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Default Extension="wmf" ContentType="image/x-wmf"/>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mbeddings/oleObject2.bin" ContentType="application/vnd.openxmlformats-officedocument.oleObject"/>
  <Override PartName="/xl/worksheets/sheet3.xml" ContentType="application/vnd.openxmlformats-officedocument.spreadsheetml.worksheet+xml"/>
  <Override PartName="/xl/externalLinks/externalLink3.xml" ContentType="application/vnd.openxmlformats-officedocument.spreadsheetml.externalLink+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externalLinks/externalLink8.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Default Extension="jpeg" ContentType="image/jpeg"/>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mbeddings/oleObject1.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45" windowWidth="20115" windowHeight="7995" tabRatio="710" activeTab="1"/>
  </bookViews>
  <sheets>
    <sheet name="COVER PAGE (2)" sheetId="155" r:id="rId1"/>
    <sheet name="TABLE OF CONTENT" sheetId="156" r:id="rId2"/>
    <sheet name="1c. Master Budget " sheetId="148" r:id="rId3"/>
    <sheet name="2. Transfers to CDF" sheetId="154" r:id="rId4"/>
    <sheet name="ADMIN.SEG(PERSONNEL&amp;OVERHEAD)" sheetId="149" r:id="rId5"/>
    <sheet name="2014.SUM.TOTAL REVENUE BUDGET" sheetId="153" r:id="rId6"/>
    <sheet name="CONSOLIDATED REVENUE FUND CHARG" sheetId="151" r:id="rId7"/>
    <sheet name="Summary Capital" sheetId="141" r:id="rId8"/>
    <sheet name="Min Agriculture" sheetId="160" r:id="rId9"/>
    <sheet name="FISHERIES&amp;LIVESTOCKS" sheetId="134" r:id="rId10"/>
    <sheet name="Art and Culture" sheetId="44" r:id="rId11"/>
    <sheet name="Commerce and Industry" sheetId="45" r:id="rId12"/>
    <sheet name="Higher Education" sheetId="46" r:id="rId13"/>
    <sheet name="Basic Education" sheetId="139" r:id="rId14"/>
    <sheet name="Energy (Rural Electrification)" sheetId="47" r:id="rId15"/>
    <sheet name="Water Resource" sheetId="48" r:id="rId16"/>
    <sheet name="Enviroment" sheetId="49" r:id="rId17"/>
    <sheet name="Forestry" sheetId="50" r:id="rId18"/>
    <sheet name="Health" sheetId="51" r:id="rId19"/>
    <sheet name="Information " sheetId="52" r:id="rId20"/>
    <sheet name="Community Dev" sheetId="53" r:id="rId21"/>
    <sheet name="LANDS AND SURVEY" sheetId="54" r:id="rId22"/>
    <sheet name="Housing" sheetId="143" r:id="rId23"/>
    <sheet name="EDPA" sheetId="159" r:id="rId24"/>
    <sheet name="Works(Roads)" sheetId="55" r:id="rId25"/>
    <sheet name="Transport" sheetId="57" r:id="rId26"/>
    <sheet name="oil Producing Area Devt" sheetId="59" r:id="rId27"/>
    <sheet name="RRA" sheetId="60" r:id="rId28"/>
    <sheet name="Women affairs" sheetId="61" r:id="rId29"/>
    <sheet name="Youth and Sport" sheetId="62" r:id="rId30"/>
    <sheet name="Government House &amp; Protocol" sheetId="1" r:id="rId31"/>
    <sheet name="PPP" sheetId="144" r:id="rId32"/>
    <sheet name="PovertyAllevProg" sheetId="146" r:id="rId33"/>
    <sheet name="Deputy Governor" sheetId="6" r:id="rId34"/>
    <sheet name="Office of SSG" sheetId="7" r:id="rId35"/>
    <sheet name="MDGs" sheetId="145" r:id="rId36"/>
    <sheet name="PHYSICALLY CHALLENGED" sheetId="152" r:id="rId37"/>
    <sheet name="Dir Cabinent" sheetId="12" r:id="rId38"/>
    <sheet name="Due Process" sheetId="13" r:id="rId39"/>
    <sheet name="OFFICE OF THE HOS" sheetId="14" r:id="rId40"/>
    <sheet name="Dir of Central Admin" sheetId="15" r:id="rId41"/>
    <sheet name="Directorate of Estab" sheetId="16" r:id="rId42"/>
    <sheet name="Pensions Board" sheetId="17" r:id="rId43"/>
    <sheet name="Budget&amp;Planning" sheetId="18" r:id="rId44"/>
    <sheet name="Other Capital Projects(GCCC)" sheetId="142" r:id="rId45"/>
    <sheet name="Energy&amp;Water Resources" sheetId="19" r:id="rId46"/>
    <sheet name="Finance" sheetId="20" r:id="rId47"/>
    <sheet name="BOARD OF INTERNAL REVENUE" sheetId="21" r:id="rId48"/>
    <sheet name="Accountant Gen" sheetId="22" r:id="rId49"/>
    <sheet name="Justice" sheetId="23" r:id="rId50"/>
    <sheet name="Customary Court" sheetId="24" r:id="rId51"/>
    <sheet name="High Court" sheetId="25" r:id="rId52"/>
    <sheet name="Judicial Service Comm" sheetId="26" r:id="rId53"/>
    <sheet name="Local Govt&amp;Chieftancy Aff" sheetId="27" r:id="rId54"/>
    <sheet name="Local Service Comm" sheetId="28" r:id="rId55"/>
    <sheet name="Auditor Gen (State)" sheetId="29" r:id="rId56"/>
    <sheet name="Special Duties Oil&amp;Gas" sheetId="30" r:id="rId57"/>
    <sheet name="Auditor Gen (Local)" sheetId="31" r:id="rId58"/>
    <sheet name="Civil Service Comm" sheetId="32" r:id="rId59"/>
    <sheet name="Edo State House of Assembly" sheetId="33" r:id="rId60"/>
    <sheet name="EDHA SERVICE COMM" sheetId="35" r:id="rId61"/>
    <sheet name="ESIEC" sheetId="36" r:id="rId62"/>
    <sheet name="Liaison Office Abj" sheetId="37" r:id="rId63"/>
    <sheet name="Liaison Office , Lagos" sheetId="38" r:id="rId64"/>
    <sheet name="LAW REFORM COMM" sheetId="39" r:id="rId65"/>
    <sheet name="Dir ICTA" sheetId="40" r:id="rId66"/>
    <sheet name="Schedule 1 (2014)" sheetId="157" r:id="rId67"/>
    <sheet name="Schedule 2 (2014)" sheetId="158" r:id="rId68"/>
  </sheets>
  <externalReferences>
    <externalReference r:id="rId69"/>
    <externalReference r:id="rId70"/>
    <externalReference r:id="rId71"/>
    <externalReference r:id="rId72"/>
    <externalReference r:id="rId73"/>
    <externalReference r:id="rId74"/>
    <externalReference r:id="rId75"/>
    <externalReference r:id="rId76"/>
  </externalReferences>
  <definedNames>
    <definedName name="AgricTotal" localSheetId="23">#REF!</definedName>
    <definedName name="AgricTotal" localSheetId="8">#REF!</definedName>
    <definedName name="AgricTotal" localSheetId="66">#REF!</definedName>
    <definedName name="AgricTotal" localSheetId="67">#REF!</definedName>
    <definedName name="AgricTotal">#REF!</definedName>
    <definedName name="ArtCultTotal">'[1]2009CAPBUGT WITHOUT 10e '!$F$197</definedName>
    <definedName name="COMMERCETOTAL">'[1]2009CAPBUGT WITHOUT 10e '!$F$241</definedName>
    <definedName name="ES_3" localSheetId="0">#REF!</definedName>
    <definedName name="ES_3" localSheetId="23">#REF!</definedName>
    <definedName name="ES_3" localSheetId="8">#REF!</definedName>
    <definedName name="ES_3" localSheetId="66">#REF!</definedName>
    <definedName name="ES_3" localSheetId="67">#REF!</definedName>
    <definedName name="ES_3">#REF!</definedName>
    <definedName name="FisheriesTotal" localSheetId="0">#REF!</definedName>
    <definedName name="FisheriesTotal" localSheetId="23">#REF!</definedName>
    <definedName name="FisheriesTotal" localSheetId="8">#REF!</definedName>
    <definedName name="FisheriesTotal" localSheetId="66">#REF!</definedName>
    <definedName name="FisheriesTotal" localSheetId="67">#REF!</definedName>
    <definedName name="FisheriesTotal">#REF!</definedName>
    <definedName name="GT_3" localSheetId="0">#REF!</definedName>
    <definedName name="GT_3" localSheetId="23">#REF!</definedName>
    <definedName name="GT_3" localSheetId="8">#REF!</definedName>
    <definedName name="GT_3" localSheetId="66">#REF!</definedName>
    <definedName name="GT_3" localSheetId="67">#REF!</definedName>
    <definedName name="GT_3">#REF!</definedName>
    <definedName name="LivestockTotal" localSheetId="23">#REF!</definedName>
    <definedName name="LivestockTotal">#REF!</definedName>
    <definedName name="_xlnm.Print_Area" localSheetId="2">'1c. Master Budget '!$A$1:$I$54</definedName>
    <definedName name="_xlnm.Print_Area" localSheetId="3">'2. Transfers to CDF'!$A$1:$F$52</definedName>
    <definedName name="_xlnm.Print_Area" localSheetId="5">'2014.SUM.TOTAL REVENUE BUDGET'!$A$1:$F$36</definedName>
    <definedName name="_xlnm.Print_Area" localSheetId="48">'Accountant Gen'!$A$1:$J$28</definedName>
    <definedName name="_xlnm.Print_Area" localSheetId="4">'ADMIN.SEG(PERSONNEL&amp;OVERHEAD)'!$A$1:$K$181</definedName>
    <definedName name="_xlnm.Print_Area" localSheetId="10">'Art and Culture'!$A$1:$J$54</definedName>
    <definedName name="_xlnm.Print_Area" localSheetId="57">'Auditor Gen (Local)'!$A$1:$J$35</definedName>
    <definedName name="_xlnm.Print_Area" localSheetId="55">'Auditor Gen (State)'!$A$1:$J$37</definedName>
    <definedName name="_xlnm.Print_Area" localSheetId="13">'Basic Education'!$A$1:$J$60</definedName>
    <definedName name="_xlnm.Print_Area" localSheetId="47">'BOARD OF INTERNAL REVENUE'!$A$1:$J$28</definedName>
    <definedName name="_xlnm.Print_Area" localSheetId="43">'Budget&amp;Planning'!$A$1:$J$45</definedName>
    <definedName name="_xlnm.Print_Area" localSheetId="58">'Civil Service Comm'!$A$1:$J$26</definedName>
    <definedName name="_xlnm.Print_Area" localSheetId="11">'Commerce and Industry'!$A$1:$J$62</definedName>
    <definedName name="_xlnm.Print_Area" localSheetId="20">'Community Dev'!$A$2:$J$22</definedName>
    <definedName name="_xlnm.Print_Area" localSheetId="0">'COVER PAGE (2)'!$A$1:$N$34</definedName>
    <definedName name="_xlnm.Print_Area" localSheetId="50">'Customary Court'!$A$1:$J$43</definedName>
    <definedName name="_xlnm.Print_Area" localSheetId="33">'Deputy Governor'!$A$1:$J$21</definedName>
    <definedName name="_xlnm.Print_Area" localSheetId="37">'Dir Cabinent'!$A$1:$J$19</definedName>
    <definedName name="_xlnm.Print_Area" localSheetId="65">'Dir ICTA'!$A$1:$J$73</definedName>
    <definedName name="_xlnm.Print_Area" localSheetId="40">'Dir of Central Admin'!$A$1:$J$26</definedName>
    <definedName name="_xlnm.Print_Area" localSheetId="41">'Directorate of Estab'!$A$1:$J$18</definedName>
    <definedName name="_xlnm.Print_Area" localSheetId="38">'Due Process'!$A$1:$J$20</definedName>
    <definedName name="_xlnm.Print_Area" localSheetId="60">'EDHA SERVICE COMM'!$A$1:$J$28</definedName>
    <definedName name="_xlnm.Print_Area" localSheetId="59">'Edo State House of Assembly'!$A$1:$J$44</definedName>
    <definedName name="_xlnm.Print_Area" localSheetId="23">EDPA!$A$1:$J$28</definedName>
    <definedName name="_xlnm.Print_Area" localSheetId="14">'Energy (Rural Electrification)'!$A$1:$J$78</definedName>
    <definedName name="_xlnm.Print_Area" localSheetId="45">'Energy&amp;Water Resources'!$A$1:$J$24</definedName>
    <definedName name="_xlnm.Print_Area" localSheetId="16">Enviroment!$A$1:$J$40</definedName>
    <definedName name="_xlnm.Print_Area" localSheetId="61">ESIEC!$A$1:$J$32</definedName>
    <definedName name="_xlnm.Print_Area" localSheetId="46">Finance!$A$1:$J$23</definedName>
    <definedName name="_xlnm.Print_Area" localSheetId="9">'FISHERIES&amp;LIVESTOCKS'!$A$1:$J$36</definedName>
    <definedName name="_xlnm.Print_Area" localSheetId="17">Forestry!$A$1:$J$32</definedName>
    <definedName name="_xlnm.Print_Area" localSheetId="30">'Government House &amp; Protocol'!$A$1:$J$37</definedName>
    <definedName name="_xlnm.Print_Area" localSheetId="18">Health!$A$1:$K$101</definedName>
    <definedName name="_xlnm.Print_Area" localSheetId="51">'High Court'!$A$1:$J$52</definedName>
    <definedName name="_xlnm.Print_Area" localSheetId="12">'Higher Education'!$A$1:$J$93</definedName>
    <definedName name="_xlnm.Print_Area" localSheetId="22">Housing!$A$1:$J$76</definedName>
    <definedName name="_xlnm.Print_Area" localSheetId="19">'Information '!$A$1:$J$48</definedName>
    <definedName name="_xlnm.Print_Area" localSheetId="52">'Judicial Service Comm'!$A$1:$J$26</definedName>
    <definedName name="_xlnm.Print_Area" localSheetId="49">Justice!$A$1:$J$34</definedName>
    <definedName name="_xlnm.Print_Area" localSheetId="21">'LANDS AND SURVEY'!$A$1:$J$60</definedName>
    <definedName name="_xlnm.Print_Area" localSheetId="64">'LAW REFORM COMM'!$A$1:$J$21</definedName>
    <definedName name="_xlnm.Print_Area" localSheetId="63">'Liaison Office , Lagos'!$A$1:$J$30</definedName>
    <definedName name="_xlnm.Print_Area" localSheetId="62">'Liaison Office Abj'!$A$1:$J$16</definedName>
    <definedName name="_xlnm.Print_Area" localSheetId="53">'Local Govt&amp;Chieftancy Aff'!$A$1:$J$25</definedName>
    <definedName name="_xlnm.Print_Area" localSheetId="54">'Local Service Comm'!$A$1:$J$16</definedName>
    <definedName name="_xlnm.Print_Area" localSheetId="35">MDGs!$A$1:$J$24</definedName>
    <definedName name="_xlnm.Print_Area" localSheetId="8">'Min Agriculture'!$A$1:$J$69</definedName>
    <definedName name="_xlnm.Print_Area" localSheetId="34">'Office of SSG'!$A$1:$J$55</definedName>
    <definedName name="_xlnm.Print_Area" localSheetId="39">'OFFICE OF THE HOS'!$A$1:$J$23</definedName>
    <definedName name="_xlnm.Print_Area" localSheetId="26">'oil Producing Area Devt'!$A$1:$J$16</definedName>
    <definedName name="_xlnm.Print_Area" localSheetId="44">'Other Capital Projects(GCCC)'!$A$1:$J$54</definedName>
    <definedName name="_xlnm.Print_Area" localSheetId="42">'Pensions Board'!$A$1:$J$18</definedName>
    <definedName name="_xlnm.Print_Area" localSheetId="36">'PHYSICALLY CHALLENGED'!$A$1:$J$21</definedName>
    <definedName name="_xlnm.Print_Area" localSheetId="32">PovertyAllevProg!$A$1:$J$25</definedName>
    <definedName name="_xlnm.Print_Area" localSheetId="31">PPP!$A$1:$J$24</definedName>
    <definedName name="_xlnm.Print_Area" localSheetId="27">RRA!$A$1:$J$31</definedName>
    <definedName name="_xlnm.Print_Area" localSheetId="66">'Schedule 1 (2014)'!$A$1:$C$220</definedName>
    <definedName name="_xlnm.Print_Area" localSheetId="67">'Schedule 2 (2014)'!$A$1:$D$75</definedName>
    <definedName name="_xlnm.Print_Area" localSheetId="56">'Special Duties Oil&amp;Gas'!$A$1:$J$42</definedName>
    <definedName name="_xlnm.Print_Area" localSheetId="7">'Summary Capital'!$A$1:$H$75</definedName>
    <definedName name="_xlnm.Print_Area" localSheetId="25">Transport!$A$1:$J$48</definedName>
    <definedName name="_xlnm.Print_Area" localSheetId="15">'Water Resource'!$A$1:$J$88</definedName>
    <definedName name="_xlnm.Print_Area" localSheetId="28">'Women affairs'!$A$1:$J$44</definedName>
    <definedName name="_xlnm.Print_Area" localSheetId="24">'Works(Roads)'!$A$1:$J$227</definedName>
    <definedName name="_xlnm.Print_Area" localSheetId="29">'Youth and Sport'!$A$1:$J$42</definedName>
    <definedName name="_xlnm.Print_Titles" localSheetId="4">'ADMIN.SEG(PERSONNEL&amp;OVERHEAD)'!$1:$4</definedName>
    <definedName name="_xlnm.Print_Titles" localSheetId="13">'Basic Education'!$2:$11</definedName>
    <definedName name="_xlnm.Print_Titles" localSheetId="65">'Dir ICTA'!$1:$10</definedName>
    <definedName name="_xlnm.Print_Titles" localSheetId="23">EDPA!$2:$11</definedName>
    <definedName name="_xlnm.Print_Titles" localSheetId="14">'Energy (Rural Electrification)'!$2:$10</definedName>
    <definedName name="_xlnm.Print_Titles" localSheetId="18">Health!$5:$11</definedName>
    <definedName name="_xlnm.Print_Titles" localSheetId="12">'Higher Education'!$2:$11</definedName>
    <definedName name="_xlnm.Print_Titles" localSheetId="22">Housing!$2:$11</definedName>
    <definedName name="_xlnm.Print_Titles" localSheetId="67">'Schedule 2 (2014)'!$3:$3</definedName>
    <definedName name="_xlnm.Print_Titles" localSheetId="7">'Summary Capital'!$1:$3</definedName>
    <definedName name="_xlnm.Print_Titles" localSheetId="15">'Water Resource'!$2:$11</definedName>
    <definedName name="_xlnm.Print_Titles" localSheetId="24">'Works(Roads)'!$2:$11</definedName>
  </definedNames>
  <calcPr calcId="125725"/>
</workbook>
</file>

<file path=xl/calcChain.xml><?xml version="1.0" encoding="utf-8"?>
<calcChain xmlns="http://schemas.openxmlformats.org/spreadsheetml/2006/main">
  <c r="E166" i="157"/>
  <c r="C36" i="153"/>
  <c r="C35"/>
  <c r="C8" l="1"/>
  <c r="C13" i="148" s="1"/>
  <c r="J74" i="46" l="1"/>
  <c r="J26"/>
  <c r="J53"/>
  <c r="J54"/>
  <c r="J15"/>
  <c r="K59" i="51"/>
  <c r="K34"/>
  <c r="C10" i="148"/>
  <c r="J223" i="55" l="1"/>
  <c r="G29" i="141"/>
  <c r="F29"/>
  <c r="D29"/>
  <c r="H69" i="160"/>
  <c r="J64"/>
  <c r="J59"/>
  <c r="J69" s="1"/>
  <c r="J54"/>
  <c r="J34"/>
  <c r="J22"/>
  <c r="J14"/>
  <c r="I14"/>
  <c r="I69" s="1"/>
  <c r="A51" i="158" l="1"/>
  <c r="D51" i="149"/>
  <c r="D107"/>
  <c r="I28" i="159"/>
  <c r="H28"/>
  <c r="J13"/>
  <c r="J24"/>
  <c r="J20"/>
  <c r="C34" i="153"/>
  <c r="J28" i="159" l="1"/>
  <c r="D51" i="158" s="1"/>
  <c r="J15" i="57"/>
  <c r="J18" i="49"/>
  <c r="G51" i="141" l="1"/>
  <c r="J63" i="40"/>
  <c r="J54"/>
  <c r="D45" i="149"/>
  <c r="C10" i="154" l="1"/>
  <c r="C34" i="157"/>
  <c r="B34"/>
  <c r="C33"/>
  <c r="B33"/>
  <c r="A32"/>
  <c r="K26" i="149"/>
  <c r="H26"/>
  <c r="E26"/>
  <c r="K25"/>
  <c r="H25"/>
  <c r="E25"/>
  <c r="J43" i="142" l="1"/>
  <c r="J14" i="40"/>
  <c r="J33" i="29"/>
  <c r="J21" i="7"/>
  <c r="J29" i="1"/>
  <c r="J18" i="62"/>
  <c r="J57" i="54"/>
  <c r="J28"/>
  <c r="J21" i="49"/>
  <c r="J38"/>
  <c r="J19" i="46"/>
  <c r="J35" i="52" l="1"/>
  <c r="B127" i="157"/>
  <c r="B64"/>
  <c r="C183"/>
  <c r="B183"/>
  <c r="D179" i="149"/>
  <c r="E178"/>
  <c r="C28" i="153"/>
  <c r="C27" s="1"/>
  <c r="J32" i="44"/>
  <c r="J16" i="60"/>
  <c r="J13"/>
  <c r="J37" i="30"/>
  <c r="J40"/>
  <c r="G40" i="141"/>
  <c r="G39"/>
  <c r="G32"/>
  <c r="J24" i="50"/>
  <c r="J14"/>
  <c r="J12" i="45"/>
  <c r="C17" i="148"/>
  <c r="J19" i="139" l="1"/>
  <c r="C179" i="149" l="1"/>
  <c r="J44" i="57"/>
  <c r="J41"/>
  <c r="J34"/>
  <c r="J30"/>
  <c r="J22"/>
  <c r="J12"/>
  <c r="C45" i="151"/>
  <c r="C44"/>
  <c r="C14" i="153"/>
  <c r="J16" i="45"/>
  <c r="F27" i="154"/>
  <c r="F45"/>
  <c r="F32"/>
  <c r="F31"/>
  <c r="F15"/>
  <c r="F14"/>
  <c r="F13"/>
  <c r="F12"/>
  <c r="F34" l="1"/>
  <c r="F36" s="1"/>
  <c r="F18"/>
  <c r="F20" s="1"/>
  <c r="C207" i="157"/>
  <c r="C214"/>
  <c r="C213"/>
  <c r="C212"/>
  <c r="C211"/>
  <c r="C210"/>
  <c r="B214"/>
  <c r="B213"/>
  <c r="B212"/>
  <c r="B211"/>
  <c r="B210"/>
  <c r="A214"/>
  <c r="A213"/>
  <c r="A212"/>
  <c r="A211"/>
  <c r="A210"/>
  <c r="A209"/>
  <c r="B209"/>
  <c r="A207"/>
  <c r="B207"/>
  <c r="A206"/>
  <c r="A205"/>
  <c r="B205"/>
  <c r="B206"/>
  <c r="A199"/>
  <c r="B199"/>
  <c r="C202"/>
  <c r="C201"/>
  <c r="C200"/>
  <c r="B202"/>
  <c r="B201"/>
  <c r="B200"/>
  <c r="A202"/>
  <c r="A201"/>
  <c r="A200"/>
  <c r="C196"/>
  <c r="C195"/>
  <c r="C194"/>
  <c r="C193"/>
  <c r="C192"/>
  <c r="C191"/>
  <c r="C190"/>
  <c r="C189"/>
  <c r="B196"/>
  <c r="B195"/>
  <c r="B194"/>
  <c r="B193"/>
  <c r="B192"/>
  <c r="B191"/>
  <c r="B190"/>
  <c r="B189"/>
  <c r="B186"/>
  <c r="B184"/>
  <c r="B182"/>
  <c r="A182"/>
  <c r="B181"/>
  <c r="A181"/>
  <c r="B180"/>
  <c r="A180"/>
  <c r="B179"/>
  <c r="A179"/>
  <c r="B178"/>
  <c r="A178"/>
  <c r="B177"/>
  <c r="A177"/>
  <c r="B176"/>
  <c r="A176"/>
  <c r="B175"/>
  <c r="A175"/>
  <c r="B174"/>
  <c r="A174"/>
  <c r="B173"/>
  <c r="A173"/>
  <c r="B172"/>
  <c r="A172"/>
  <c r="B171"/>
  <c r="A171"/>
  <c r="B170"/>
  <c r="A170"/>
  <c r="B169"/>
  <c r="A169"/>
  <c r="B168"/>
  <c r="A168"/>
  <c r="B167"/>
  <c r="A167"/>
  <c r="B166"/>
  <c r="A166"/>
  <c r="B165"/>
  <c r="A165"/>
  <c r="B164"/>
  <c r="A164"/>
  <c r="B163"/>
  <c r="A163"/>
  <c r="B162"/>
  <c r="A162"/>
  <c r="B161"/>
  <c r="A161"/>
  <c r="B160"/>
  <c r="A160"/>
  <c r="B159"/>
  <c r="A159"/>
  <c r="B158"/>
  <c r="A158"/>
  <c r="B157"/>
  <c r="A157"/>
  <c r="B156"/>
  <c r="A156"/>
  <c r="B155"/>
  <c r="A155"/>
  <c r="B154"/>
  <c r="A154"/>
  <c r="B153"/>
  <c r="A153"/>
  <c r="B152"/>
  <c r="A152"/>
  <c r="B151"/>
  <c r="A151"/>
  <c r="B150"/>
  <c r="A150"/>
  <c r="B149"/>
  <c r="A149"/>
  <c r="B148"/>
  <c r="A148"/>
  <c r="B147"/>
  <c r="A147"/>
  <c r="B146"/>
  <c r="A146"/>
  <c r="B145"/>
  <c r="A145"/>
  <c r="B144"/>
  <c r="A144"/>
  <c r="B143"/>
  <c r="A143"/>
  <c r="B142"/>
  <c r="A142"/>
  <c r="B141"/>
  <c r="A141"/>
  <c r="B140"/>
  <c r="A140"/>
  <c r="B139"/>
  <c r="A139"/>
  <c r="B138"/>
  <c r="A138"/>
  <c r="B137"/>
  <c r="A137"/>
  <c r="B136"/>
  <c r="A136"/>
  <c r="B135"/>
  <c r="A135"/>
  <c r="B134"/>
  <c r="A134"/>
  <c r="B133"/>
  <c r="A133"/>
  <c r="B132"/>
  <c r="A132"/>
  <c r="B131"/>
  <c r="A131"/>
  <c r="B130"/>
  <c r="A130"/>
  <c r="B129"/>
  <c r="A129"/>
  <c r="B128"/>
  <c r="A128"/>
  <c r="A127"/>
  <c r="A125"/>
  <c r="B123"/>
  <c r="B122"/>
  <c r="A122"/>
  <c r="B121"/>
  <c r="A121"/>
  <c r="B120"/>
  <c r="A120"/>
  <c r="B119"/>
  <c r="A119"/>
  <c r="B118"/>
  <c r="A118"/>
  <c r="B117"/>
  <c r="A117"/>
  <c r="B116"/>
  <c r="A116"/>
  <c r="B115"/>
  <c r="A115"/>
  <c r="B114"/>
  <c r="A114"/>
  <c r="B113"/>
  <c r="A113"/>
  <c r="B112"/>
  <c r="A112"/>
  <c r="B111"/>
  <c r="A111"/>
  <c r="B110"/>
  <c r="A110"/>
  <c r="B109"/>
  <c r="A109"/>
  <c r="B108"/>
  <c r="A108"/>
  <c r="A107"/>
  <c r="B105"/>
  <c r="B104"/>
  <c r="A104"/>
  <c r="B103"/>
  <c r="A103"/>
  <c r="B102"/>
  <c r="A102"/>
  <c r="B101"/>
  <c r="A101"/>
  <c r="B100"/>
  <c r="A100"/>
  <c r="B99"/>
  <c r="A99"/>
  <c r="B98"/>
  <c r="A98"/>
  <c r="B97"/>
  <c r="A97"/>
  <c r="B96"/>
  <c r="A96"/>
  <c r="B95"/>
  <c r="A95"/>
  <c r="B94"/>
  <c r="A94"/>
  <c r="B93"/>
  <c r="A93"/>
  <c r="B92"/>
  <c r="A92"/>
  <c r="B91"/>
  <c r="A91"/>
  <c r="B90"/>
  <c r="A90"/>
  <c r="B89"/>
  <c r="A89"/>
  <c r="B88"/>
  <c r="A88"/>
  <c r="B87"/>
  <c r="A87"/>
  <c r="B86"/>
  <c r="A86"/>
  <c r="B85"/>
  <c r="A85"/>
  <c r="B84"/>
  <c r="A84"/>
  <c r="B83"/>
  <c r="A83"/>
  <c r="B82"/>
  <c r="A82"/>
  <c r="B81"/>
  <c r="A81"/>
  <c r="B80"/>
  <c r="A80"/>
  <c r="B79"/>
  <c r="A79"/>
  <c r="B78"/>
  <c r="A78"/>
  <c r="B77"/>
  <c r="A77"/>
  <c r="B76"/>
  <c r="A76"/>
  <c r="B75"/>
  <c r="A75"/>
  <c r="B74"/>
  <c r="A74"/>
  <c r="B73"/>
  <c r="A73"/>
  <c r="B72"/>
  <c r="A72"/>
  <c r="B71"/>
  <c r="A71"/>
  <c r="B70"/>
  <c r="A70"/>
  <c r="B69"/>
  <c r="A69"/>
  <c r="B68"/>
  <c r="A68"/>
  <c r="B67"/>
  <c r="A67"/>
  <c r="B66"/>
  <c r="A66"/>
  <c r="B65"/>
  <c r="A65"/>
  <c r="A64"/>
  <c r="A63"/>
  <c r="B62"/>
  <c r="B61"/>
  <c r="A61"/>
  <c r="B60"/>
  <c r="A60"/>
  <c r="B59"/>
  <c r="A59"/>
  <c r="B58"/>
  <c r="A58"/>
  <c r="B57"/>
  <c r="A57"/>
  <c r="B56"/>
  <c r="A56"/>
  <c r="B55"/>
  <c r="A55"/>
  <c r="B54"/>
  <c r="A54"/>
  <c r="B53"/>
  <c r="A53"/>
  <c r="B52"/>
  <c r="A52"/>
  <c r="B51"/>
  <c r="A51"/>
  <c r="B50"/>
  <c r="A50"/>
  <c r="B49"/>
  <c r="A49"/>
  <c r="B48"/>
  <c r="A48"/>
  <c r="B47"/>
  <c r="A47"/>
  <c r="B46"/>
  <c r="A46"/>
  <c r="B45"/>
  <c r="A45"/>
  <c r="B44"/>
  <c r="A44"/>
  <c r="B43"/>
  <c r="A43"/>
  <c r="B42"/>
  <c r="A42"/>
  <c r="B41"/>
  <c r="A41"/>
  <c r="B40"/>
  <c r="A40"/>
  <c r="B39"/>
  <c r="A39"/>
  <c r="B38"/>
  <c r="A38"/>
  <c r="B37"/>
  <c r="A37"/>
  <c r="B36"/>
  <c r="A36"/>
  <c r="B35"/>
  <c r="A35"/>
  <c r="B32"/>
  <c r="B31"/>
  <c r="A31"/>
  <c r="B30"/>
  <c r="A30"/>
  <c r="B29"/>
  <c r="A29"/>
  <c r="B28"/>
  <c r="A28"/>
  <c r="B27"/>
  <c r="A27"/>
  <c r="B26"/>
  <c r="B25"/>
  <c r="A26"/>
  <c r="A25"/>
  <c r="B24"/>
  <c r="A24"/>
  <c r="B23"/>
  <c r="A23"/>
  <c r="B22"/>
  <c r="A22"/>
  <c r="B21"/>
  <c r="A21"/>
  <c r="B20"/>
  <c r="A20"/>
  <c r="B19"/>
  <c r="A19"/>
  <c r="B18"/>
  <c r="A18"/>
  <c r="B17"/>
  <c r="A17"/>
  <c r="B16"/>
  <c r="A16"/>
  <c r="B15"/>
  <c r="A15"/>
  <c r="B14"/>
  <c r="A14"/>
  <c r="F39" i="154" l="1"/>
  <c r="F43" s="1"/>
  <c r="F48" s="1"/>
  <c r="C215" i="157"/>
  <c r="C197"/>
  <c r="C203"/>
  <c r="C217" l="1"/>
  <c r="E168"/>
  <c r="E221" l="1"/>
  <c r="C225"/>
  <c r="C16" i="153" l="1"/>
  <c r="F50" i="151"/>
  <c r="C20" i="153" l="1"/>
  <c r="C24"/>
  <c r="C18" i="148"/>
  <c r="C47" i="154" s="1"/>
  <c r="C18" i="153"/>
  <c r="C19" l="1"/>
  <c r="E18" l="1"/>
  <c r="F11" l="1"/>
  <c r="F7"/>
  <c r="F42" i="151"/>
  <c r="F30"/>
  <c r="F15"/>
  <c r="H13" i="59" l="1"/>
  <c r="E24" i="153"/>
  <c r="E23"/>
  <c r="E22"/>
  <c r="E21"/>
  <c r="E20"/>
  <c r="E19"/>
  <c r="E17"/>
  <c r="E16"/>
  <c r="E15"/>
  <c r="E14"/>
  <c r="J32" i="18" l="1"/>
  <c r="J54" i="142"/>
  <c r="C33" i="153"/>
  <c r="C52" i="148" s="1"/>
  <c r="D8" i="153" l="1"/>
  <c r="D10"/>
  <c r="D33" i="151"/>
  <c r="H12" i="59"/>
  <c r="G106" i="149"/>
  <c r="G81"/>
  <c r="F149"/>
  <c r="F155"/>
  <c r="G142"/>
  <c r="F105"/>
  <c r="G67"/>
  <c r="G66"/>
  <c r="G79"/>
  <c r="G83"/>
  <c r="G100"/>
  <c r="G87"/>
  <c r="F74"/>
  <c r="F35"/>
  <c r="G7"/>
  <c r="G9"/>
  <c r="F14"/>
  <c r="G41"/>
  <c r="D34" i="153" l="1"/>
  <c r="D33"/>
  <c r="D31"/>
  <c r="D30"/>
  <c r="D24"/>
  <c r="D23"/>
  <c r="D22"/>
  <c r="D21"/>
  <c r="D20"/>
  <c r="D19"/>
  <c r="D18"/>
  <c r="D17"/>
  <c r="D16"/>
  <c r="D15"/>
  <c r="D14"/>
  <c r="D14" i="154"/>
  <c r="D9" i="153"/>
  <c r="E14" i="148" s="1"/>
  <c r="J29" i="30"/>
  <c r="J33"/>
  <c r="J15"/>
  <c r="J11"/>
  <c r="J20" i="19"/>
  <c r="J16"/>
  <c r="J12"/>
  <c r="D13" i="154" l="1"/>
  <c r="D11" i="153"/>
  <c r="E15" i="148"/>
  <c r="D29" i="153"/>
  <c r="D12" i="154"/>
  <c r="E13" i="148"/>
  <c r="D32" i="153"/>
  <c r="D25"/>
  <c r="D7"/>
  <c r="D13"/>
  <c r="D36" l="1"/>
  <c r="E16" i="148"/>
  <c r="D15" i="154"/>
  <c r="E80" i="149"/>
  <c r="C84" i="157" s="1"/>
  <c r="C44" i="154" l="1"/>
  <c r="E52" i="148" l="1"/>
  <c r="D44" i="154" s="1"/>
  <c r="J17" i="38"/>
  <c r="J70" i="40"/>
  <c r="J26" i="32"/>
  <c r="J16" i="23"/>
  <c r="J17" i="21"/>
  <c r="J48" i="143"/>
  <c r="J22" i="61"/>
  <c r="J37" i="57"/>
  <c r="J26"/>
  <c r="J18"/>
  <c r="J16" i="18"/>
  <c r="J16" i="145"/>
  <c r="J12" i="146"/>
  <c r="J21" i="1"/>
  <c r="H32" i="148"/>
  <c r="J47" i="57" l="1"/>
  <c r="E159" i="149"/>
  <c r="C164" i="157" s="1"/>
  <c r="E53" i="148" l="1"/>
  <c r="D45" i="154" s="1"/>
  <c r="E10" i="148"/>
  <c r="E17"/>
  <c r="D46" i="154" s="1"/>
  <c r="E54" i="148" l="1"/>
  <c r="D10" i="154"/>
  <c r="G10" i="148"/>
  <c r="E32" i="154"/>
  <c r="E31"/>
  <c r="D31"/>
  <c r="E26"/>
  <c r="E25"/>
  <c r="D26"/>
  <c r="D25"/>
  <c r="C26"/>
  <c r="E15"/>
  <c r="E27" l="1"/>
  <c r="D27"/>
  <c r="F53" i="148"/>
  <c r="F52"/>
  <c r="H26" i="32"/>
  <c r="I26"/>
  <c r="F54" i="148" l="1"/>
  <c r="E34" i="153"/>
  <c r="E32" s="1"/>
  <c r="E10"/>
  <c r="E9"/>
  <c r="E8"/>
  <c r="C45" i="154"/>
  <c r="H18" i="148" l="1"/>
  <c r="E45" i="154"/>
  <c r="C32" i="153"/>
  <c r="C53" i="148"/>
  <c r="D57" s="1"/>
  <c r="E12" i="154"/>
  <c r="H13" i="148"/>
  <c r="E14" i="154"/>
  <c r="H15" i="148"/>
  <c r="E13" i="154"/>
  <c r="H14" i="148"/>
  <c r="E30" i="153"/>
  <c r="E29" s="1"/>
  <c r="E11"/>
  <c r="E7"/>
  <c r="C29"/>
  <c r="C54" i="148" l="1"/>
  <c r="D53" s="1"/>
  <c r="C46" i="154"/>
  <c r="H17" i="148"/>
  <c r="E16" i="154"/>
  <c r="E18" s="1"/>
  <c r="E20" s="1"/>
  <c r="C23" i="153"/>
  <c r="C22"/>
  <c r="C10"/>
  <c r="C15" i="148" s="1"/>
  <c r="C9" i="153"/>
  <c r="C14" i="148" s="1"/>
  <c r="D52" l="1"/>
  <c r="D54" s="1"/>
  <c r="C14" i="154"/>
  <c r="C13"/>
  <c r="C12"/>
  <c r="C7" i="153"/>
  <c r="C11"/>
  <c r="C21"/>
  <c r="C17"/>
  <c r="F13" l="1"/>
  <c r="F36" s="1"/>
  <c r="F25"/>
  <c r="C15"/>
  <c r="D18" i="154" l="1"/>
  <c r="D20" s="1"/>
  <c r="E25" i="153"/>
  <c r="E13"/>
  <c r="E36" s="1"/>
  <c r="D49" i="141"/>
  <c r="H24" i="145"/>
  <c r="J24"/>
  <c r="G49" i="141" s="1"/>
  <c r="D49" i="158" s="1"/>
  <c r="J47" i="7"/>
  <c r="J21" i="152"/>
  <c r="G66" i="141" s="1"/>
  <c r="D66" i="158" s="1"/>
  <c r="H21" i="152"/>
  <c r="D66" i="141" s="1"/>
  <c r="C25" i="153" l="1"/>
  <c r="C13"/>
  <c r="D24" i="141"/>
  <c r="H17" i="52"/>
  <c r="H12" i="48"/>
  <c r="H15" i="44"/>
  <c r="C16" i="148" l="1"/>
  <c r="C15" i="154"/>
  <c r="C18" s="1"/>
  <c r="C20" s="1"/>
  <c r="H33" i="148"/>
  <c r="H27"/>
  <c r="E27"/>
  <c r="G27" s="1"/>
  <c r="C27"/>
  <c r="E42" i="151"/>
  <c r="H26" i="148" s="1"/>
  <c r="D42" i="151"/>
  <c r="D36" s="1"/>
  <c r="C42"/>
  <c r="E30"/>
  <c r="D30"/>
  <c r="C30"/>
  <c r="E15"/>
  <c r="E50" s="1"/>
  <c r="D15"/>
  <c r="C15"/>
  <c r="C31" i="154" s="1"/>
  <c r="E229" i="14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W181"/>
  <c r="V181"/>
  <c r="U179"/>
  <c r="U181" s="1"/>
  <c r="T179"/>
  <c r="T181" s="1"/>
  <c r="S179"/>
  <c r="S181" s="1"/>
  <c r="R179"/>
  <c r="R181" s="1"/>
  <c r="Q179"/>
  <c r="Q181" s="1"/>
  <c r="P179"/>
  <c r="P181" s="1"/>
  <c r="O179"/>
  <c r="O181" s="1"/>
  <c r="N179"/>
  <c r="N181" s="1"/>
  <c r="M179"/>
  <c r="M181" s="1"/>
  <c r="L179"/>
  <c r="J179"/>
  <c r="I179"/>
  <c r="G179"/>
  <c r="F179"/>
  <c r="K177"/>
  <c r="H177"/>
  <c r="E177"/>
  <c r="C182" i="157" s="1"/>
  <c r="K176" i="149"/>
  <c r="H176"/>
  <c r="E176"/>
  <c r="C181" i="157" s="1"/>
  <c r="K175" i="149"/>
  <c r="H175"/>
  <c r="E175"/>
  <c r="C180" i="157" s="1"/>
  <c r="E174" i="149"/>
  <c r="C179" i="157" s="1"/>
  <c r="E173" i="149"/>
  <c r="C178" i="157" s="1"/>
  <c r="E172" i="149"/>
  <c r="C177" i="157" s="1"/>
  <c r="K171" i="149"/>
  <c r="H171"/>
  <c r="E171"/>
  <c r="C176" i="157" s="1"/>
  <c r="K170" i="149"/>
  <c r="H170"/>
  <c r="E170"/>
  <c r="C175" i="157" s="1"/>
  <c r="K169" i="149"/>
  <c r="H169"/>
  <c r="E169"/>
  <c r="C174" i="157" s="1"/>
  <c r="K168" i="149"/>
  <c r="H168"/>
  <c r="E168"/>
  <c r="C173" i="157" s="1"/>
  <c r="K167" i="149"/>
  <c r="H167"/>
  <c r="E167"/>
  <c r="C172" i="157" s="1"/>
  <c r="K166" i="149"/>
  <c r="H166"/>
  <c r="E166"/>
  <c r="C171" i="157" s="1"/>
  <c r="K165" i="149"/>
  <c r="H165"/>
  <c r="E165"/>
  <c r="C170" i="157" s="1"/>
  <c r="K164" i="149"/>
  <c r="H164"/>
  <c r="E164"/>
  <c r="C169" i="157" s="1"/>
  <c r="K163" i="149"/>
  <c r="H163"/>
  <c r="E163"/>
  <c r="C168" i="157" s="1"/>
  <c r="K162" i="149"/>
  <c r="H162"/>
  <c r="E162"/>
  <c r="C167" i="157" s="1"/>
  <c r="K161" i="149"/>
  <c r="H161"/>
  <c r="E161"/>
  <c r="C166" i="157" s="1"/>
  <c r="H160" i="149"/>
  <c r="E160"/>
  <c r="C165" i="157" s="1"/>
  <c r="K159" i="149"/>
  <c r="H159"/>
  <c r="K158"/>
  <c r="H158"/>
  <c r="E158"/>
  <c r="C163" i="157" s="1"/>
  <c r="H157" i="149"/>
  <c r="E157"/>
  <c r="C162" i="157" s="1"/>
  <c r="K156" i="149"/>
  <c r="H156"/>
  <c r="E156"/>
  <c r="C161" i="157" s="1"/>
  <c r="K155" i="149"/>
  <c r="H155"/>
  <c r="E155"/>
  <c r="C160" i="157" s="1"/>
  <c r="K154" i="149"/>
  <c r="H154"/>
  <c r="E154"/>
  <c r="C159" i="157" s="1"/>
  <c r="K153" i="149"/>
  <c r="H153"/>
  <c r="E153"/>
  <c r="C158" i="157" s="1"/>
  <c r="K152" i="149"/>
  <c r="H152"/>
  <c r="E152"/>
  <c r="C157" i="157" s="1"/>
  <c r="K151" i="149"/>
  <c r="H151"/>
  <c r="E151"/>
  <c r="C156" i="157" s="1"/>
  <c r="K150" i="149"/>
  <c r="H150"/>
  <c r="E150"/>
  <c r="C155" i="157" s="1"/>
  <c r="K149" i="149"/>
  <c r="H149"/>
  <c r="E149"/>
  <c r="C154" i="157" s="1"/>
  <c r="K148" i="149"/>
  <c r="H148"/>
  <c r="E148"/>
  <c r="C153" i="157" s="1"/>
  <c r="K147" i="149"/>
  <c r="H147"/>
  <c r="E147"/>
  <c r="C152" i="157" s="1"/>
  <c r="K146" i="149"/>
  <c r="H146"/>
  <c r="E146"/>
  <c r="C151" i="157" s="1"/>
  <c r="K145" i="149"/>
  <c r="H145"/>
  <c r="E145"/>
  <c r="C150" i="157" s="1"/>
  <c r="K144" i="149"/>
  <c r="H144"/>
  <c r="E144"/>
  <c r="C149" i="157" s="1"/>
  <c r="K143" i="149"/>
  <c r="H143"/>
  <c r="E143"/>
  <c r="C148" i="157" s="1"/>
  <c r="K142" i="149"/>
  <c r="H142"/>
  <c r="E142"/>
  <c r="C147" i="157" s="1"/>
  <c r="K141" i="149"/>
  <c r="E141"/>
  <c r="C146" i="157" s="1"/>
  <c r="K140" i="149"/>
  <c r="E140"/>
  <c r="C145" i="157" s="1"/>
  <c r="K139" i="149"/>
  <c r="E139"/>
  <c r="C144" i="157" s="1"/>
  <c r="K138" i="149"/>
  <c r="E138"/>
  <c r="C143" i="157" s="1"/>
  <c r="K137" i="149"/>
  <c r="E137"/>
  <c r="C142" i="157" s="1"/>
  <c r="K136" i="149"/>
  <c r="H136"/>
  <c r="E136"/>
  <c r="K135"/>
  <c r="H135"/>
  <c r="E135"/>
  <c r="C140" i="157" s="1"/>
  <c r="K134" i="149"/>
  <c r="H134"/>
  <c r="E134"/>
  <c r="C139" i="157" s="1"/>
  <c r="K133" i="149"/>
  <c r="H133"/>
  <c r="E133"/>
  <c r="C138" i="157" s="1"/>
  <c r="K132" i="149"/>
  <c r="H132"/>
  <c r="E132"/>
  <c r="C137" i="157" s="1"/>
  <c r="H131" i="149"/>
  <c r="E131"/>
  <c r="C136" i="157" s="1"/>
  <c r="K130" i="149"/>
  <c r="H130"/>
  <c r="E130"/>
  <c r="C135" i="157" s="1"/>
  <c r="K129" i="149"/>
  <c r="H129"/>
  <c r="E129"/>
  <c r="C134" i="157" s="1"/>
  <c r="K128" i="149"/>
  <c r="H128"/>
  <c r="E128"/>
  <c r="C133" i="157" s="1"/>
  <c r="K127" i="149"/>
  <c r="H127"/>
  <c r="E127"/>
  <c r="C132" i="157" s="1"/>
  <c r="H126" i="149"/>
  <c r="E126"/>
  <c r="C131" i="157" s="1"/>
  <c r="K125" i="149"/>
  <c r="H125"/>
  <c r="E125"/>
  <c r="C130" i="157" s="1"/>
  <c r="K124" i="149"/>
  <c r="H124"/>
  <c r="E124"/>
  <c r="C129" i="157" s="1"/>
  <c r="K123" i="149"/>
  <c r="H123"/>
  <c r="E123"/>
  <c r="C128" i="157" s="1"/>
  <c r="K122" i="149"/>
  <c r="H122"/>
  <c r="E122"/>
  <c r="C127" i="157" s="1"/>
  <c r="H121" i="149"/>
  <c r="E121"/>
  <c r="H120"/>
  <c r="E120"/>
  <c r="L119"/>
  <c r="J119"/>
  <c r="I119"/>
  <c r="G119"/>
  <c r="F119"/>
  <c r="D119"/>
  <c r="C119"/>
  <c r="H118"/>
  <c r="E118"/>
  <c r="C122" i="157" s="1"/>
  <c r="K117" i="149"/>
  <c r="H117"/>
  <c r="E117"/>
  <c r="C121" i="157" s="1"/>
  <c r="K116" i="149"/>
  <c r="H116"/>
  <c r="E116"/>
  <c r="C120" i="157" s="1"/>
  <c r="H115" i="149"/>
  <c r="E115"/>
  <c r="C119" i="157" s="1"/>
  <c r="H114" i="149"/>
  <c r="E114"/>
  <c r="C118" i="157" s="1"/>
  <c r="H113" i="149"/>
  <c r="E113"/>
  <c r="C117" i="157" s="1"/>
  <c r="H112" i="149"/>
  <c r="E112"/>
  <c r="C116" i="157" s="1"/>
  <c r="K111" i="149"/>
  <c r="H111"/>
  <c r="E111"/>
  <c r="C115" i="157" s="1"/>
  <c r="K110" i="149"/>
  <c r="H110"/>
  <c r="E110"/>
  <c r="C114" i="157" s="1"/>
  <c r="K109" i="149"/>
  <c r="H109"/>
  <c r="E109"/>
  <c r="C113" i="157" s="1"/>
  <c r="H108" i="149"/>
  <c r="E108"/>
  <c r="C112" i="157" s="1"/>
  <c r="K107" i="149"/>
  <c r="H107"/>
  <c r="E107"/>
  <c r="C111" i="157" s="1"/>
  <c r="K106" i="149"/>
  <c r="H106"/>
  <c r="E106"/>
  <c r="C110" i="157" s="1"/>
  <c r="K105" i="149"/>
  <c r="H105"/>
  <c r="E105"/>
  <c r="C109" i="157" s="1"/>
  <c r="H104" i="149"/>
  <c r="E104"/>
  <c r="H103"/>
  <c r="E103"/>
  <c r="L101"/>
  <c r="J101"/>
  <c r="I101"/>
  <c r="G101"/>
  <c r="F101"/>
  <c r="D101"/>
  <c r="C101"/>
  <c r="K100"/>
  <c r="H100"/>
  <c r="E100"/>
  <c r="C104" i="157" s="1"/>
  <c r="K99" i="149"/>
  <c r="H99"/>
  <c r="E99"/>
  <c r="C103" i="157" s="1"/>
  <c r="K98" i="149"/>
  <c r="H98"/>
  <c r="E98"/>
  <c r="C102" i="157" s="1"/>
  <c r="K97" i="149"/>
  <c r="H97"/>
  <c r="E97"/>
  <c r="C101" i="157" s="1"/>
  <c r="K96" i="149"/>
  <c r="E96"/>
  <c r="C100" i="157" s="1"/>
  <c r="K95" i="149"/>
  <c r="E95"/>
  <c r="C99" i="157" s="1"/>
  <c r="K94" i="149"/>
  <c r="E94"/>
  <c r="C98" i="157" s="1"/>
  <c r="K93" i="149"/>
  <c r="H93"/>
  <c r="E93"/>
  <c r="C97" i="157" s="1"/>
  <c r="K92" i="149"/>
  <c r="H92"/>
  <c r="E92"/>
  <c r="C96" i="157" s="1"/>
  <c r="K91" i="149"/>
  <c r="H91"/>
  <c r="E91"/>
  <c r="C95" i="157" s="1"/>
  <c r="K90" i="149"/>
  <c r="H90"/>
  <c r="E90"/>
  <c r="C94" i="157" s="1"/>
  <c r="H89" i="149"/>
  <c r="E89"/>
  <c r="C93" i="157" s="1"/>
  <c r="H88" i="149"/>
  <c r="E88"/>
  <c r="C92" i="157" s="1"/>
  <c r="K87" i="149"/>
  <c r="H87"/>
  <c r="E87"/>
  <c r="C91" i="157" s="1"/>
  <c r="K86" i="149"/>
  <c r="H86"/>
  <c r="E86"/>
  <c r="C90" i="157" s="1"/>
  <c r="H85" i="149"/>
  <c r="E85"/>
  <c r="C89" i="157" s="1"/>
  <c r="K84" i="149"/>
  <c r="H84"/>
  <c r="E84"/>
  <c r="C88" i="157" s="1"/>
  <c r="K83" i="149"/>
  <c r="H83"/>
  <c r="E83"/>
  <c r="C87" i="157" s="1"/>
  <c r="K82" i="149"/>
  <c r="H82"/>
  <c r="E82"/>
  <c r="C86" i="157" s="1"/>
  <c r="K81" i="149"/>
  <c r="H81"/>
  <c r="E81"/>
  <c r="C85" i="157" s="1"/>
  <c r="H80" i="149"/>
  <c r="K79"/>
  <c r="H79"/>
  <c r="E79"/>
  <c r="C83" i="157" s="1"/>
  <c r="K78" i="149"/>
  <c r="H78"/>
  <c r="E78"/>
  <c r="C82" i="157" s="1"/>
  <c r="K77" i="149"/>
  <c r="H77"/>
  <c r="E77"/>
  <c r="C81" i="157" s="1"/>
  <c r="K76" i="149"/>
  <c r="H76"/>
  <c r="E76"/>
  <c r="C80" i="157" s="1"/>
  <c r="H75" i="149"/>
  <c r="E75"/>
  <c r="C79" i="157" s="1"/>
  <c r="K74" i="149"/>
  <c r="H74"/>
  <c r="E74"/>
  <c r="C78" i="157" s="1"/>
  <c r="H73" i="149"/>
  <c r="E73"/>
  <c r="C77" i="157" s="1"/>
  <c r="H72" i="149"/>
  <c r="E72"/>
  <c r="C76" i="157" s="1"/>
  <c r="H71" i="149"/>
  <c r="E71"/>
  <c r="C75" i="157" s="1"/>
  <c r="K70" i="149"/>
  <c r="H70"/>
  <c r="E70"/>
  <c r="C74" i="157" s="1"/>
  <c r="K69" i="149"/>
  <c r="H69"/>
  <c r="E69"/>
  <c r="C73" i="157" s="1"/>
  <c r="K68" i="149"/>
  <c r="H68"/>
  <c r="E68"/>
  <c r="C72" i="157" s="1"/>
  <c r="K67" i="149"/>
  <c r="H67"/>
  <c r="E67"/>
  <c r="C71" i="157" s="1"/>
  <c r="K66" i="149"/>
  <c r="H66"/>
  <c r="E66"/>
  <c r="C70" i="157" s="1"/>
  <c r="K65" i="149"/>
  <c r="H65"/>
  <c r="E65"/>
  <c r="C69" i="157" s="1"/>
  <c r="H64" i="149"/>
  <c r="E64"/>
  <c r="C68" i="157" s="1"/>
  <c r="H63" i="149"/>
  <c r="E63"/>
  <c r="C67" i="157" s="1"/>
  <c r="K62" i="149"/>
  <c r="H62"/>
  <c r="E62"/>
  <c r="C66" i="157" s="1"/>
  <c r="H61" i="149"/>
  <c r="E61"/>
  <c r="C65" i="157" s="1"/>
  <c r="K60" i="149"/>
  <c r="H60"/>
  <c r="E60"/>
  <c r="C64" i="157" s="1"/>
  <c r="H59" i="149"/>
  <c r="E59"/>
  <c r="J57"/>
  <c r="I57"/>
  <c r="G57"/>
  <c r="F57"/>
  <c r="D57"/>
  <c r="C57"/>
  <c r="H56"/>
  <c r="E56"/>
  <c r="C61" i="157" s="1"/>
  <c r="K55" i="149"/>
  <c r="H55"/>
  <c r="E55"/>
  <c r="C60" i="157" s="1"/>
  <c r="K54" i="149"/>
  <c r="H54"/>
  <c r="E54"/>
  <c r="C59" i="157" s="1"/>
  <c r="K53" i="149"/>
  <c r="H53"/>
  <c r="E53"/>
  <c r="C58" i="157" s="1"/>
  <c r="K52" i="149"/>
  <c r="H52"/>
  <c r="E52"/>
  <c r="C57" i="157" s="1"/>
  <c r="K51" i="149"/>
  <c r="H51"/>
  <c r="E51"/>
  <c r="C56" i="157" s="1"/>
  <c r="K50" i="149"/>
  <c r="H50"/>
  <c r="E50"/>
  <c r="C55" i="157" s="1"/>
  <c r="K49" i="149"/>
  <c r="H49"/>
  <c r="E49"/>
  <c r="C54" i="157" s="1"/>
  <c r="K48" i="149"/>
  <c r="H48"/>
  <c r="E48"/>
  <c r="C53" i="157" s="1"/>
  <c r="H47" i="149"/>
  <c r="E47"/>
  <c r="C52" i="157" s="1"/>
  <c r="K46" i="149"/>
  <c r="H46"/>
  <c r="E46"/>
  <c r="C51" i="157" s="1"/>
  <c r="K45" i="149"/>
  <c r="H45"/>
  <c r="E45"/>
  <c r="C50" i="157" s="1"/>
  <c r="K44" i="149"/>
  <c r="H44"/>
  <c r="E44"/>
  <c r="C49" i="157" s="1"/>
  <c r="K43" i="149"/>
  <c r="H43"/>
  <c r="E43"/>
  <c r="C48" i="157" s="1"/>
  <c r="K42" i="149"/>
  <c r="H42"/>
  <c r="E42"/>
  <c r="C47" i="157" s="1"/>
  <c r="K41" i="149"/>
  <c r="H41"/>
  <c r="E41"/>
  <c r="C46" i="157" s="1"/>
  <c r="K40" i="149"/>
  <c r="H40"/>
  <c r="E40"/>
  <c r="C45" i="157" s="1"/>
  <c r="K39" i="149"/>
  <c r="H39"/>
  <c r="E39"/>
  <c r="C44" i="157" s="1"/>
  <c r="K38" i="149"/>
  <c r="H38"/>
  <c r="E38"/>
  <c r="K37"/>
  <c r="H37"/>
  <c r="E37"/>
  <c r="K36"/>
  <c r="H36"/>
  <c r="E36"/>
  <c r="K35"/>
  <c r="H35"/>
  <c r="E35"/>
  <c r="C43" i="157" s="1"/>
  <c r="K34" i="149"/>
  <c r="H34"/>
  <c r="E34"/>
  <c r="C42" i="157" s="1"/>
  <c r="K33" i="149"/>
  <c r="H33"/>
  <c r="E33"/>
  <c r="C41" i="157" s="1"/>
  <c r="K32" i="149"/>
  <c r="H32"/>
  <c r="E32"/>
  <c r="C40" i="157" s="1"/>
  <c r="K31" i="149"/>
  <c r="H31"/>
  <c r="E31"/>
  <c r="C39" i="157" s="1"/>
  <c r="K30" i="149"/>
  <c r="H30"/>
  <c r="E30"/>
  <c r="C38" i="157" s="1"/>
  <c r="H29" i="149"/>
  <c r="E29"/>
  <c r="C37" i="157" s="1"/>
  <c r="H28" i="149"/>
  <c r="E28"/>
  <c r="C36" i="157" s="1"/>
  <c r="K27" i="149"/>
  <c r="H27"/>
  <c r="E27"/>
  <c r="C35" i="157" s="1"/>
  <c r="K24" i="149"/>
  <c r="H24"/>
  <c r="E24"/>
  <c r="C32" i="157" s="1"/>
  <c r="K23" i="149"/>
  <c r="H23"/>
  <c r="E23"/>
  <c r="C31" i="157" s="1"/>
  <c r="K22" i="149"/>
  <c r="H22"/>
  <c r="E22"/>
  <c r="C30" i="157" s="1"/>
  <c r="K21" i="149"/>
  <c r="H21"/>
  <c r="E21"/>
  <c r="C29" i="157" s="1"/>
  <c r="K20" i="149"/>
  <c r="H20"/>
  <c r="E20"/>
  <c r="C28" i="157" s="1"/>
  <c r="K19" i="149"/>
  <c r="H19"/>
  <c r="E19"/>
  <c r="C27" i="157" s="1"/>
  <c r="K18" i="149"/>
  <c r="H18"/>
  <c r="E18"/>
  <c r="C26" i="157" s="1"/>
  <c r="H17" i="149"/>
  <c r="E17"/>
  <c r="C25" i="157" s="1"/>
  <c r="K16" i="149"/>
  <c r="H16"/>
  <c r="E16"/>
  <c r="C24" i="157" s="1"/>
  <c r="K15" i="149"/>
  <c r="H15"/>
  <c r="E15"/>
  <c r="C23" i="157" s="1"/>
  <c r="K14" i="149"/>
  <c r="H14"/>
  <c r="E14"/>
  <c r="C22" i="157" s="1"/>
  <c r="K13" i="149"/>
  <c r="H13"/>
  <c r="E13"/>
  <c r="C21" i="157" s="1"/>
  <c r="K12" i="149"/>
  <c r="H12"/>
  <c r="E12"/>
  <c r="C20" i="157" s="1"/>
  <c r="H11" i="149"/>
  <c r="E11"/>
  <c r="C19" i="157" s="1"/>
  <c r="H10" i="149"/>
  <c r="E10"/>
  <c r="C18" i="157" s="1"/>
  <c r="K9" i="149"/>
  <c r="H9"/>
  <c r="E9"/>
  <c r="C17" i="157" s="1"/>
  <c r="K8" i="149"/>
  <c r="H8"/>
  <c r="E8"/>
  <c r="C16" i="157" s="1"/>
  <c r="K7" i="149"/>
  <c r="H7"/>
  <c r="E7"/>
  <c r="C15" i="157" s="1"/>
  <c r="K6" i="149"/>
  <c r="H6"/>
  <c r="E6"/>
  <c r="C14" i="157" s="1"/>
  <c r="C123" l="1"/>
  <c r="E179" i="149"/>
  <c r="C141" i="157"/>
  <c r="C184" s="1"/>
  <c r="C105"/>
  <c r="C62"/>
  <c r="C26" i="148"/>
  <c r="C28" s="1"/>
  <c r="D26" s="1"/>
  <c r="C25" i="154"/>
  <c r="C27" s="1"/>
  <c r="C32"/>
  <c r="C33" i="148"/>
  <c r="E33"/>
  <c r="G33" s="1"/>
  <c r="D32" i="154"/>
  <c r="D50" i="151"/>
  <c r="F181" i="149"/>
  <c r="H179"/>
  <c r="L181"/>
  <c r="J181"/>
  <c r="E33" i="154" s="1"/>
  <c r="H101" i="149"/>
  <c r="H119"/>
  <c r="K179"/>
  <c r="K57"/>
  <c r="H57"/>
  <c r="C181"/>
  <c r="C31" i="148" s="1"/>
  <c r="I181" i="149"/>
  <c r="E119"/>
  <c r="K119"/>
  <c r="G181"/>
  <c r="K101"/>
  <c r="E57"/>
  <c r="D181"/>
  <c r="C50" i="151"/>
  <c r="H28" i="148"/>
  <c r="I27" s="1"/>
  <c r="E36" i="151"/>
  <c r="C32" i="148"/>
  <c r="E26"/>
  <c r="E32"/>
  <c r="E101" i="149"/>
  <c r="D30" i="154" l="1"/>
  <c r="D34" s="1"/>
  <c r="D36" s="1"/>
  <c r="E31" i="148"/>
  <c r="D33" i="154"/>
  <c r="E34" i="148"/>
  <c r="E30" i="154"/>
  <c r="E34" s="1"/>
  <c r="E36" s="1"/>
  <c r="E39" s="1"/>
  <c r="E43" s="1"/>
  <c r="E48" s="1"/>
  <c r="H31" i="148"/>
  <c r="C186" i="157"/>
  <c r="C219" s="1"/>
  <c r="I26" i="148"/>
  <c r="I28" s="1"/>
  <c r="C30" i="154"/>
  <c r="K181" i="149"/>
  <c r="H181"/>
  <c r="E181"/>
  <c r="C33" i="154"/>
  <c r="C34" i="148"/>
  <c r="E28"/>
  <c r="F27" s="1"/>
  <c r="G26"/>
  <c r="G28" s="1"/>
  <c r="D27"/>
  <c r="D28" s="1"/>
  <c r="F26" l="1"/>
  <c r="F28" s="1"/>
  <c r="C34" i="154"/>
  <c r="C36" s="1"/>
  <c r="D39"/>
  <c r="D43" s="1"/>
  <c r="D48" s="1"/>
  <c r="G18" i="148"/>
  <c r="C19"/>
  <c r="D10" s="1"/>
  <c r="G34"/>
  <c r="H34"/>
  <c r="H19"/>
  <c r="C39" i="154" l="1"/>
  <c r="C43" s="1"/>
  <c r="C48" s="1"/>
  <c r="C21" i="148"/>
  <c r="H21"/>
  <c r="H35"/>
  <c r="I33" s="1"/>
  <c r="C35"/>
  <c r="C37" s="1"/>
  <c r="E35"/>
  <c r="G31"/>
  <c r="G32"/>
  <c r="I32" l="1"/>
  <c r="I34"/>
  <c r="I31"/>
  <c r="H37"/>
  <c r="G35"/>
  <c r="G37" s="1"/>
  <c r="F31"/>
  <c r="E37"/>
  <c r="I17"/>
  <c r="I18"/>
  <c r="D33"/>
  <c r="D32"/>
  <c r="D34"/>
  <c r="D31"/>
  <c r="I14"/>
  <c r="I15"/>
  <c r="I16"/>
  <c r="I13"/>
  <c r="F34"/>
  <c r="F32"/>
  <c r="F33"/>
  <c r="I35" l="1"/>
  <c r="I19"/>
  <c r="D16"/>
  <c r="D35"/>
  <c r="F35"/>
  <c r="D17" l="1"/>
  <c r="D15"/>
  <c r="D14"/>
  <c r="D13"/>
  <c r="D18"/>
  <c r="E19"/>
  <c r="F10" s="1"/>
  <c r="G15"/>
  <c r="D19" l="1"/>
  <c r="E21"/>
  <c r="G14"/>
  <c r="G17"/>
  <c r="F18"/>
  <c r="G13"/>
  <c r="G16"/>
  <c r="G19" l="1"/>
  <c r="G21" s="1"/>
  <c r="F17"/>
  <c r="F15"/>
  <c r="F13"/>
  <c r="F16"/>
  <c r="F14"/>
  <c r="F19" l="1"/>
  <c r="I41" i="62"/>
  <c r="F64" i="141" s="1"/>
  <c r="J36" i="62"/>
  <c r="H36"/>
  <c r="J41"/>
  <c r="G64" i="141" s="1"/>
  <c r="D64" i="158" s="1"/>
  <c r="I93" i="46"/>
  <c r="H93"/>
  <c r="I13"/>
  <c r="H13"/>
  <c r="I11" i="1"/>
  <c r="I36" s="1"/>
  <c r="H11"/>
  <c r="H36" s="1"/>
  <c r="J25" i="146"/>
  <c r="G25" i="141" s="1"/>
  <c r="D25" i="158" s="1"/>
  <c r="J24" i="144"/>
  <c r="G24" i="141" s="1"/>
  <c r="D24" i="158" s="1"/>
  <c r="H24" i="144"/>
  <c r="H73" i="40" l="1"/>
  <c r="J42" i="30" l="1"/>
  <c r="G42" i="141" s="1"/>
  <c r="J19" i="30"/>
  <c r="D13" i="141"/>
  <c r="F13"/>
  <c r="F52"/>
  <c r="D52"/>
  <c r="G59"/>
  <c r="D59" i="158" s="1"/>
  <c r="F59" i="141"/>
  <c r="J52" i="25"/>
  <c r="I52"/>
  <c r="I13"/>
  <c r="I17"/>
  <c r="J17"/>
  <c r="J13"/>
  <c r="J50" i="44"/>
  <c r="I54"/>
  <c r="F46" i="141" s="1"/>
  <c r="H54" i="44"/>
  <c r="J36"/>
  <c r="J27"/>
  <c r="J15"/>
  <c r="I15"/>
  <c r="G60" i="141"/>
  <c r="D60" i="158" s="1"/>
  <c r="F60" i="141"/>
  <c r="D60"/>
  <c r="J29" i="60"/>
  <c r="I29"/>
  <c r="F45" i="141" s="1"/>
  <c r="H29" i="60"/>
  <c r="J19"/>
  <c r="J18" i="17"/>
  <c r="G11" i="141" s="1"/>
  <c r="D11" i="158" s="1"/>
  <c r="G22" i="141"/>
  <c r="D22" i="158" s="1"/>
  <c r="F22" i="141"/>
  <c r="D22"/>
  <c r="F21"/>
  <c r="D21"/>
  <c r="F20"/>
  <c r="D20"/>
  <c r="G19"/>
  <c r="D19" i="158" s="1"/>
  <c r="F19" i="141"/>
  <c r="D19"/>
  <c r="G18"/>
  <c r="D18" i="158" s="1"/>
  <c r="F18" i="141"/>
  <c r="D18"/>
  <c r="F17"/>
  <c r="G15"/>
  <c r="D15" i="158" s="1"/>
  <c r="F15" i="141"/>
  <c r="D15"/>
  <c r="G14"/>
  <c r="D14" i="158" s="1"/>
  <c r="F14" i="141"/>
  <c r="D14"/>
  <c r="G12"/>
  <c r="D12" i="158" s="1"/>
  <c r="F12" i="141"/>
  <c r="D12"/>
  <c r="F11"/>
  <c r="F10"/>
  <c r="F9"/>
  <c r="D9"/>
  <c r="G8"/>
  <c r="D8" i="158" s="1"/>
  <c r="F8" i="141"/>
  <c r="D8"/>
  <c r="G6"/>
  <c r="D6" i="158" s="1"/>
  <c r="F6" i="141"/>
  <c r="D6"/>
  <c r="G5"/>
  <c r="D5" i="158" s="1"/>
  <c r="F5" i="141"/>
  <c r="D5"/>
  <c r="F72"/>
  <c r="G71"/>
  <c r="D71" i="158" s="1"/>
  <c r="F71" i="141"/>
  <c r="D71"/>
  <c r="F67"/>
  <c r="D59"/>
  <c r="F58"/>
  <c r="D58"/>
  <c r="F57"/>
  <c r="D57"/>
  <c r="F56"/>
  <c r="D56"/>
  <c r="I54" i="142"/>
  <c r="F48" i="141" s="1"/>
  <c r="J13" i="142"/>
  <c r="I13"/>
  <c r="H13"/>
  <c r="F43" i="141"/>
  <c r="F41"/>
  <c r="I88" i="48"/>
  <c r="H88"/>
  <c r="D41" i="141" s="1"/>
  <c r="F39"/>
  <c r="D39"/>
  <c r="F35"/>
  <c r="D35"/>
  <c r="G34"/>
  <c r="D34" i="158" s="1"/>
  <c r="F34" i="141"/>
  <c r="D34"/>
  <c r="F33"/>
  <c r="D33"/>
  <c r="J12" i="55"/>
  <c r="I12"/>
  <c r="I227" s="1"/>
  <c r="F44" i="141" s="1"/>
  <c r="H12" i="55"/>
  <c r="H227" s="1"/>
  <c r="D44" i="141" s="1"/>
  <c r="H55" i="143"/>
  <c r="I76"/>
  <c r="F50" i="141" s="1"/>
  <c r="J55" i="143"/>
  <c r="J227" i="55" l="1"/>
  <c r="G44" i="141" s="1"/>
  <c r="D44" i="158" s="1"/>
  <c r="D45"/>
  <c r="G45" i="141"/>
  <c r="F61"/>
  <c r="J54" i="44"/>
  <c r="G46" i="141" s="1"/>
  <c r="J18" i="143"/>
  <c r="J76" s="1"/>
  <c r="H18"/>
  <c r="H76" s="1"/>
  <c r="D50" i="141" s="1"/>
  <c r="D46" i="158" l="1"/>
  <c r="G50" i="141"/>
  <c r="D50" i="158" s="1"/>
  <c r="H42" i="148"/>
  <c r="G48" i="141"/>
  <c r="D48" i="158" s="1"/>
  <c r="J28" i="22"/>
  <c r="J53" i="7" l="1"/>
  <c r="H53"/>
  <c r="H32"/>
  <c r="I12"/>
  <c r="I17"/>
  <c r="J25"/>
  <c r="J32" s="1"/>
  <c r="G38" i="141"/>
  <c r="D38" i="158" s="1"/>
  <c r="I47" i="57"/>
  <c r="F38" i="141" s="1"/>
  <c r="H47" i="57"/>
  <c r="D38" i="141" s="1"/>
  <c r="J77" i="47"/>
  <c r="I77"/>
  <c r="F40" i="141" s="1"/>
  <c r="H77" i="47"/>
  <c r="D40" i="141" s="1"/>
  <c r="F70"/>
  <c r="D70"/>
  <c r="I32" i="50"/>
  <c r="F32" i="141" s="1"/>
  <c r="D67"/>
  <c r="D40" i="158" l="1"/>
  <c r="G7" i="141"/>
  <c r="D7" i="158" s="1"/>
  <c r="J55" i="7"/>
  <c r="H55"/>
  <c r="D7" i="141" s="1"/>
  <c r="I32" i="7"/>
  <c r="J62" i="45"/>
  <c r="J54"/>
  <c r="J20"/>
  <c r="D31" i="158"/>
  <c r="D31" i="141"/>
  <c r="D30" i="158"/>
  <c r="D30" i="141"/>
  <c r="D61"/>
  <c r="I21" i="6"/>
  <c r="J45" i="139"/>
  <c r="J36"/>
  <c r="J26"/>
  <c r="J11" i="45"/>
  <c r="I66" i="40"/>
  <c r="H66"/>
  <c r="J66"/>
  <c r="J48"/>
  <c r="I48"/>
  <c r="H48"/>
  <c r="I40"/>
  <c r="I21"/>
  <c r="J40"/>
  <c r="J21"/>
  <c r="H40"/>
  <c r="H21"/>
  <c r="I14"/>
  <c r="J32" i="36"/>
  <c r="G23" i="141" s="1"/>
  <c r="D23" i="158" s="1"/>
  <c r="I32" i="36"/>
  <c r="F23" i="141" s="1"/>
  <c r="G36" l="1"/>
  <c r="D36" i="158" s="1"/>
  <c r="J60" i="139"/>
  <c r="J73" i="40"/>
  <c r="G37" i="141" s="1"/>
  <c r="D37" i="158" s="1"/>
  <c r="I55" i="7"/>
  <c r="F7" i="141" s="1"/>
  <c r="E42" i="148"/>
  <c r="G42" s="1"/>
  <c r="E58" i="141"/>
  <c r="E56"/>
  <c r="E57"/>
  <c r="E60"/>
  <c r="E59"/>
  <c r="I73" i="40"/>
  <c r="F37" i="141" s="1"/>
  <c r="D37"/>
  <c r="I28" i="35"/>
  <c r="J28"/>
  <c r="I44" i="33"/>
  <c r="J44"/>
  <c r="G68" i="141" l="1"/>
  <c r="D68" i="158" s="1"/>
  <c r="E61" i="141"/>
  <c r="I19" i="30"/>
  <c r="I42" s="1"/>
  <c r="F42" i="141" s="1"/>
  <c r="D42" i="158"/>
  <c r="J35" i="31"/>
  <c r="G21" i="141" s="1"/>
  <c r="D21" i="158" s="1"/>
  <c r="I37" i="29"/>
  <c r="J37"/>
  <c r="G20" i="141" s="1"/>
  <c r="D20" i="158" s="1"/>
  <c r="J16" i="28"/>
  <c r="G72" i="141" s="1"/>
  <c r="D72" i="158" s="1"/>
  <c r="I16" i="27"/>
  <c r="I25" s="1"/>
  <c r="J25"/>
  <c r="J26" i="26"/>
  <c r="G56" i="141" s="1"/>
  <c r="D56" i="158" s="1"/>
  <c r="I26" i="26"/>
  <c r="J43" i="24"/>
  <c r="I43"/>
  <c r="J13"/>
  <c r="H13"/>
  <c r="I34" i="23"/>
  <c r="J34"/>
  <c r="G57" i="141" s="1"/>
  <c r="D57" i="158" s="1"/>
  <c r="I28" i="22"/>
  <c r="I28" i="21"/>
  <c r="J12"/>
  <c r="J28" s="1"/>
  <c r="G35" i="141" s="1"/>
  <c r="D35" i="158" s="1"/>
  <c r="I12" i="21"/>
  <c r="I23" i="20"/>
  <c r="J23"/>
  <c r="G33" i="141" s="1"/>
  <c r="D33" i="158" s="1"/>
  <c r="I45" i="18"/>
  <c r="F47" i="141" s="1"/>
  <c r="I24" i="19"/>
  <c r="J24"/>
  <c r="J45" i="18"/>
  <c r="G47" i="141" s="1"/>
  <c r="D47" i="158" s="1"/>
  <c r="J18" i="16"/>
  <c r="I18"/>
  <c r="I12" i="14"/>
  <c r="J12"/>
  <c r="J23" s="1"/>
  <c r="I23"/>
  <c r="J13" i="1"/>
  <c r="J16" i="37"/>
  <c r="G10" i="141" s="1"/>
  <c r="D10" i="158" s="1"/>
  <c r="J24" i="46"/>
  <c r="J21" i="39"/>
  <c r="G58" i="141" s="1"/>
  <c r="D58" i="158" s="1"/>
  <c r="I21" i="39"/>
  <c r="J20" i="50"/>
  <c r="J32" s="1"/>
  <c r="I40" i="49"/>
  <c r="J24"/>
  <c r="J12" i="48"/>
  <c r="J88" s="1"/>
  <c r="G41" i="141" s="1"/>
  <c r="D41" i="158" s="1"/>
  <c r="J20" i="13"/>
  <c r="J16"/>
  <c r="I19" i="12"/>
  <c r="J19"/>
  <c r="I26" i="15"/>
  <c r="J26"/>
  <c r="I12"/>
  <c r="J12"/>
  <c r="J21" i="6"/>
  <c r="J12"/>
  <c r="H12"/>
  <c r="J30" i="38"/>
  <c r="G9" i="141" s="1"/>
  <c r="D9" i="158" s="1"/>
  <c r="J89" i="51"/>
  <c r="J76"/>
  <c r="J53"/>
  <c r="J20"/>
  <c r="K57"/>
  <c r="K20"/>
  <c r="K12"/>
  <c r="I44" i="61"/>
  <c r="F65" i="141" s="1"/>
  <c r="I15" i="61"/>
  <c r="J26"/>
  <c r="J44" s="1"/>
  <c r="G65" i="141" s="1"/>
  <c r="D65" i="158" s="1"/>
  <c r="J15" i="59"/>
  <c r="G43" i="141" s="1"/>
  <c r="D43" i="158" s="1"/>
  <c r="I60" i="54"/>
  <c r="J60"/>
  <c r="G52" i="141" s="1"/>
  <c r="D52" i="158" s="1"/>
  <c r="I48" i="52"/>
  <c r="F16" i="141" s="1"/>
  <c r="F26" s="1"/>
  <c r="J21" i="53"/>
  <c r="G17" i="141" s="1"/>
  <c r="D17" i="158" s="1"/>
  <c r="J12" i="53"/>
  <c r="H12"/>
  <c r="H48" i="52"/>
  <c r="D16" i="141" s="1"/>
  <c r="J17" i="52"/>
  <c r="J48" s="1"/>
  <c r="G16" i="141" s="1"/>
  <c r="D16" i="158" s="1"/>
  <c r="D39" l="1"/>
  <c r="D32"/>
  <c r="J40" i="49"/>
  <c r="G70" i="141" s="1"/>
  <c r="D70" i="158" s="1"/>
  <c r="J13" i="46"/>
  <c r="J93"/>
  <c r="H40" i="148"/>
  <c r="D61" i="158"/>
  <c r="F53" i="141"/>
  <c r="J11" i="1"/>
  <c r="J36" s="1"/>
  <c r="G61" i="141"/>
  <c r="J101" i="51"/>
  <c r="K101"/>
  <c r="I11" i="47"/>
  <c r="H11"/>
  <c r="J11"/>
  <c r="J13" i="134"/>
  <c r="J12" s="1"/>
  <c r="G67" i="141" l="1"/>
  <c r="D67" i="158" s="1"/>
  <c r="G13" i="141"/>
  <c r="D13" i="158" s="1"/>
  <c r="D26" s="1"/>
  <c r="F69" i="141"/>
  <c r="F73" s="1"/>
  <c r="H43" i="148" s="1"/>
  <c r="G69" i="141"/>
  <c r="D69" i="158" s="1"/>
  <c r="J41" i="49"/>
  <c r="H41" i="148"/>
  <c r="C42"/>
  <c r="H59" i="141"/>
  <c r="H56"/>
  <c r="H60"/>
  <c r="H58"/>
  <c r="H57"/>
  <c r="D29" i="158"/>
  <c r="D53" s="1"/>
  <c r="H54" i="142"/>
  <c r="D48" i="141" s="1"/>
  <c r="G26" l="1"/>
  <c r="H14" s="1"/>
  <c r="D73" i="158"/>
  <c r="D75" s="1"/>
  <c r="D76" s="1"/>
  <c r="G73" i="141"/>
  <c r="H72" s="1"/>
  <c r="F75"/>
  <c r="E50" i="154" s="1"/>
  <c r="E51" s="1"/>
  <c r="H24" i="141"/>
  <c r="H19"/>
  <c r="H23"/>
  <c r="H7"/>
  <c r="H9"/>
  <c r="H12"/>
  <c r="H10"/>
  <c r="C40" i="148"/>
  <c r="H18" i="141"/>
  <c r="H22"/>
  <c r="H61"/>
  <c r="G53"/>
  <c r="H51" s="1"/>
  <c r="H44" i="148"/>
  <c r="H46" s="1"/>
  <c r="H36" i="134"/>
  <c r="H26"/>
  <c r="H12"/>
  <c r="H17" i="141" l="1"/>
  <c r="H13"/>
  <c r="H26" s="1"/>
  <c r="H15"/>
  <c r="H16"/>
  <c r="H6"/>
  <c r="H25"/>
  <c r="H5"/>
  <c r="H8"/>
  <c r="H21"/>
  <c r="H20"/>
  <c r="H11"/>
  <c r="H71"/>
  <c r="H69"/>
  <c r="H70"/>
  <c r="C43" i="148"/>
  <c r="H65" i="141"/>
  <c r="H68"/>
  <c r="H67"/>
  <c r="H64"/>
  <c r="H66"/>
  <c r="I43" i="148"/>
  <c r="H48"/>
  <c r="H49" s="1"/>
  <c r="G75" i="141"/>
  <c r="H54" s="1"/>
  <c r="H49"/>
  <c r="C41" i="148"/>
  <c r="H47" i="141"/>
  <c r="H34"/>
  <c r="H35"/>
  <c r="H43"/>
  <c r="H33"/>
  <c r="H38"/>
  <c r="H50"/>
  <c r="H45"/>
  <c r="H41"/>
  <c r="H52"/>
  <c r="H39"/>
  <c r="H46"/>
  <c r="H44"/>
  <c r="H48"/>
  <c r="H32"/>
  <c r="H40"/>
  <c r="H31"/>
  <c r="H36"/>
  <c r="H30"/>
  <c r="H37"/>
  <c r="H42"/>
  <c r="H29"/>
  <c r="I42" i="148"/>
  <c r="I40"/>
  <c r="I41"/>
  <c r="H61" i="139"/>
  <c r="C44" i="148" l="1"/>
  <c r="C46" s="1"/>
  <c r="H73" i="141"/>
  <c r="C50" i="154"/>
  <c r="C51" s="1"/>
  <c r="H62" i="141"/>
  <c r="H74"/>
  <c r="H27"/>
  <c r="H53"/>
  <c r="I44" i="148"/>
  <c r="H32" i="36"/>
  <c r="D23" i="141" s="1"/>
  <c r="D41" i="148" l="1"/>
  <c r="C48"/>
  <c r="D46" s="1"/>
  <c r="D42"/>
  <c r="D43"/>
  <c r="D40"/>
  <c r="H75" i="141"/>
  <c r="H60" i="54"/>
  <c r="D44" i="148" l="1"/>
  <c r="D37"/>
  <c r="C49"/>
  <c r="H41" i="62"/>
  <c r="D64" i="141" s="1"/>
  <c r="H44" i="61"/>
  <c r="D65" i="141" s="1"/>
  <c r="D45"/>
  <c r="H15" i="59"/>
  <c r="D43" i="141" s="1"/>
  <c r="H21" i="53"/>
  <c r="D17" i="141" s="1"/>
  <c r="I101" i="51"/>
  <c r="H32" i="50"/>
  <c r="D32" i="141" s="1"/>
  <c r="H40" i="49"/>
  <c r="H62" i="45"/>
  <c r="D36" i="141" s="1"/>
  <c r="D46"/>
  <c r="D69" l="1"/>
  <c r="H21" i="39"/>
  <c r="H30" i="38"/>
  <c r="H16" i="37"/>
  <c r="D10" i="141" s="1"/>
  <c r="H28" i="35"/>
  <c r="H44" i="33"/>
  <c r="H35" i="31"/>
  <c r="H37" i="29"/>
  <c r="H42" i="30"/>
  <c r="D42" i="141" s="1"/>
  <c r="H16" i="28"/>
  <c r="D72" i="141" s="1"/>
  <c r="H25" i="27"/>
  <c r="H26" i="26"/>
  <c r="H52" i="25"/>
  <c r="H43" i="24"/>
  <c r="H34" i="23"/>
  <c r="D73" i="141" l="1"/>
  <c r="E67" s="1"/>
  <c r="H28" i="22"/>
  <c r="H28" i="21"/>
  <c r="H23" i="20"/>
  <c r="H24" i="19"/>
  <c r="H45" i="18"/>
  <c r="D47" i="141" s="1"/>
  <c r="D53" s="1"/>
  <c r="H18" i="17"/>
  <c r="D11" i="141" s="1"/>
  <c r="H18" i="16"/>
  <c r="H26" i="15"/>
  <c r="H23" i="14"/>
  <c r="H19" i="12"/>
  <c r="H21" i="6"/>
  <c r="E71" i="141" l="1"/>
  <c r="E66"/>
  <c r="E65"/>
  <c r="E43" i="148"/>
  <c r="G43" s="1"/>
  <c r="E72" i="141"/>
  <c r="E64"/>
  <c r="E70"/>
  <c r="E68"/>
  <c r="E69"/>
  <c r="D26"/>
  <c r="E49"/>
  <c r="E42"/>
  <c r="E41" i="148"/>
  <c r="E35" i="141"/>
  <c r="E52"/>
  <c r="E47"/>
  <c r="E33"/>
  <c r="E44"/>
  <c r="E41"/>
  <c r="E43"/>
  <c r="E34"/>
  <c r="E38"/>
  <c r="E50"/>
  <c r="E39"/>
  <c r="E40"/>
  <c r="E32"/>
  <c r="E31"/>
  <c r="E30"/>
  <c r="E37"/>
  <c r="E48"/>
  <c r="E36"/>
  <c r="E29"/>
  <c r="E45"/>
  <c r="E46"/>
  <c r="E73" l="1"/>
  <c r="E25"/>
  <c r="E24"/>
  <c r="E40" i="148"/>
  <c r="G40" s="1"/>
  <c r="E9" i="141"/>
  <c r="E17"/>
  <c r="E5"/>
  <c r="E12"/>
  <c r="E23"/>
  <c r="E19"/>
  <c r="E7"/>
  <c r="E8"/>
  <c r="E20"/>
  <c r="E13"/>
  <c r="E21"/>
  <c r="E16"/>
  <c r="E15"/>
  <c r="E14"/>
  <c r="E10"/>
  <c r="E18"/>
  <c r="E6"/>
  <c r="E22"/>
  <c r="E11"/>
  <c r="D75"/>
  <c r="E53"/>
  <c r="G41" i="148"/>
  <c r="E44" l="1"/>
  <c r="E46" s="1"/>
  <c r="E62" i="141"/>
  <c r="E74"/>
  <c r="E27"/>
  <c r="E54"/>
  <c r="E26"/>
  <c r="D76"/>
  <c r="D50" i="154"/>
  <c r="D51" s="1"/>
  <c r="G44" i="148"/>
  <c r="G46" s="1"/>
  <c r="F40" l="1"/>
  <c r="E48"/>
  <c r="F37" s="1"/>
  <c r="F43"/>
  <c r="F42"/>
  <c r="F41"/>
  <c r="E75" i="141"/>
  <c r="G48" i="148"/>
  <c r="G49" s="1"/>
  <c r="F44" l="1"/>
  <c r="E49"/>
  <c r="F46"/>
</calcChain>
</file>

<file path=xl/sharedStrings.xml><?xml version="1.0" encoding="utf-8"?>
<sst xmlns="http://schemas.openxmlformats.org/spreadsheetml/2006/main" count="5536" uniqueCount="2270">
  <si>
    <t>Ministry Code:</t>
  </si>
  <si>
    <t>LGAs</t>
  </si>
  <si>
    <t>Status</t>
  </si>
  <si>
    <t>Senatorial District</t>
  </si>
  <si>
    <t>PURCHASE OF OFFICE FURNITURE AND FITTINGS</t>
  </si>
  <si>
    <t>On-going</t>
  </si>
  <si>
    <t>a</t>
  </si>
  <si>
    <t>b</t>
  </si>
  <si>
    <t>Press Editting Equipment</t>
  </si>
  <si>
    <t>c</t>
  </si>
  <si>
    <t>Purchase of office furniture and Equipment</t>
  </si>
  <si>
    <t>Purchase of Security Equipment and Rapid Security Initiative</t>
  </si>
  <si>
    <t>New</t>
  </si>
  <si>
    <t>Purchase of furniture and equipment for Government House Clinic</t>
  </si>
  <si>
    <t>PURCHASE OF SECURITY EQUIPMENT</t>
  </si>
  <si>
    <t>Purchase of Communication Equipment</t>
  </si>
  <si>
    <t>PURCHASE OF HEALTH/MEDICAL EQUIPMENT</t>
  </si>
  <si>
    <t>Purchase of two Ambulance/provision of equipment/ medicine for it</t>
  </si>
  <si>
    <t>RESEARCH AND DEVELOPMENT</t>
  </si>
  <si>
    <t>Special Intervention Fund</t>
  </si>
  <si>
    <t>CONSTRUCTION OF MARKETS/PARKS</t>
  </si>
  <si>
    <t>Construction of official parking lot in Government House premises</t>
  </si>
  <si>
    <t>N</t>
  </si>
  <si>
    <t>Name of Institution:   GOVERNMENT HOUSE AND PROTOCOL</t>
  </si>
  <si>
    <t>PURCHASE OF MOTOR VEHICLES</t>
  </si>
  <si>
    <t>PURCHASE OF OFFICDE FURNITURE AND FITTINGS</t>
  </si>
  <si>
    <t>Office furniture and Equipment</t>
  </si>
  <si>
    <t>REHABILATION AND REPAIRS OF OFFICE BUILDING</t>
  </si>
  <si>
    <t>Renovation of office building</t>
  </si>
  <si>
    <t>Project Development Fund</t>
  </si>
  <si>
    <t>Name of Institution:   OFFICE OF THE DEPUTY GOVERNOR</t>
  </si>
  <si>
    <t>Purchase of office furniture</t>
  </si>
  <si>
    <t>Purchase of Office Equipment</t>
  </si>
  <si>
    <t>Press Unit/Equipment</t>
  </si>
  <si>
    <t>Radio Communication</t>
  </si>
  <si>
    <t>d</t>
  </si>
  <si>
    <t>Security Equipment</t>
  </si>
  <si>
    <t>Name of Institution:   OFFICE OF THE SECRETARY TO THE STATE GOVERNMENT</t>
  </si>
  <si>
    <t>Purchase of office equipment</t>
  </si>
  <si>
    <t>Rehabilitation of official vehicles</t>
  </si>
  <si>
    <t>Uniform and Raincoat for Drivers</t>
  </si>
  <si>
    <t>Office Building repair</t>
  </si>
  <si>
    <t>Edo NGO Forum 2013</t>
  </si>
  <si>
    <t>Annual Breast Cancer awareness programme</t>
  </si>
  <si>
    <t>PURCHASE OF VANS</t>
  </si>
  <si>
    <t>Procurement of 2 Hilux vans and 1 bus for Monitoring and Evaluation</t>
  </si>
  <si>
    <t>Purchase of office furniutre</t>
  </si>
  <si>
    <t>Procurement of office equipment including GPS, Mapping Devices, Digital Cameras, Public Address System etc</t>
  </si>
  <si>
    <t>PURCHASE OF BUSES</t>
  </si>
  <si>
    <t>Provision of 1 (one) official vehicle for the office of the SSA to Governor on Physically Challeged persons and Six (Mini Buses) for six special schools in the State</t>
  </si>
  <si>
    <t>Provision of Chairs &amp; Tables for Pupils/students &amp; Staff of Three Special Schools in the three senatorial districts</t>
  </si>
  <si>
    <t>CONSTRUCTION/PROVISION OF INFRASTURCTURE</t>
  </si>
  <si>
    <t>Rehabilitation Centre (sheltered workshop) for Edo South, North &amp; Central Senatorial Districts</t>
  </si>
  <si>
    <t>REHABILITATION AND REPAIRS OF OFFICE BUILDING</t>
  </si>
  <si>
    <t>Name of Institution:   DIRECTORATE OF CABINENT, POLITICAL AND SPECIAL SERVICES</t>
  </si>
  <si>
    <t>Purchase of office furniture and equipment</t>
  </si>
  <si>
    <t>Renovation of the New EXCO Chambers</t>
  </si>
  <si>
    <t>Extension of Cabinet buildings,  Re-roofing,Renovation of the Cabinet, Political and Special Services and Account Department buildings</t>
  </si>
  <si>
    <t>Name of Institution:   DUE PROCESS OFFICE</t>
  </si>
  <si>
    <t>Acquisition of Video Camera – Panasonic NVGS 32, including Editing Card and DVD</t>
  </si>
  <si>
    <t>Acquisition and Installation of Panasonic PABX16 Lines Intercom System</t>
  </si>
  <si>
    <t>Name of Institution:  OFFICE OF THE HEAD OF SERVICE</t>
  </si>
  <si>
    <t xml:space="preserve">Purchase of Office Furniture </t>
  </si>
  <si>
    <t>PURCHASE OF MOTOR VEHICLE</t>
  </si>
  <si>
    <t>Refurbishing of motor vehicle</t>
  </si>
  <si>
    <t>Library</t>
  </si>
  <si>
    <t>Name of Institution:  DIRECTORATE OF CENTRAL ADMINISTRATION</t>
  </si>
  <si>
    <t>Office furniture and equipment for Special Advisers</t>
  </si>
  <si>
    <t>Office furniture and equipment for Senior Special Assistants (SSA)</t>
  </si>
  <si>
    <t>Office Furniture &amp; equipment for Executive Directors</t>
  </si>
  <si>
    <t>Office Furniture &amp; equipment for the Directorate to replace the old and obsolete ones</t>
  </si>
  <si>
    <t>e</t>
  </si>
  <si>
    <t>CONSTRUCTION/PROVISION OF WATER FACILITIES</t>
  </si>
  <si>
    <t>Borehole and the water distribution works in the Directorate</t>
  </si>
  <si>
    <t>REHABILITATION/REPAIRS OF OFFICE BUILDINGS</t>
  </si>
  <si>
    <t>Office Complex buildings for the Directorate of Administration</t>
  </si>
  <si>
    <t>Renovation of Staff canteen</t>
  </si>
  <si>
    <t>Renovation of Special Adviser's Building</t>
  </si>
  <si>
    <t>Purchase of Office Furniture and Equipment</t>
  </si>
  <si>
    <t>PURCHASE OF TEACHING AND LEARNING EQUIPMENT</t>
  </si>
  <si>
    <t>Procurement of Training/Audio Visual Equpiment for Training &amp; Management Dev.</t>
  </si>
  <si>
    <t>Purchase of Office Furniture</t>
  </si>
  <si>
    <t xml:space="preserve">  Treasury Books and Identity Cards</t>
  </si>
  <si>
    <t>Name of Institution: EDO STATE PENSIONS BOARD</t>
  </si>
  <si>
    <t>Name of Ministry:  MINISTRY OF BUDGET, PLANNING AND ECONOMIC DEVELOPMENT</t>
  </si>
  <si>
    <t>Name of Institution:  MINISTRY OF BUDGET, PLANNING AND ECONOMIC DEVELOPMENT</t>
  </si>
  <si>
    <t xml:space="preserve">Procurement of 4No. Vehicle/Toyota Hilux Pick-up </t>
  </si>
  <si>
    <t>Office furniture and equipment</t>
  </si>
  <si>
    <t>Setting up of State Expenditure Effectiveness For Opportunities and Results (SEEFOR) including provision of vehicles and necessary project equipment for all component of the world bank project</t>
  </si>
  <si>
    <t>on-going</t>
  </si>
  <si>
    <t>Provision for State Economic Planning Planning Office</t>
  </si>
  <si>
    <t>Provision for State Bureau of Statistics</t>
  </si>
  <si>
    <t>PURCHASE OF COMPUTERS</t>
  </si>
  <si>
    <t>Computerisation of Ministry of Budget office</t>
  </si>
  <si>
    <t>PURCHASE OF LIBRARY BOOKS AND EQUIPMENT</t>
  </si>
  <si>
    <t>Establishment Libraryincluding purchase of books, magazines and Journals</t>
  </si>
  <si>
    <t>Publication of stastistical Materials</t>
  </si>
  <si>
    <t xml:space="preserve">Economic Masterplan </t>
  </si>
  <si>
    <t>Consultancy Services for the updating of the State Development Agenda Programmes and publication of Investment Opportunities in Edo State  (TRAIN, Vision 20:2020, MTEF/MTSS etc)</t>
  </si>
  <si>
    <t>Economic and Strategy Team</t>
  </si>
  <si>
    <t>MONITORING AND EVALUATION</t>
  </si>
  <si>
    <t>Provision for Monitoring and Evaluation</t>
  </si>
  <si>
    <t>Name of Ministry:  MINISTRY OF ENERGY AND WATER RESOURCES</t>
  </si>
  <si>
    <t>Name of Institution: MINISTRY OF ENERGY AND WATER RESOURCES</t>
  </si>
  <si>
    <t>Name of Institution:   FINANCE</t>
  </si>
  <si>
    <t>Purchase of Office Furniture &amp; Equipment</t>
  </si>
  <si>
    <t>REHABILITATION/REPAIRS OF OFFICE BUILDING</t>
  </si>
  <si>
    <t>Public Building Insurance</t>
  </si>
  <si>
    <t>Rehabilitation of Office for DMO</t>
  </si>
  <si>
    <t>Purchase of Office Furniture Equipment</t>
  </si>
  <si>
    <t>Production of Number Plates and Driver's Licence</t>
  </si>
  <si>
    <t>Revenue Earning Books</t>
  </si>
  <si>
    <t>CONSTRUCTION/PROVISION OF OFFICE BUILDING</t>
  </si>
  <si>
    <t>Construction and Renovation of 30 Tax/Motor Licencing Offices in the 18 L.G.As.</t>
  </si>
  <si>
    <t>Construction of Revenue House</t>
  </si>
  <si>
    <t>CONSTRUCTION/PROVISION OF LIBRARY</t>
  </si>
  <si>
    <t>Name of Institution:  OFFICE OF ACCOUNTANT GENERAL</t>
  </si>
  <si>
    <t>Purchase of Vehicle for project monitoring/Inspection of World Bank Projects</t>
  </si>
  <si>
    <t xml:space="preserve">Purchase of Safes and Cash Receptacles </t>
  </si>
  <si>
    <t>Provision of file cabinets, office furniture,A/C.</t>
  </si>
  <si>
    <t>Office Equipment</t>
  </si>
  <si>
    <t>Purchase of law books, journals and periodicals</t>
  </si>
  <si>
    <t>Final Production of the reviewed Laws of Edo State</t>
  </si>
  <si>
    <t>PURCHASE OF HEALTH AND MEDICAL EQUIPMENT</t>
  </si>
  <si>
    <t>Special Equipment for physically challenged Lawyers</t>
  </si>
  <si>
    <t>Painting of the building</t>
  </si>
  <si>
    <t>Expansion of office complex</t>
  </si>
  <si>
    <t xml:space="preserve">Furnishing of Offices, Conference room, Chambers and Court </t>
  </si>
  <si>
    <t>Judges Outfits</t>
  </si>
  <si>
    <t>Installation of Telephone/Intercom</t>
  </si>
  <si>
    <t>Furnishing of Courts</t>
  </si>
  <si>
    <t>Name of Ministry: MINISTRY OF JUSTICE</t>
  </si>
  <si>
    <t>Name of Institution:  MINISTRY OF JUSTICE</t>
  </si>
  <si>
    <t>PURCHASE OF POWER GENERATING SETS</t>
  </si>
  <si>
    <t>Supply of Generators</t>
  </si>
  <si>
    <t>CONSTRUCTION/PROVISION OF OFFICE BUILDINGS</t>
  </si>
  <si>
    <t>Construction of Igueben Area Customary Court</t>
  </si>
  <si>
    <t>Construction of Oredo Area Customary Courts III &amp; IV, Benin City</t>
  </si>
  <si>
    <t>CONSTRUCTION / PROVISION OF RESIDENTIAL BUILDINGS</t>
  </si>
  <si>
    <t>Furnishing of Quarters for Judges and other Judicial Officers</t>
  </si>
  <si>
    <t>Construction of 2 Twin Duplex for Judges</t>
  </si>
  <si>
    <t>REHABILITATION/RENOVATION OF RESIDENTIAL BUILDING</t>
  </si>
  <si>
    <t xml:space="preserve">Renovation of Area/District Customary Courts Quarters in Local Government Area </t>
  </si>
  <si>
    <t>Renovation of Quarters for Principal Judicial Officers</t>
  </si>
  <si>
    <t>Renovation and equipping of Customary Court of Appeal</t>
  </si>
  <si>
    <t>Extension, Renovation and Fencing of Area Customary Court Buildings</t>
  </si>
  <si>
    <t>Purchase of vehicles for 44 Magistrates and 26 President of Customary Courts totalling 70 vehicles</t>
  </si>
  <si>
    <t xml:space="preserve"> Office Furniture and Court Equipment.</t>
  </si>
  <si>
    <t>Installation of PASTEL PAYROLL for Judge's Salaries.</t>
  </si>
  <si>
    <t>Provision of uniforms, raincoats &amp; boots for drivers, artisans, security men &amp; labourers.</t>
  </si>
  <si>
    <t>Furnishing of Judges and Magistrate Courts</t>
  </si>
  <si>
    <t xml:space="preserve"> Provision of computers &amp; other Office equipment</t>
  </si>
  <si>
    <t>Purchase of Generator for High Courts</t>
  </si>
  <si>
    <t>PURCHASE OF FIRE FIGHTING EQUIPMENT</t>
  </si>
  <si>
    <t>Purchase of Fire fighting Equipment</t>
  </si>
  <si>
    <t xml:space="preserve"> Automated Court Recording system for 25 High Courts</t>
  </si>
  <si>
    <t xml:space="preserve"> Purchase of Law Books and Report</t>
  </si>
  <si>
    <t>Provision for comprehensive insurance and security devices</t>
  </si>
  <si>
    <t>Purchase of 10 fire proof  cabinet</t>
  </si>
  <si>
    <t>Renovation and furnishing of Judges and Magistrates quarters</t>
  </si>
  <si>
    <t>Establishment of ADR Courts</t>
  </si>
  <si>
    <t>Renovation of High Courts and Magistrate Courts across the State</t>
  </si>
  <si>
    <t>Name of Institution:  HIGH COURT OF JUSTICE</t>
  </si>
  <si>
    <t>Name of Institution:  JUDICIAL SERVICE COMMISSION</t>
  </si>
  <si>
    <t>Purchase of uniforms and raincoats.</t>
  </si>
  <si>
    <t>Building of Commission’s Secretariat within the High Court Complex.</t>
  </si>
  <si>
    <t>Minor works.</t>
  </si>
  <si>
    <t>Purchase of Pumping Machine</t>
  </si>
  <si>
    <t>Renovation, Furnishing and Modification of Chieftaincy Archive   Office Renovation/ Purchase of Radio Communication Set</t>
  </si>
  <si>
    <t xml:space="preserve">Reactivation and renovation of Electronic and Digital Studio </t>
  </si>
  <si>
    <t>Office Renovation (internal) / Purchase of Radio Communication Set</t>
  </si>
  <si>
    <t>Maintenance of Lifts</t>
  </si>
  <si>
    <t>REHABILITATION/REPAIRS OF POWER GENERATING PLANTS</t>
  </si>
  <si>
    <t>Maintenance of Generator</t>
  </si>
  <si>
    <t>Name of Ministry:  LOCAL GOVERNMENT AND CHIEFTANCY AFFAIRS</t>
  </si>
  <si>
    <t>Name of Institution:  LOCAL GOVERNMENT AND CHIEFTANCY AFFAIRS</t>
  </si>
  <si>
    <t>Name of Institution:  LOCAL GOVERNMENT SERVICE COMMISSION</t>
  </si>
  <si>
    <t>Name of Ministry:  MINISTRY OF SPECIAL DUTIES, OIL AND GAS</t>
  </si>
  <si>
    <t>Name of Institution:  MINISTRY OF SPECIAL DUTIES, OIL AND GAS</t>
  </si>
  <si>
    <t>Office Furniture and Equipment</t>
  </si>
  <si>
    <t xml:space="preserve">First Aid Equipment </t>
  </si>
  <si>
    <t>Collection of Solid Mineral data in Edo State.</t>
  </si>
  <si>
    <t>Collection of Data/Survey of Oil Wells in Edo State</t>
  </si>
  <si>
    <t>Research and Publication</t>
  </si>
  <si>
    <t>PURCHASE OF MOTOR CYCLES</t>
  </si>
  <si>
    <t>Motor Cycles</t>
  </si>
  <si>
    <t>Motor Vehicles</t>
  </si>
  <si>
    <t>Renovation and painting of headquuarters</t>
  </si>
  <si>
    <t>Renovation of outstation offices in the 18 Local Govt. Council</t>
  </si>
  <si>
    <t>Name of Ministry:  OFFICE OF THE AUDITOR-GENERAL (STATE)</t>
  </si>
  <si>
    <t>Name of Institution:  OFFICE OF THE AUDITOR-GENERAL (STATE)</t>
  </si>
  <si>
    <t>Name of Institution:  OFFICE OF THE AUDITOR-GENERAL (LOCAL)</t>
  </si>
  <si>
    <t>Motor vehicles</t>
  </si>
  <si>
    <t>Office Furniture and equipment</t>
  </si>
  <si>
    <t>Installation of AC etc</t>
  </si>
  <si>
    <t>Telephone Line/mini PABX</t>
  </si>
  <si>
    <t>Uniform</t>
  </si>
  <si>
    <t>Extension of Office block</t>
  </si>
  <si>
    <t>Water and Toilet facilities</t>
  </si>
  <si>
    <t>Office Furniture &amp; Equipment</t>
  </si>
  <si>
    <t>Purchase of Vehicles/Insurance</t>
  </si>
  <si>
    <t>Equipment/furnitures</t>
  </si>
  <si>
    <t>Computer sets</t>
  </si>
  <si>
    <t>First Aid Equipment for EDHA clinic</t>
  </si>
  <si>
    <t>Fire Fighting Equipment</t>
  </si>
  <si>
    <t>Legistrative Books for the Library</t>
  </si>
  <si>
    <t>Purchase of Uniform/raincoats for security personnel</t>
  </si>
  <si>
    <t>PURCHASE OF INDUSTRIAL EQUIPMENT</t>
  </si>
  <si>
    <t>Printing Press Machine</t>
  </si>
  <si>
    <t>CONSTRUCTION OF ICT INFRASTRUCTURE</t>
  </si>
  <si>
    <t>Provision of Internet Services/ISP Website</t>
  </si>
  <si>
    <t>Name of Ministry:  EDO STATE CIVIL SERVICE COMMISSION</t>
  </si>
  <si>
    <t>Name of Institution:  EDO STATE CIVIL SERVICE COMMISSION</t>
  </si>
  <si>
    <t>Name of Institution:  EDO STATE HOUSE OF ASSEMBLY</t>
  </si>
  <si>
    <t>Name of Institution:  EDO STATE HOUSE OF ASSEMBLY SERVICE COMMISSION</t>
  </si>
  <si>
    <t>Purchase of Vehicle/Insurance for the commission</t>
  </si>
  <si>
    <t>Office Equipment and Furniture</t>
  </si>
  <si>
    <t>Purchase and installation of fire fighting equipment</t>
  </si>
  <si>
    <t>Political Investigation/Statistical Publication</t>
  </si>
  <si>
    <t>Provision of Official Vehicle</t>
  </si>
  <si>
    <t>Provision of Office Furniture</t>
  </si>
  <si>
    <t>Procurement of Election Materials and management</t>
  </si>
  <si>
    <t>MARGIN FOR INCREASE IN COSTS</t>
  </si>
  <si>
    <t>Debt Servicing</t>
  </si>
  <si>
    <t>ICT Development (provision of internet facilities at the commission's headquarteers</t>
  </si>
  <si>
    <t>REHABILITATION/RENOVATION OF OFFICE BUILDINGS</t>
  </si>
  <si>
    <t>Renovation of Headquarters LGAs offices</t>
  </si>
  <si>
    <t>Name of Ministry:  EDO STATE IDEPENDENT ELCTORAL COMMISSION</t>
  </si>
  <si>
    <t>Name of Institution:  EDO STATE IDEPENDENT ELCTORAL COMMISSION</t>
  </si>
  <si>
    <t>Office furniture</t>
  </si>
  <si>
    <t>Renovation of office accommodation V.I. Lagos.</t>
  </si>
  <si>
    <t>Name of Institution: EDO STATE LIAISON OFFICE, ABUJA</t>
  </si>
  <si>
    <t>Name of Institution:  EDO STATE LIAISON OFFICE, LAGOS</t>
  </si>
  <si>
    <t>Purchase of Law Reports and books/Reform Resource Centre</t>
  </si>
  <si>
    <t>Name of Institution:  EDO STATE LAW REFORM COMMISSION</t>
  </si>
  <si>
    <t>Name of Ministry:  DIRECTORATE OF INFORMATION, COMMUNICATION AND TECHNOLOGY AGENCY</t>
  </si>
  <si>
    <t>Name of Institution:  DIRECTORATE OF INFORMATION, COMMUNICATION AND TECHNOLOGY AGENCY</t>
  </si>
  <si>
    <t>OFFICE FURNITURE AND EQUIPMENT</t>
  </si>
  <si>
    <t>PURCHASE OF DESKTOPS</t>
  </si>
  <si>
    <t>PURCHASE OF LAPTOPS</t>
  </si>
  <si>
    <t>SMART CARDS(LAMINATE)</t>
  </si>
  <si>
    <t>CARD READER</t>
  </si>
  <si>
    <t>CONSTRUCTION/PROVISION OF INFRASTRUCTURE</t>
  </si>
  <si>
    <t>I.SERVERS</t>
  </si>
  <si>
    <t>V.SAT (MDA)</t>
  </si>
  <si>
    <t>ARCHITECTURE</t>
  </si>
  <si>
    <t>FIBER CABLE</t>
  </si>
  <si>
    <t>LAN(MDA'S)</t>
  </si>
  <si>
    <t>CONNECTIVITY(SWITCHES,ROUTERS AND RADIO)</t>
  </si>
  <si>
    <t>CALL CENTRE</t>
  </si>
  <si>
    <t>PROJECT MANAGEMENT OFFICE</t>
  </si>
  <si>
    <t xml:space="preserve">WEBSITE DEVELOPMENT </t>
  </si>
  <si>
    <t xml:space="preserve">GIS </t>
  </si>
  <si>
    <t>SECURITY SEAL</t>
  </si>
  <si>
    <t>EMIS</t>
  </si>
  <si>
    <t>COMPUTER SOFTWARE ACQUISITION</t>
  </si>
  <si>
    <t>MICROSOFT</t>
  </si>
  <si>
    <t>ERP: FINANCIALS AND HUMAN CAPITAL MANAGEMENT</t>
  </si>
  <si>
    <t>VEHICLE REGISTRATION</t>
  </si>
  <si>
    <t>DOCUWARE</t>
  </si>
  <si>
    <t>TAX SOLUTION</t>
  </si>
  <si>
    <t>ASSET MANAGEMENT</t>
  </si>
  <si>
    <t>Name of Ministry:  MINISTRY OF AGRICULTURE AND NATURAL RESOURCES</t>
  </si>
  <si>
    <t>Name of Institution:   MINISTRY OF AGRICULTURE AND NATURAL RESOURCES</t>
  </si>
  <si>
    <t xml:space="preserve">Purchase of Office Equipment and Furniture </t>
  </si>
  <si>
    <t>PURCHASE OF AGRICULTURAL EQUIPMENT</t>
  </si>
  <si>
    <t>Pest Control/Crop Protection Services: Purchase of Equipment and pesticides.</t>
  </si>
  <si>
    <t>Purchase of farm machinery and maintenance</t>
  </si>
  <si>
    <t>Purchase of spare parts (including      tyres, tubes and operators uniform.</t>
  </si>
  <si>
    <t>CONSTRUCTION/PROVISION OF AGRICULTRAL FACILITIES</t>
  </si>
  <si>
    <t>New Agricultural Initiative Support Programme</t>
  </si>
  <si>
    <t>Construction of 4 produce control posts at Ologbo, Evbonogbon,Ibillo &amp; Okpella</t>
  </si>
  <si>
    <t>Renovation of dilapidated farm offices, warehouses, community halls, and farm infrastructure at the farm settlement</t>
  </si>
  <si>
    <t>10e</t>
  </si>
  <si>
    <t>Produce Inspection Laboratory</t>
  </si>
  <si>
    <t>ANNIVERSARIES/CELEBRATIONS</t>
  </si>
  <si>
    <t xml:space="preserve">Agricultural Show: Celebration of World Food Day, Launching of Farming Season </t>
  </si>
  <si>
    <t>a) Obayantor: Land preparation- clearing, ploughing, harrowing, planting of food crops,water melon etc</t>
  </si>
  <si>
    <t>CONSTRUCTION AND PROVISION OF INFRASTRUCTURE</t>
  </si>
  <si>
    <t>Edo State College of Agriculture:  Iguoriakhi Campus: Infrastructure for accreditation purposes</t>
  </si>
  <si>
    <t>Agenebode Campus: Provision of basic Infrastructure for Permanent site</t>
  </si>
  <si>
    <t>FISHERIES</t>
  </si>
  <si>
    <t>Technical Assistance/Empowerment of Fisher Folks: Procurement of essential  fishing equipment</t>
  </si>
  <si>
    <t>Development of Aquaculture Programme: (Youth Entrepreneur Scheme)</t>
  </si>
  <si>
    <t>Fisheries Inspectorate Services: Surveillance and regulation,  Revenue generations.</t>
  </si>
  <si>
    <t>Fish Preservation, Distribution and marketing: procurement of processing  equipment, smoking kiln, freezers etc  and repair/establishment of coldroom.</t>
  </si>
  <si>
    <t>Artisanal capture Fisheries, construction of landing jetting, Net loft/fuel Dept.,  Fabrication of Fishing gear</t>
  </si>
  <si>
    <t>Culture-based Inland fisheries development programme</t>
  </si>
  <si>
    <t>Procurement of Fish Farming inputs and equipment</t>
  </si>
  <si>
    <t>LIVESTOCK</t>
  </si>
  <si>
    <t>Renovation of Veterinary clinics, purchase of Drugs and Working Tools .</t>
  </si>
  <si>
    <t>Purchasxe of vet drugs and equipment</t>
  </si>
  <si>
    <t>CONSTRUCTION/PROVISION OF AGRICULTURAL FACILITIES</t>
  </si>
  <si>
    <t>REHABILITATION/REPAIRS OF AGRICULTURAL FACILITIES</t>
  </si>
  <si>
    <t>Name of Ministry:  MINISTRY OF ART, CULTURE AND TOURISM</t>
  </si>
  <si>
    <t>Name of Institution:   MINISTRY OF ART, CULTURE AND TOURISM</t>
  </si>
  <si>
    <t>PURCHASE OF RECREATIONAL FACILITIES</t>
  </si>
  <si>
    <t>Culture/Musical Instruments Acquisition</t>
  </si>
  <si>
    <t>CONTRUCTION/PROVISION OF RECREATIONAL FACILITIES</t>
  </si>
  <si>
    <t>Oba Akenzua II Cultural Complex Phase II</t>
  </si>
  <si>
    <t xml:space="preserve">Development of Tourism Park in Edo State. </t>
  </si>
  <si>
    <t>Special Arts and Culture Project Initiative</t>
  </si>
  <si>
    <t>REHABILITATION/REPAIRS-RECREATIONAL FACILITIES</t>
  </si>
  <si>
    <t>Ososo Tourist Centre, Akoko Edo LGA</t>
  </si>
  <si>
    <t>Resource Centre Demarcation</t>
  </si>
  <si>
    <t>Publication, Research and Documentary</t>
  </si>
  <si>
    <t>Abuja Carnival (Nations Cultural Exposition)</t>
  </si>
  <si>
    <t>Traditional Festival</t>
  </si>
  <si>
    <t>Institutional Festival of Arts and Culture (Competition)</t>
  </si>
  <si>
    <t>Festival, (NAFEST)</t>
  </si>
  <si>
    <t>f</t>
  </si>
  <si>
    <t>Edo FEST</t>
  </si>
  <si>
    <t>Name of Ministry:  MINISTRY OF COMMERCE AND INDUSTRY</t>
  </si>
  <si>
    <t>Name of Institution:   MINISTRY OF COMMERCE AND INDUSTRY</t>
  </si>
  <si>
    <t>CONTRUCTION OF MARKETS/PARKS</t>
  </si>
  <si>
    <t xml:space="preserve">Specialized training for Fadama Co-operative Associations </t>
  </si>
  <si>
    <t>Lab Equipments and Computers etc</t>
  </si>
  <si>
    <t>CONSTRUCTION/PROVISION OF PUBLIC SCHOOLS</t>
  </si>
  <si>
    <t>Reconstruction of  Science &amp; Technical colleges across the State including infrastructure &amp; Science facilities.</t>
  </si>
  <si>
    <t>Science Technical, Vocational and Enviromental Education (Class room, Equipment, Workshops, Laboratories. Etc</t>
  </si>
  <si>
    <t xml:space="preserve">PURCHASE OF TEACHING/LEARNING AIDS EQUIPMENT </t>
  </si>
  <si>
    <t>Infrastructure and Instructional Materials in Model Secondary Schools (Evboneka, Ubiaja and Abudu)</t>
  </si>
  <si>
    <t>Special Education (Provision of Wheel Chairs and Instructional Materials for Handicapped)</t>
  </si>
  <si>
    <t>PURCHASE OF SPORTING/GAMING EQUIPMENT</t>
  </si>
  <si>
    <t>School Sports Development. Local, State and National Competition etc</t>
  </si>
  <si>
    <t>Exam/Termly and Teminal Examinations</t>
  </si>
  <si>
    <t>Infrastructure Projects</t>
  </si>
  <si>
    <t>CONTRUCTION/PROVISION OF ROADS</t>
  </si>
  <si>
    <t>Construction of IMT Usen Campus Road</t>
  </si>
  <si>
    <t>PURCHASE OF FURNITURES AND FITTINGS</t>
  </si>
  <si>
    <t>Purchase of Furnitures &amp; Fittings</t>
  </si>
  <si>
    <t>Sport Facilities, Equipments, Boreholes etc</t>
  </si>
  <si>
    <t>PROVISION OF HOUSING</t>
  </si>
  <si>
    <t>(Varoius Projects) LT, Class rooms, Hostels, Administrative Building</t>
  </si>
  <si>
    <t>Abudu Campus</t>
  </si>
  <si>
    <t>CONSTRUCTION/PROVISION OF HOUSING</t>
  </si>
  <si>
    <t>Construction/Provision of LT, Class rooms, Hostels, Administrative Building etc</t>
  </si>
  <si>
    <t>Course Books, Vehicles and Equipment</t>
  </si>
  <si>
    <t>Infrastructural Development</t>
  </si>
  <si>
    <t>PURCHASE OF LIBRARY BOOKS AND EQUIPMENTS</t>
  </si>
  <si>
    <t>Purchase of Library Books &amp; Equipment</t>
  </si>
  <si>
    <t>Office Equipment and Furnitures</t>
  </si>
  <si>
    <t>Name of Institution:   MINISTRY OF ENERGY (RURAL ELECTRIFICATION)</t>
  </si>
  <si>
    <t xml:space="preserve">CONTRUCTION/PROVISION OF ELECTRICITY </t>
  </si>
  <si>
    <t>Ogugu/Ibillo Electricity Supply ITC/TDN, 11/.415KV Netwrok</t>
  </si>
  <si>
    <t>Completed</t>
  </si>
  <si>
    <t>Akoko Edo</t>
  </si>
  <si>
    <t>Egor</t>
  </si>
  <si>
    <t>Evbolekpen/Orovie/Obaretin 11/.415KV Network</t>
  </si>
  <si>
    <t>Idumobo Ebudin Electricity Supply</t>
  </si>
  <si>
    <t xml:space="preserve">Inegbedion/Idumu/Oniha Electricity Supply 33/.415KV  </t>
  </si>
  <si>
    <t>Ubierumu-Oke Electricity Supply 33/.415KV Network</t>
  </si>
  <si>
    <t>Upper Efandion-Uwazagba Electricity Project</t>
  </si>
  <si>
    <t xml:space="preserve">Oria-Onogholo-Ilushi Electricity Supply </t>
  </si>
  <si>
    <t>Orowa/Iyenlen Electricity Supply</t>
  </si>
  <si>
    <t>Esan West</t>
  </si>
  <si>
    <t>Upper Izogen Electricity Supply</t>
  </si>
  <si>
    <t>Etsako Central</t>
  </si>
  <si>
    <t>Udaba/Ofukpo/Agbazi Electricity Supply</t>
  </si>
  <si>
    <t>Iyerekhu/Odame Electrity Supply</t>
  </si>
  <si>
    <t>Etsako West</t>
  </si>
  <si>
    <t>Ogbogio South Ibie Electricity Supply 33/.415KV Network</t>
  </si>
  <si>
    <t>Igueben</t>
  </si>
  <si>
    <t>Ugun/Agenzen Electricity Supply 33/.415KV Network</t>
  </si>
  <si>
    <t>Extension of Electricity Supply to Oka-Bere ITC/TDN 33/.415KV</t>
  </si>
  <si>
    <t>Evboran Electricity Proejct</t>
  </si>
  <si>
    <t>Oredo</t>
  </si>
  <si>
    <t>Ogunmwenyi/Arougba Complex Electricity Supply</t>
  </si>
  <si>
    <t>Orhionmwon</t>
  </si>
  <si>
    <t xml:space="preserve">Ugo-Umoghun Camp 34-Ogba Elect. Supply </t>
  </si>
  <si>
    <t>Oheze-Naka Electricity Supply 33/.415KV Network</t>
  </si>
  <si>
    <t>Ugbedun-Uson-Ute-ohoze-Evbomede 1&amp;2 - Irokhin-Oloten-Okuor-Idumwogo-Ugbokhirima</t>
  </si>
  <si>
    <t>Ovia North East</t>
  </si>
  <si>
    <t>Igbekhue/Odighi Elect. Supply 33/.415KV Network</t>
  </si>
  <si>
    <t>Olumoye Electricity Supply</t>
  </si>
  <si>
    <t>Abumere Electricity Supply</t>
  </si>
  <si>
    <t>Aghanokpe/Ugbuwe/Okodo Elect. Supply 11/.415KV Network</t>
  </si>
  <si>
    <t>Odiguetue/Uhiene Electricity Supply</t>
  </si>
  <si>
    <t>Ofunama/Nikorogha/Eguakhihen/Iguarhahon(1&amp;2)/Safarogbo  Electricity Supply</t>
  </si>
  <si>
    <t>Abieyi/Iguosa Electricity Supply Scheme</t>
  </si>
  <si>
    <t>Owan East</t>
  </si>
  <si>
    <t>Owan West</t>
  </si>
  <si>
    <t>Uhunmwode</t>
  </si>
  <si>
    <t>Ebueneki Electricity Supply</t>
  </si>
  <si>
    <t>Okpagha Electricity Supply</t>
  </si>
  <si>
    <t>Uzalla/Ahor Electricity Supply</t>
  </si>
  <si>
    <t>Umukpe-Irhue-Egban and Oke-Irhue Elect. Supply</t>
  </si>
  <si>
    <t>Iguevbiahiamwen/Adesagbon/Obadan/Evbuhuan/Ogaga Electericity Supply</t>
  </si>
  <si>
    <t>g</t>
  </si>
  <si>
    <t>h</t>
  </si>
  <si>
    <t>i</t>
  </si>
  <si>
    <t>Ilobi/Iguezomo/Evbowe Elect. Supply</t>
  </si>
  <si>
    <t>j</t>
  </si>
  <si>
    <t>Emuhun Electricity Supply</t>
  </si>
  <si>
    <t>k</t>
  </si>
  <si>
    <t>Completion of Orhua Electricity Supply</t>
  </si>
  <si>
    <t>l</t>
  </si>
  <si>
    <t>Okogo Electricity Supply</t>
  </si>
  <si>
    <t>m</t>
  </si>
  <si>
    <t>Ugbiyokho/Ukpogo Electricity Supply</t>
  </si>
  <si>
    <t>Bulk procurement of transformers, RMU, Feeder Pillars, Poles, Alumiunm Conductors and Cross Aem, etc.</t>
  </si>
  <si>
    <t>Rural Electrification Projects across the State/Re-enforcement of Electricity Project across the State</t>
  </si>
  <si>
    <t>CONTRUCTION/PROVISION OF WATER FACILITIES</t>
  </si>
  <si>
    <t>Ojirami Dam Improvement Works</t>
  </si>
  <si>
    <t>Reactivation of Booster Station at Igarra, Dagbala and Etutu/Igbetua</t>
  </si>
  <si>
    <t>Northern Ishan (Ugbalo/Ibore) W.S.S</t>
  </si>
  <si>
    <t>Idummebo/Idumabi-Irrua Water Scheme</t>
  </si>
  <si>
    <t>Improvement of Iyagun Headworks (Ewohimi)</t>
  </si>
  <si>
    <t>Eror Water Scheme</t>
  </si>
  <si>
    <t>Emuhi-Ekpoma Water Scheme</t>
  </si>
  <si>
    <t>Repiping and Distribution of water within Fugar</t>
  </si>
  <si>
    <t>Etsako East</t>
  </si>
  <si>
    <t xml:space="preserve"> Iviegbepui/Agenebode</t>
  </si>
  <si>
    <t xml:space="preserve"> Igiode Ithevuegbe Water Project </t>
  </si>
  <si>
    <t xml:space="preserve"> Imiagbese Okpella Water Supply Scheme</t>
  </si>
  <si>
    <t>Ikpba Okha</t>
  </si>
  <si>
    <t>Benin City Water Scheme: Expansion/Distribution (Ikpoba Okha Area)</t>
  </si>
  <si>
    <t>Ikpoba Hill/Upper Sakpoba headworks Upgrade/pipeline extension</t>
  </si>
  <si>
    <t>Edo State House of Assembly Quarters' mini water project</t>
  </si>
  <si>
    <t>Benin City Scheme: Expansion/Distribution Ikpoba Dam Phase I &amp; II</t>
  </si>
  <si>
    <t>Iyaro/Esigie/Asoro Stations (Up-grade)</t>
  </si>
  <si>
    <t>Ogba Water Supply Scheme</t>
  </si>
  <si>
    <t>Evboesil Water Supply Scheme</t>
  </si>
  <si>
    <t>Urhomehe Water Supply Scheme</t>
  </si>
  <si>
    <t xml:space="preserve">Construction of Industrial Borehole at Oza Aibokunla </t>
  </si>
  <si>
    <t>Development of Edo State Water Board Sub-station at Iguosa</t>
  </si>
  <si>
    <t>Ekiadolor Water Supply Scheme</t>
  </si>
  <si>
    <t>Evboneka Water Supply Scheme</t>
  </si>
  <si>
    <t xml:space="preserve"> Nikorowa Water Supply Scheme</t>
  </si>
  <si>
    <t xml:space="preserve"> Warrake Water Supply Scheme</t>
  </si>
  <si>
    <t>Otuo Water Scheme</t>
  </si>
  <si>
    <t>Uzebba Water Supply scheme</t>
  </si>
  <si>
    <t>Oke-Old Water Supply Scheme</t>
  </si>
  <si>
    <t xml:space="preserve">Sobe Water Supply </t>
  </si>
  <si>
    <t xml:space="preserve">Ozalla Water Supply </t>
  </si>
  <si>
    <t>Ehor Water Supply Scheme</t>
  </si>
  <si>
    <t>Orhua Water Supply Scheme</t>
  </si>
  <si>
    <t>Replacement of 650KVA Generating set, including 3 rigs.</t>
  </si>
  <si>
    <t>REHABILITATION/REPAIRS - WATER FACILITIES</t>
  </si>
  <si>
    <t>Maintenance of Dams, Intakes, Weirs, Lakes to keep them Free of Weeds, Silt &amp; Erosion Inflow, Dredging</t>
  </si>
  <si>
    <t>Water Testing Lab at Ikpoba Dam</t>
  </si>
  <si>
    <t>Useh Water Supply scheme</t>
  </si>
  <si>
    <t xml:space="preserve"> Ugbowo Water Supply Scheme</t>
  </si>
  <si>
    <t xml:space="preserve"> Igueben Water Supply Scheme</t>
  </si>
  <si>
    <t>Construction of 48 New Water Schemes across the 3 Senatorial districts of the State using newly acquired drilling rigs</t>
  </si>
  <si>
    <t>New Urban Water Supply Scheme Project</t>
  </si>
  <si>
    <t>PURCHASE OF VEHICLES</t>
  </si>
  <si>
    <t xml:space="preserve">Ministry of Environment/Edo State Environmental and Waste management Board ( purchase of vehicles- Tippers, graders, pay loaders, mowers mobile lifts, hilux, black maria ( Buses) waste bags/basket/ printing of stickers etc)  </t>
  </si>
  <si>
    <t>Engineering Equipment</t>
  </si>
  <si>
    <t>CONSTRUCTION OF TRAFFIC/STREETLIGHTS</t>
  </si>
  <si>
    <t xml:space="preserve">Urban Beautification programme/ street maintenance/ street lighting </t>
  </si>
  <si>
    <t>Oba Ovoramen Square and Ramat Park Construction</t>
  </si>
  <si>
    <t>Edo North Drainage, flood and erosion scheme (study, design, storm water masterplan and implementation of masterplan)</t>
  </si>
  <si>
    <t>Desiltation/dredging of Benin City Moat</t>
  </si>
  <si>
    <t>Edo Central Drainage, flood and erosion scheme (study, design, storm water masterplan and implementation of masterplan)</t>
  </si>
  <si>
    <t xml:space="preserve">Rehabilitation of drains ( Clearing, and reconstruction of damaged drains and culverts)   </t>
  </si>
  <si>
    <t>WATER POLUTION PREVENTION/CONTROL</t>
  </si>
  <si>
    <t>Pollution Control/Investigation activities, Discharge \monitoring-Air Quality, ground water, sanitation etc</t>
  </si>
  <si>
    <t>RESEARCH DEVELOPMENT</t>
  </si>
  <si>
    <t xml:space="preserve">Environmental laboratory </t>
  </si>
  <si>
    <t>Name of Institution:   FORESTRY</t>
  </si>
  <si>
    <t xml:space="preserve"> Purchase of Two Toyota Hilux duble cabin 4-wheel Drive for patrol of the Forest and Log control movement.</t>
  </si>
  <si>
    <t>One Toyota Hilux for patrol and enforcement</t>
  </si>
  <si>
    <t>Purchase of Uniforms, Belts, Boots and Berets and other accessories.</t>
  </si>
  <si>
    <t>TREE PLANTING</t>
  </si>
  <si>
    <t>Forest regeneration - raising of 400,000 forest tree seedlings at Ologbo and South Ibie Forest nurseries.</t>
  </si>
  <si>
    <t>Raising of 275 hectares of forest plantation across the State using the 400,000 seedlings raised in the State nurseries at Ologbo and South Ibie, in addition to the remaining 150,000 seedlins from the Federal Assisted Nurseries.</t>
  </si>
  <si>
    <t>Name of Ministry:  MINISTRY OF HEALTH</t>
  </si>
  <si>
    <t>Name of Institution:   MINISTRY OF HEALTH</t>
  </si>
  <si>
    <t>PURCHASE OF FURNITURE AND FITTINGS</t>
  </si>
  <si>
    <t>Furnishing and Equipping of Ministry of Health</t>
  </si>
  <si>
    <t>Furnishing and Equipping of School of Midwifery</t>
  </si>
  <si>
    <t>Furnishing and Equipping of School of Nursing</t>
  </si>
  <si>
    <t>Furnishing and Equipping of School of Health technology</t>
  </si>
  <si>
    <t>Furnishing and Equipping of Traditional Medicine Board</t>
  </si>
  <si>
    <t>A</t>
  </si>
  <si>
    <t>PRIMARY HEALTH CARE PROJECTS</t>
  </si>
  <si>
    <t>ii</t>
  </si>
  <si>
    <t>Health Promotion and Education</t>
  </si>
  <si>
    <t>iii</t>
  </si>
  <si>
    <t>Immunization</t>
  </si>
  <si>
    <t>iv</t>
  </si>
  <si>
    <t>School Health</t>
  </si>
  <si>
    <t>v</t>
  </si>
  <si>
    <t>Nutrition</t>
  </si>
  <si>
    <t>State Blood Bank and Transfusion Services; Central Hospital. Auchi, Uromi</t>
  </si>
  <si>
    <t>B</t>
  </si>
  <si>
    <t>Cervical/Breast Cancer Screening</t>
  </si>
  <si>
    <t>C</t>
  </si>
  <si>
    <t>CONTROL OF DISEASES:</t>
  </si>
  <si>
    <t>Malaria, Tuberculosis &amp; Leprosy (TBL),</t>
  </si>
  <si>
    <t>Procurement of Equipment /Chemicals /Chemicals for Fumigation/Vector  Control</t>
  </si>
  <si>
    <t>D</t>
  </si>
  <si>
    <t>Provision of Hospital Equipment for the new Accident &amp; Emergency Ward/120 Bed  Ward and other Hospitals new Accident &amp; Emergency Ward/120 Bed Ward and other Hospitals. Bed Ward and other Hospitals.</t>
  </si>
  <si>
    <t>E</t>
  </si>
  <si>
    <t>Sickle Cell Control Activities and Equipment</t>
  </si>
  <si>
    <t>F</t>
  </si>
  <si>
    <t>Free Ante-natal Care for Pregnant Women</t>
  </si>
  <si>
    <t>G</t>
  </si>
  <si>
    <t>H</t>
  </si>
  <si>
    <t>Integrated Maternal, Neonatal and Child Health (IMNCH) program</t>
  </si>
  <si>
    <t>J</t>
  </si>
  <si>
    <t>I</t>
  </si>
  <si>
    <t>Free Malaria treatment for children under 5years.</t>
  </si>
  <si>
    <t>II</t>
  </si>
  <si>
    <t>Free Eye glasses for senior citizens aged 60years and above.</t>
  </si>
  <si>
    <t>III</t>
  </si>
  <si>
    <t>Free medical treatment for senior citizens 70years and above.</t>
  </si>
  <si>
    <t>K</t>
  </si>
  <si>
    <t>L</t>
  </si>
  <si>
    <t>Procurement of Rescue Ambulances (Benin -Auchi Rd; Benin Ore rd; Benin-Agbor)</t>
  </si>
  <si>
    <t>M</t>
  </si>
  <si>
    <t>Procurement and installation of Oxygen Plants for Stella Obasanjo Hospitals, Benin City.</t>
  </si>
  <si>
    <t>Supply and installation of Medical Equipment at the Women and Children Hospital Ewohimi</t>
  </si>
  <si>
    <t>o</t>
  </si>
  <si>
    <t>Logistics for implmentation  of National Health Insurance Scheme (NHIS)</t>
  </si>
  <si>
    <t>Completion and furnishing of Lecture Hall in School of Nursing, Benin City.</t>
  </si>
  <si>
    <t>Construction and furnishing of School of Midwifery Hostels</t>
  </si>
  <si>
    <t>CONSTRUCTION/PROVISION OF HOSPITAL/HEALTH CENTRES</t>
  </si>
  <si>
    <t>Completion and equiping of Women and Children Hospital, Otuo.</t>
  </si>
  <si>
    <t xml:space="preserve">Reconstruction of General Hospital,  Agenebode.     </t>
  </si>
  <si>
    <t>Construction and equiping of a new General Hospital at Ehor.</t>
  </si>
  <si>
    <t>Construction and equiping of a new General Hospital at Ososo.</t>
  </si>
  <si>
    <t>Reconstruction of Ossiomo Leper Settlement</t>
  </si>
  <si>
    <t>Development and Fencing of the Herbal Garden at Obayantor to prevent encroachment a encroachment and ensure availabiliy of .drugs yielding species.</t>
  </si>
  <si>
    <t>Provision of Internet Facility for HMB, Central Hospital (Benin, Auchi &amp; Uromi, Ubiaja) and Stella Obasanjo Women &amp; Children, benin City</t>
  </si>
  <si>
    <t>REHABILITATION/REPAIRS HOSPITAL /HEALTH CENTRES</t>
  </si>
  <si>
    <t>Rehabilitation of Central Hospital at Auchi and Uromi</t>
  </si>
  <si>
    <t>Renovation of State House Clinic, Govt. House</t>
  </si>
  <si>
    <t>REHABILITATION/REPAIRS - PUBLIC SCHOOL</t>
  </si>
  <si>
    <t xml:space="preserve">Repair/Renovation/Expansion/Equipping of Existing Health Teaching Institutions </t>
  </si>
  <si>
    <t>REHABILITATION/REPAIRS OFFICE BUILDINGS</t>
  </si>
  <si>
    <t>MEDICAL STORES:  Re-roofing and  Renovation of 2 Warehouses/ Quality Control Laboratory Warehouses/Control Laboratory.</t>
  </si>
  <si>
    <t>HMB HEADQUARTER: Renovation and Re-roofing.</t>
  </si>
  <si>
    <t>Health System Research/Publications</t>
  </si>
  <si>
    <t>Mandatory Continuing Professional Development for Health Workers.</t>
  </si>
  <si>
    <t>Surveillance/Outbreak of Disease/ Investigation &amp; Control.</t>
  </si>
  <si>
    <t>Logistics for revenue drive, supervision, and monitoring of private health facilities, food outlets and fumigation outfits, etc)</t>
  </si>
  <si>
    <t>Name of Ministry:  MINISTRY OF INFORMATION AND ORIENTATION</t>
  </si>
  <si>
    <t>Name of Institution:   MINISTRY OF INFORMATION AND ORIENTATION</t>
  </si>
  <si>
    <t>Purchase of Equipment and furniture</t>
  </si>
  <si>
    <t>PURCCHASE OF POWER GENERATING SET</t>
  </si>
  <si>
    <t>Purchase of 2 nos 65 KVA Sound Proof Diesel Generator Plus Installation</t>
  </si>
  <si>
    <t>Replacement and Refurbishing of Obsolete Equipment</t>
  </si>
  <si>
    <t xml:space="preserve">Procurement of 2 T.V. Trasmitter for Edo Broadcasting Service (Part Financing to be Served as Loan Facility) </t>
  </si>
  <si>
    <t xml:space="preserve">Installation of Technical Equipment (Purchase of OB Vans with Equipment and Studio Air-Conditioner Nonelinear Digital Computerized Editing Suit at Aduwawa etc)  </t>
  </si>
  <si>
    <t xml:space="preserve">Replacement of Mast at Aduwawa/FM Feeder Casle </t>
  </si>
  <si>
    <t>Development of Bendel Newspapers Company Limited (procurement of pre-press machine, vehicles, Kord machines, Newsprint Litho Machine, Vsat colour Lab Cutting/Sewing Machines etc)</t>
  </si>
  <si>
    <t>Construction of Photographic Laboratory and Purchase of Colour Laboratory Equipment</t>
  </si>
  <si>
    <t>Purchase of  2 Editing Suit for Information and public Dept.</t>
  </si>
  <si>
    <t>Erection of Bill Boards in the 3 Sen. Dist.</t>
  </si>
  <si>
    <t>Renovation and Development Government Printing Press</t>
  </si>
  <si>
    <t>Renovation of Information Zonal officies in the State</t>
  </si>
  <si>
    <t>Renovation of Office Block including Resuscitation of Ivue and Ihevbe Relay Stations</t>
  </si>
  <si>
    <t>RESEARCH/ DEVELOPMENT</t>
  </si>
  <si>
    <t>Printing of Publication Documentation and Advocacy Strategies</t>
  </si>
  <si>
    <t>Orientation/sensitisation/Advocacy Strategies</t>
  </si>
  <si>
    <t>Name of Institution:  COMMUNITY DEVELOPMENT</t>
  </si>
  <si>
    <t>Rural Dev. Training Centre  Benin City</t>
  </si>
  <si>
    <t>Rural Ext. Training Centre, Irrua</t>
  </si>
  <si>
    <t>Expansion of facilities at the centre for community development education (CCDE) Benin City</t>
  </si>
  <si>
    <t>Community Development Skills Acquisition Programme</t>
  </si>
  <si>
    <t>Name of Ministry:  MINISTRY OF LANDS AND SURVEYS</t>
  </si>
  <si>
    <t>Name of Institution:   MINISTRY OF LANDS AND SURVEYS</t>
  </si>
  <si>
    <t>PURCHASE/ACQUISTION OF LANDS</t>
  </si>
  <si>
    <t>Establishment of new Layout in Benin City  Acquisition/Compensation, Survey Demarcation, Design of Layout &amp; Provision of Sites &amp; Services</t>
  </si>
  <si>
    <t>Reclamation of State Land</t>
  </si>
  <si>
    <t>Demarcation &amp; Survey of Local Govt. Area</t>
  </si>
  <si>
    <t>Development /Management of Iyekogba Housing Estate.</t>
  </si>
  <si>
    <t>Iguosa Housing Estate Devt.</t>
  </si>
  <si>
    <t>Insurance premium: Edo House, Lagos, Abuja, Palm House, EDPA Insurance, Civil Service Commission/Secretariat Building</t>
  </si>
  <si>
    <t>Payment of Rent on property occupied by Govt. Agencies across the State.</t>
  </si>
  <si>
    <t>Provision of Infrastructure at Ugbiyoko through ppp</t>
  </si>
  <si>
    <t>REHABILITATION/REPAIRS - HOUSINGS</t>
  </si>
  <si>
    <t>Maintenance of Infrastructure Facilities at Ugbowo, Oregbeni &amp; Fed Housing Estate</t>
  </si>
  <si>
    <t>Renovation of ESDPA Head Office</t>
  </si>
  <si>
    <t>Urban Master Plan</t>
  </si>
  <si>
    <t>Development Control</t>
  </si>
  <si>
    <t>Name of Ministry:  MINISTRY OF WORKS</t>
  </si>
  <si>
    <t>Name of Institution:   MINISTRY OF WORKS</t>
  </si>
  <si>
    <t>CONSTRUCTION/PROVISION OF ROADS</t>
  </si>
  <si>
    <t>Construction of Lampese-Ososo Road (25km)</t>
  </si>
  <si>
    <t>Ojirami-Kpeteshi-Uneme-Erhunrhu-Ogute-Okpella Road (18.3km)</t>
  </si>
  <si>
    <t>Igarra-Okpe-Idogun Road (20km)</t>
  </si>
  <si>
    <t>Construction of Oyanmi River Bridge in Enwan Town and Approach Road</t>
  </si>
  <si>
    <t>Igarra-Ewan-Akuku-Ojirami-Damgbala-Uneme-Osu-Ojah Road (24km)</t>
  </si>
  <si>
    <t>Ibillo Imoga Road (15km)</t>
  </si>
  <si>
    <t>Atte-Iyuku Road (21km)</t>
  </si>
  <si>
    <t>Ikakumo-Ayaran Road (29km)</t>
  </si>
  <si>
    <t>Esan Central</t>
  </si>
  <si>
    <t>Old Ewu Agbede Road (Benin Auchi Road by Pass)</t>
  </si>
  <si>
    <t>Irrua-Usugbenu-Ugbegun-Ebudin-Ujogba Road</t>
  </si>
  <si>
    <t>Amedokhian-Ugboha Road (5km)</t>
  </si>
  <si>
    <t>Isua-Arue-Uzenema Egbere Road (7.4km)</t>
  </si>
  <si>
    <t>Eror-Idumoza-Afuda Road</t>
  </si>
  <si>
    <t>Idumusehu-Iduove River Ella Junction (3km)</t>
  </si>
  <si>
    <t>Uwalor Road (Uromi)</t>
  </si>
  <si>
    <t>Ivue/Edenu/Ewu Road</t>
  </si>
  <si>
    <t>Tazona Road</t>
  </si>
  <si>
    <t>Ohe-Uroh-Ugboha Road</t>
  </si>
  <si>
    <t>Igueben-Ewohimi-Ewatto-Ohordua-Emu-Okhuesan Road Extention (16.1km) Phase I</t>
  </si>
  <si>
    <t>Iduiyabe-Ewatto-Ohoduwa</t>
  </si>
  <si>
    <t>Igueben-Ewohimi-Ewatto-Okhuesan-Emu-Ohordua Road Extension (20km) Phase II</t>
  </si>
  <si>
    <t>Construction of Idumu-Iyasele-Eguare-Uhunmebho Road</t>
  </si>
  <si>
    <t>Ubiaja-Ugboha Road</t>
  </si>
  <si>
    <t>Idumagho-Idumobo-Uzeba Road</t>
  </si>
  <si>
    <t>Eguare-Idumogo-Idumuguokha Road</t>
  </si>
  <si>
    <t>Emu-Emunekhua Road</t>
  </si>
  <si>
    <t>Ekpoma-Opoji-Ugbegun-Igueben Road, H.R.A. Overlay (19km)</t>
  </si>
  <si>
    <t>Construction of Roads in Iruekpen</t>
  </si>
  <si>
    <t>Ekpoma-Igoh-Emuhi-Ugbiyokho-Urohi Road</t>
  </si>
  <si>
    <t>Ujeme-Ekpoma-Evorhakhua</t>
  </si>
  <si>
    <t>Ujogba-Izogen Road</t>
  </si>
  <si>
    <t>Egoronaoka-Uhiele-Ekpoma Junction</t>
  </si>
  <si>
    <t>Ogwa-Ugun-Amahor-Ebelle Road</t>
  </si>
  <si>
    <t>Ekperi-Anegbette- Road and bridge</t>
  </si>
  <si>
    <t>Ayogwiri-Apana-Imiegba-Imiakebu-Okpekpe-Igodor-Okpilla Road (31km)</t>
  </si>
  <si>
    <t>Ivhioghe-Igiode-Uzanu Road</t>
  </si>
  <si>
    <t>Okpella Township Road</t>
  </si>
  <si>
    <t>Ibvioghe-Iviebua-Iviukhia/Ivianokpodi-Ibviegbeuei-Iviukwe/Ekwobor Road</t>
  </si>
  <si>
    <t>Jagbe-Agbede—Awain Road (48km)</t>
  </si>
  <si>
    <t>Jattu-Afowa-Iyora-Apana-Ayogwiri Road (15.2km)</t>
  </si>
  <si>
    <t>Jattu-Ayua Road (7.4km)</t>
  </si>
  <si>
    <t>Jattu-Ibie Ogenene Market Road (8km)</t>
  </si>
  <si>
    <t>Construction and Rehabilitation of Etsako West Township Roads (10km)</t>
  </si>
  <si>
    <t>Dualization of Auchi-Jattu-Afashio-Ikabigbo-Ijio Road</t>
  </si>
  <si>
    <t>Iyamho-Iyora Road</t>
  </si>
  <si>
    <t>Ogbido-Ayoghena Road</t>
  </si>
  <si>
    <t>Auchi-Warrake Road Dualization</t>
  </si>
  <si>
    <t>Iyekhe-Aviele Road</t>
  </si>
  <si>
    <t>Apana-Iraokho Road</t>
  </si>
  <si>
    <t>Ikholor-Ogbido Road</t>
  </si>
  <si>
    <t>Jattu/Iyeku Junction Road</t>
  </si>
  <si>
    <t>n</t>
  </si>
  <si>
    <t>Afowa/Elelel Road</t>
  </si>
  <si>
    <t>Auchi Polytechnic Overhead Bridge</t>
  </si>
  <si>
    <t>p</t>
  </si>
  <si>
    <t>Ugbewor-Fugar-Agenebode Road</t>
  </si>
  <si>
    <t>q</t>
  </si>
  <si>
    <t>Auchi-Ogio-Aviugwiri-Ogbona-Fugar-Agenebode Raod</t>
  </si>
  <si>
    <t>r</t>
  </si>
  <si>
    <t xml:space="preserve">Igueben-Udo Road (5km) </t>
  </si>
  <si>
    <t>Ring Road (Oyomo-Idumedo-Idumogbo-Uhe-Egbesan) 4km</t>
  </si>
  <si>
    <t>Ebele-Amahor-Ugun Road</t>
  </si>
  <si>
    <t>Okalo-Egbiki-Igueben Road</t>
  </si>
  <si>
    <t>Ekpon/Igbodo Road</t>
  </si>
  <si>
    <t>Ubiaja/Udo Road</t>
  </si>
  <si>
    <t>Ekekhen Road (Udukpo-Ukpo-Odege-Ebudin)</t>
  </si>
  <si>
    <t>Igueben-Udo-Eguare Road</t>
  </si>
  <si>
    <t>Ogan-Idumwogo (18km)</t>
  </si>
  <si>
    <t>Igbanke Township Roads</t>
  </si>
  <si>
    <t>Evbuobanosa-Oza-Oghada-Igbanke Road (36km)</t>
  </si>
  <si>
    <t>Benin/Abraka - Urhehue - Umogun-Nokhua - Orogho - Eboborokun Road</t>
  </si>
  <si>
    <t>Uhen-Olumoye Road (18.6km)</t>
  </si>
  <si>
    <t>Okada-Iguobo-Ugbokun Road (22km)</t>
  </si>
  <si>
    <t>Olumoye Bridge/Agekpanu/Ogbese Bridge</t>
  </si>
  <si>
    <t>Ekosodin Road</t>
  </si>
  <si>
    <t>Iguobazuwa-Umaza / Siluko Road (22km)</t>
  </si>
  <si>
    <t>Okhomu-Igueze-Igueladidi-Iguelahor-Urehzen-Madagbayo-Sakparobo-Obayantor Roads (25km)</t>
  </si>
  <si>
    <t>Udo Township Road (10km)</t>
  </si>
  <si>
    <t>Udo/Nikorogba/Ofunama Road</t>
  </si>
  <si>
    <t>Usen-Ulorin-Ugbogui Road</t>
  </si>
  <si>
    <t>Ihieve-Sebe Ogbe Road (16.2km)</t>
  </si>
  <si>
    <t>Sebe-Ogbe-Otuo Road (18km)</t>
  </si>
  <si>
    <t>Ovbiomu-Igboa Road, Ovbiomu (0.35km)</t>
  </si>
  <si>
    <t>Ebese-Ubuneke-Usun-Ebese Road (6km)</t>
  </si>
  <si>
    <t>Warrake-Egienu Road</t>
  </si>
  <si>
    <t>Afuze-Erah Road</t>
  </si>
  <si>
    <t xml:space="preserve">Owan West </t>
  </si>
  <si>
    <t>Uhonmura-Eme-Afuze Road (with a bridge)</t>
  </si>
  <si>
    <t>Sabogida-Ora / Sobe Road (21km)</t>
  </si>
  <si>
    <t>Eruere-Ikhin Road (6km)</t>
  </si>
  <si>
    <t>Uhunmwonde</t>
  </si>
  <si>
    <t>Ozalla-Orhua-Oke Road (28km)</t>
  </si>
  <si>
    <t>Ediae (Mechanic) Road, Ogbeson Quarter, Benin City</t>
  </si>
  <si>
    <t>Ugoneki-Ugieghudu-Ehor Road (50km)</t>
  </si>
  <si>
    <t>Benin Township</t>
  </si>
  <si>
    <t>New Lagos Road/Akpakpava Road</t>
  </si>
  <si>
    <t>Airport Road</t>
  </si>
  <si>
    <t>Forestry Road and adjoining Roads</t>
  </si>
  <si>
    <t>Ehaekpen Street (1km)</t>
  </si>
  <si>
    <t>Uwelu Road (5.2km)</t>
  </si>
  <si>
    <t>Adolor Road</t>
  </si>
  <si>
    <t>Siluko Road (Phase I &amp; II) [24km]</t>
  </si>
  <si>
    <t>Uwa Street (1km)</t>
  </si>
  <si>
    <t>Uwasota Road (2km)</t>
  </si>
  <si>
    <t>Nitel / Eweka Street</t>
  </si>
  <si>
    <t>Ogbelaka / Aruosa Street</t>
  </si>
  <si>
    <t>Oghobaghase Street-Uwa-Uyegun Lane</t>
  </si>
  <si>
    <t>Evbuotubu Road</t>
  </si>
  <si>
    <t>S &amp; T No.2 Off Uselu Lagos Road</t>
  </si>
  <si>
    <t>Godly Street, Off Uselu Lagos Road</t>
  </si>
  <si>
    <t>Upper Lawani &amp; Associated Roads</t>
  </si>
  <si>
    <t>Aisosa / Okhoro</t>
  </si>
  <si>
    <t>Ogbeifun Lane / Victor Uwaifo Avenue</t>
  </si>
  <si>
    <t>Canaan Street</t>
  </si>
  <si>
    <t>Dualization of Ekenwan Road</t>
  </si>
  <si>
    <t>Goodwill Street/Aerodrome Close</t>
  </si>
  <si>
    <t>Mission Road</t>
  </si>
  <si>
    <t>Rehabilitation of Amadasun and Abu Streets Off Etete Road</t>
  </si>
  <si>
    <t>Ekhaguere Road, Off Oko Central, Benin City</t>
  </si>
  <si>
    <t>Adesuwa Road, G.R.A., Benin City</t>
  </si>
  <si>
    <t>Benson Idahosa University (BIU) Road</t>
  </si>
  <si>
    <t>Completion of Oko-Irhirhin-Ebo-Aruogba Road &amp; Ext.</t>
  </si>
  <si>
    <t>Gapiona Road</t>
  </si>
  <si>
    <t>Aimuamwonsa/Igbinosa</t>
  </si>
  <si>
    <t>Uwuigbe/Odise Road, Ugbor</t>
  </si>
  <si>
    <t>100 Feet Road Upper Sakponba</t>
  </si>
  <si>
    <t>Construction of Igbinaduwa Road</t>
  </si>
  <si>
    <t>Construction of Akugbe Road</t>
  </si>
  <si>
    <t>Construction of Idemudia Street, Obe quarters off sapele Road</t>
  </si>
  <si>
    <t>Construction of Aigbekan Road</t>
  </si>
  <si>
    <t>Construction of Obakpolor Street</t>
  </si>
  <si>
    <t>Construction of Iyogbagosa Road</t>
  </si>
  <si>
    <t>Construction of Asigie Road</t>
  </si>
  <si>
    <t>Construction of Otote Road</t>
  </si>
  <si>
    <t>Nomayo Road, Upper Sakponba Area</t>
  </si>
  <si>
    <t>Aiyanyo Omoigui Street</t>
  </si>
  <si>
    <t>Adesogbe Road</t>
  </si>
  <si>
    <t>First East Circular Road</t>
  </si>
  <si>
    <t>Textile Mill Road</t>
  </si>
  <si>
    <t>3rd East Circular Road</t>
  </si>
  <si>
    <t>D.Omoregie Way, Off Ogba Road, Beside ADP</t>
  </si>
  <si>
    <t>Emergency Roand Intervention Fund (Urban)</t>
  </si>
  <si>
    <t>Motor/Motorbike racing track at Evbuobanosa Village</t>
  </si>
  <si>
    <t>Isekhure Way, Off Sapele Road</t>
  </si>
  <si>
    <t>Lucky Iginedion Avenue, Off Ugbor Road, Benin City</t>
  </si>
  <si>
    <t>Chris Igiebor Drive, Off Ugbor Road Benin City</t>
  </si>
  <si>
    <t xml:space="preserve">Construction of Ohen Street Sapele Road, Ekae </t>
  </si>
  <si>
    <t>Ukhunmwun-Ohogua-Iguadolor Road (2km)</t>
  </si>
  <si>
    <t>Constituency / Ward Projects</t>
  </si>
  <si>
    <t>Supply of Fuel, Lubricants and Bitumen</t>
  </si>
  <si>
    <t>Road Construction Plant and Equipment</t>
  </si>
  <si>
    <t>Repair / Maintenance of existing Plant Equipment</t>
  </si>
  <si>
    <t>Rehabilitation of World Bank Assisted Community Based Urban Development Roads and other Projects</t>
  </si>
  <si>
    <t>Osayande Ize-Iyamu Drive, Off Ugbor Road Benin City</t>
  </si>
  <si>
    <t>Refurbishing / Equipping of Mechanical Workshop</t>
  </si>
  <si>
    <t>Rural Roads Intervention Fund</t>
  </si>
  <si>
    <t xml:space="preserve">  Purchase of Office Furniture and Equipment</t>
  </si>
  <si>
    <t xml:space="preserve">   Engineering Drawing materials and Equipment</t>
  </si>
  <si>
    <t>PURCHASE OF SURVEY EQUIPMENT</t>
  </si>
  <si>
    <t>Survey and Laboratory Equipment</t>
  </si>
  <si>
    <t>REHABILITATION/REPAIRS - ROADS</t>
  </si>
  <si>
    <t>Maintenance of Intercity Roads</t>
  </si>
  <si>
    <t>PURCHASE OF OFFICE FURNITURE AND FITTING</t>
  </si>
  <si>
    <t>CONSTRUCTION/ PROVISION OF OFFICE BUILDINGS</t>
  </si>
  <si>
    <t>Inter-State/Communal Boundaries</t>
  </si>
  <si>
    <t xml:space="preserve"> Creation/Development of truck terminals at Oluku, Ahor and Aviele</t>
  </si>
  <si>
    <t>Mechanic Villages /Plank sellers Communities</t>
  </si>
  <si>
    <t>Regional Development Plan</t>
  </si>
  <si>
    <t>Name of Ministry:  MINISTRY OF TRANSPORT</t>
  </si>
  <si>
    <t>Name of Institution:   MINISTRY OF TRANSPORT</t>
  </si>
  <si>
    <t>Edo Line purchase of land (150 x 350ft) bordering Jamesm Watt and Mission Road</t>
  </si>
  <si>
    <t>PURCHASE OF TRUCKS</t>
  </si>
  <si>
    <t>Purchase of (1) Heavy Duty (30 tons) towing truck and one (1) light ton towing  van</t>
  </si>
  <si>
    <t>Purchase of furniture and office equipment</t>
  </si>
  <si>
    <t>Provision for Uniform / kits for 194 officers and V.I.O staff</t>
  </si>
  <si>
    <t>PURCHASE FIREFIGHTING EQUIPMENT</t>
  </si>
  <si>
    <t>Purchase of two (1) New fire fighting vehices and accessories, materials and other equipments</t>
  </si>
  <si>
    <t>Purchase of fire service accessories, materials and other equipment</t>
  </si>
  <si>
    <t>Construction of industrial water boreholes for fire service</t>
  </si>
  <si>
    <t>Road signs and Road marking</t>
  </si>
  <si>
    <t xml:space="preserve">CONSTRUCTION OF TRAFFIC/STREET LIGHTS </t>
  </si>
  <si>
    <t>Name of Ministry:  OIL PRODUCING AREA DEVELOPMENT</t>
  </si>
  <si>
    <t>Name of Institution:   OIL PRODUCING AREA DEVELOPMENT</t>
  </si>
  <si>
    <t>Name of Institution:  RAPID RESPONSE AGENCY</t>
  </si>
  <si>
    <t>Water Resources</t>
  </si>
  <si>
    <t>Emmergency Road Intervention Fund</t>
  </si>
  <si>
    <t>Name of Ministry: MINISTRY OF WOMEN AFFAIRS AND SOCIAL DEVELOPMENT</t>
  </si>
  <si>
    <t>Name of Institution:  MINISTRY OF  WOMEN AFFAIRS AND SOCIAL DEVELOPMENT</t>
  </si>
  <si>
    <t>Purchase of Office Equipment including furnishing</t>
  </si>
  <si>
    <t>Creche Nursery and Primary School; Furnishing/Equipping of of Classrooms; Science Laboratoratory and Library Block.</t>
  </si>
  <si>
    <t>Construction of Social Welfare Offices.</t>
  </si>
  <si>
    <t>Purchase of Emergency Relief Materials/distribution/social emergencies</t>
  </si>
  <si>
    <t>Procurement of items for HIV/AIDS/Social Economic</t>
  </si>
  <si>
    <t>CONSTRUCTION/ PROVISION OF HOUSING</t>
  </si>
  <si>
    <t>Women Development Centre Evbotubu, Benin City.</t>
  </si>
  <si>
    <t>Transit Home for Refugees and Deportees  (Benin City)</t>
  </si>
  <si>
    <t>Multi-Purpose Complex, Iwogban; Construction of mini-stores &amp; borehole</t>
  </si>
  <si>
    <t>Women Development Centre at Edo North &amp; Central (Jattu/Ewohemi)</t>
  </si>
  <si>
    <t>Construction of Home/Recreation centre for the elderly in Benin City.</t>
  </si>
  <si>
    <t>Construction/Equipping of a Sheltered Workshop for the Physically Handicapped Persons in the 3 Senatorial Districts.</t>
  </si>
  <si>
    <t>Expansion of skills acqisition centre at Evbomudu in Edo South, Central and North Senatorial Districts</t>
  </si>
  <si>
    <t>Children Correctional Centre, Ugbekun, Benin City: Upgrading/construction of existing infrastructure e.g.borehole, fencing, generator, etc</t>
  </si>
  <si>
    <t>Construction of Bill Boards on the Child Right Law in the 18 Local Government Councils</t>
  </si>
  <si>
    <t>Economic Investigation/Research Activities</t>
  </si>
  <si>
    <t>Name of Ministry:  MINISTRY OF YOUTH AND SPORTS</t>
  </si>
  <si>
    <t>Name of Institution:   MINISTRY OF YOUTH AND SPORTS</t>
  </si>
  <si>
    <t>Purchase of Office Equipment Furniture</t>
  </si>
  <si>
    <t>Provision of Drugs and Medical Equipment for Sports Clinic</t>
  </si>
  <si>
    <t>PURCHASE OF SPORTING/ GAMING EQUIPMENT</t>
  </si>
  <si>
    <t>NYSC Orientation Camp, Okada:- Construction and Provision of Equipment</t>
  </si>
  <si>
    <t>REHABILITATION/REPAIRS - SPORTING FACILITIES</t>
  </si>
  <si>
    <t>Renovation of Ogbemudia Stadium swimming pool arena</t>
  </si>
  <si>
    <t xml:space="preserve"> Renovation of ministadium, Afuze</t>
  </si>
  <si>
    <t xml:space="preserve">Name of Institution:  DIRECTORATE OF ESTABLISHMENT </t>
  </si>
  <si>
    <t>Institution's Code:     0517001001</t>
  </si>
  <si>
    <t>0517001001</t>
  </si>
  <si>
    <t>0231001001</t>
  </si>
  <si>
    <t>Name of Institution:    EDO STATE URBAN WATER BOARD</t>
  </si>
  <si>
    <t>Purchase of sumersible pumps</t>
  </si>
  <si>
    <t xml:space="preserve">relaying of damaged pipelines within Benin City, Auchi, Igarra </t>
  </si>
  <si>
    <t>0535001001</t>
  </si>
  <si>
    <t>Institution's Code:    0535001001</t>
  </si>
  <si>
    <t>Name of Ministry:    MINISTTRY OF ENVIRONMENT</t>
  </si>
  <si>
    <t>Institution's Code:  0215109001</t>
  </si>
  <si>
    <t>0521001001</t>
  </si>
  <si>
    <t>Institution's Code:    0521001001</t>
  </si>
  <si>
    <t>0123001001</t>
  </si>
  <si>
    <t>Institution's Code:     0123001001</t>
  </si>
  <si>
    <t>0260001001</t>
  </si>
  <si>
    <t>Institution's Code:   0260001001</t>
  </si>
  <si>
    <t>CONSTRUCTION/PROVISIONOF HOUSING</t>
  </si>
  <si>
    <t>PURCHASE SURVEY EQUIPMENT</t>
  </si>
  <si>
    <t>( Field, Printing and Photogrametry equipment)</t>
  </si>
  <si>
    <t>0229001001</t>
  </si>
  <si>
    <t>Institution's Code:       0229001001</t>
  </si>
  <si>
    <t>0514001001</t>
  </si>
  <si>
    <t>Institution's Code:     0514001001</t>
  </si>
  <si>
    <t>0236001001</t>
  </si>
  <si>
    <t>Institution's Code:          0236001001</t>
  </si>
  <si>
    <t>022001001</t>
  </si>
  <si>
    <t>Institution's Code:       022001001</t>
  </si>
  <si>
    <t>Name of Ministry:  GOVERNOR'S OFFICE</t>
  </si>
  <si>
    <t>0111001001</t>
  </si>
  <si>
    <t>Institution's Code:       0111001002</t>
  </si>
  <si>
    <t>Institution's Code:       0111013001</t>
  </si>
  <si>
    <t xml:space="preserve">Awareness for social change: A programme of support to NGOs/CBOs to include training </t>
  </si>
  <si>
    <t>Capacity Building  in effective organizational management, strategic planning</t>
  </si>
  <si>
    <t>Develop and operating and engagement frame work for Non-Governmental organisations</t>
  </si>
  <si>
    <t>Name of Ministry: GOVERNOR'S OFFICE</t>
  </si>
  <si>
    <t>Institution's Code:      0111017001</t>
  </si>
  <si>
    <t>Institution's Code:      0111010001</t>
  </si>
  <si>
    <t>Name of Ministry:  HEAD OF SERVICE</t>
  </si>
  <si>
    <t>Institution's Code:       0125001001</t>
  </si>
  <si>
    <t>Name of Ministry:  GOVEERNO'S OFFICE</t>
  </si>
  <si>
    <t>Institution's Code:     0111105001</t>
  </si>
  <si>
    <t>Purchase of air conditioners and refrigerators for Admin. Officers</t>
  </si>
  <si>
    <t>Institution's Code:        0125005001</t>
  </si>
  <si>
    <t>0238001001</t>
  </si>
  <si>
    <t>Institution's Code:       0238001001</t>
  </si>
  <si>
    <t>Institution's Code:     023100100</t>
  </si>
  <si>
    <t>0220001001</t>
  </si>
  <si>
    <t>Institution's Code:       0220001001</t>
  </si>
  <si>
    <t>Name of Ministry:  MINISTRY OF FINANCE</t>
  </si>
  <si>
    <t>Institution's Code:      0220008001</t>
  </si>
  <si>
    <t>Name of Ministry: MINISTRY OF FINANCE</t>
  </si>
  <si>
    <t>Institution's Code:      0220007001</t>
  </si>
  <si>
    <t>0326001001</t>
  </si>
  <si>
    <t>Institution's Code:      0326001001</t>
  </si>
  <si>
    <t>Institution's Code:     03260052001</t>
  </si>
  <si>
    <t>Library (Purchase of Law Books)</t>
  </si>
  <si>
    <t>Name of Ministry:  MINISTRY OF JUSTICE</t>
  </si>
  <si>
    <t>Name of Ministry:  JUDICIAL COUNCIL</t>
  </si>
  <si>
    <t>0318001001</t>
  </si>
  <si>
    <t>0551001001</t>
  </si>
  <si>
    <t>Institution's Code:     0551001001</t>
  </si>
  <si>
    <t>Name of Ministry: LOCAL GOVERNMENT AND CHIEFTANCY AFFAIRS</t>
  </si>
  <si>
    <t>0140001001</t>
  </si>
  <si>
    <t>Institution's Code:      0140001001</t>
  </si>
  <si>
    <t>0233052001</t>
  </si>
  <si>
    <t>Institution's Code:      0233052001</t>
  </si>
  <si>
    <t>Name of Ministry:  OFFICE OF THE AUDITOR-GENERAL</t>
  </si>
  <si>
    <t>Institution's Code:     0140002001</t>
  </si>
  <si>
    <t>0147001001</t>
  </si>
  <si>
    <t>Institution's Code:       0147001001</t>
  </si>
  <si>
    <t>Name of Ministry:  EDO STATE HOUSE OF ASSEMBLY MANAGEMENT/ADMINISTRATION</t>
  </si>
  <si>
    <t>0112001001</t>
  </si>
  <si>
    <t>Institution's Code:     0112003001</t>
  </si>
  <si>
    <t>0148001001</t>
  </si>
  <si>
    <t>Institution's Code:     0148001001</t>
  </si>
  <si>
    <t>Institution's Code:      0111021002</t>
  </si>
  <si>
    <t>Institution's Code:     0111021001</t>
  </si>
  <si>
    <t>Institution's Code:      0326002001</t>
  </si>
  <si>
    <t>Institution's Code:    0228007001</t>
  </si>
  <si>
    <t>Institution's Code:      0215001001</t>
  </si>
  <si>
    <t>0215001001</t>
  </si>
  <si>
    <t>Institution's Code:        0215001001</t>
  </si>
  <si>
    <t>Institution's Code:    0231003001</t>
  </si>
  <si>
    <t>0252001001</t>
  </si>
  <si>
    <t>0234001001</t>
  </si>
  <si>
    <t>Institution's Code:    0234001001</t>
  </si>
  <si>
    <t>0233051001</t>
  </si>
  <si>
    <t>0539001001</t>
  </si>
  <si>
    <t>Institution's Code:        0539001001</t>
  </si>
  <si>
    <t>0125001001</t>
  </si>
  <si>
    <t>Institution's Code:    0111035001</t>
  </si>
  <si>
    <t>Institution's Code:        0326051001</t>
  </si>
  <si>
    <t>Institution's Code:     0318011001</t>
  </si>
  <si>
    <t>Institution's Code:     0112004001</t>
  </si>
  <si>
    <t>Provision for land acquisition for PPP projects</t>
  </si>
  <si>
    <t>PURCHASE OF OFFICE FURNITURE ABD FITTING</t>
  </si>
  <si>
    <t>CONSTRUCTION OF BOUNDARY PILLARS/RIGHT OF WAYS</t>
  </si>
  <si>
    <t xml:space="preserve">Surverys of Schools </t>
  </si>
  <si>
    <t>CONSTRUCTION OF MARKET/PARKS</t>
  </si>
  <si>
    <t>REHABILITATION/REPAIRS OF BOUNDARIES</t>
  </si>
  <si>
    <t>Mapping and production</t>
  </si>
  <si>
    <t>World Habitat Programme</t>
  </si>
  <si>
    <t>Name of Institution:     CUSTOMARY COURT OF APPEAL</t>
  </si>
  <si>
    <t>Name of Institution:     EDO STATE BOARD OF INTERNAL REVENUE</t>
  </si>
  <si>
    <t>ECONOMIC CODE</t>
  </si>
  <si>
    <t>FUNCTIONAL CODE</t>
  </si>
  <si>
    <t>PROGRAMME</t>
  </si>
  <si>
    <t>FUNDS</t>
  </si>
  <si>
    <t>GEO CODE</t>
  </si>
  <si>
    <t>APPROVED APPROPRIATION 2013</t>
  </si>
  <si>
    <t>ACTUAL EXPENDITURE 2013</t>
  </si>
  <si>
    <t>APPROVED APPROPRIATION 2014</t>
  </si>
  <si>
    <t>STATUS</t>
  </si>
  <si>
    <t>ECONOMIC CODE:</t>
  </si>
  <si>
    <t xml:space="preserve"> Office Equipment and Furniture</t>
  </si>
  <si>
    <t>Name of Ministry:  MINISTRY OFHOUSING AND URBAN PLANNING</t>
  </si>
  <si>
    <t>Name of Institution:   MINISTRY OFHOUSING AND URBAN PLANNING</t>
  </si>
  <si>
    <t>0253001001</t>
  </si>
  <si>
    <t>Institution's Code:   0253001001</t>
  </si>
  <si>
    <t>0517065001</t>
  </si>
  <si>
    <t>Institution's Code:     0517065001</t>
  </si>
  <si>
    <t>ECONOMIC CODES</t>
  </si>
  <si>
    <t>CAPITAL EXPENDITURE</t>
  </si>
  <si>
    <t>FUNCTIONAL CODES</t>
  </si>
  <si>
    <t>% OF APPROVED APPROPRIATION 2013</t>
  </si>
  <si>
    <t>Bureau of Public Procurement (BPP) Due Process</t>
  </si>
  <si>
    <t>Office the Secretary to the State Government</t>
  </si>
  <si>
    <t>Directorate of Cabinent</t>
  </si>
  <si>
    <t>Liaison Office Lagos</t>
  </si>
  <si>
    <t>Liaison Office Abuja</t>
  </si>
  <si>
    <t>Edo State Pensions Board</t>
  </si>
  <si>
    <t>Directorate of Central Administration</t>
  </si>
  <si>
    <t>Government House and Protocol</t>
  </si>
  <si>
    <t>Edo State House of Assembly</t>
  </si>
  <si>
    <t>Edo State House of Assembly Service Commission</t>
  </si>
  <si>
    <t>Ministry of Information and Orientation</t>
  </si>
  <si>
    <t>Office of the Auditor-General (State)</t>
  </si>
  <si>
    <t>Office of the Auditor-General (Local Govt)</t>
  </si>
  <si>
    <t>Civil Service Commission</t>
  </si>
  <si>
    <t>Edo State Independent Electoral Commission</t>
  </si>
  <si>
    <t>Administration Sector</t>
  </si>
  <si>
    <t>011100100200</t>
  </si>
  <si>
    <t>011101000100</t>
  </si>
  <si>
    <t>011101300100</t>
  </si>
  <si>
    <t>011101700100</t>
  </si>
  <si>
    <t>011102100100</t>
  </si>
  <si>
    <t>011102100200</t>
  </si>
  <si>
    <t>011102100300</t>
  </si>
  <si>
    <t>011103500100</t>
  </si>
  <si>
    <t>011110500100</t>
  </si>
  <si>
    <t>011111300100</t>
  </si>
  <si>
    <t>011200300100</t>
  </si>
  <si>
    <t>011200400100</t>
  </si>
  <si>
    <t>012300100100</t>
  </si>
  <si>
    <t>Office of the Head of Service</t>
  </si>
  <si>
    <t>012500100100</t>
  </si>
  <si>
    <t>014000100100</t>
  </si>
  <si>
    <t>014000200100</t>
  </si>
  <si>
    <t>014700100100</t>
  </si>
  <si>
    <t>014800100100</t>
  </si>
  <si>
    <t>Economic Sector</t>
  </si>
  <si>
    <t>Ministry of Agriculture</t>
  </si>
  <si>
    <t>Livestock</t>
  </si>
  <si>
    <t>Fisheries</t>
  </si>
  <si>
    <t>Forestry</t>
  </si>
  <si>
    <t>Ministry of Finance</t>
  </si>
  <si>
    <t>Office of Accountant General</t>
  </si>
  <si>
    <t>Board of Internal Revenue (BIR)</t>
  </si>
  <si>
    <t>Ministry of Commerce and Industry</t>
  </si>
  <si>
    <t>Directorate of Information Technology (ICT) Agency</t>
  </si>
  <si>
    <t>Ministry of Transport</t>
  </si>
  <si>
    <t>Ministry of Energy</t>
  </si>
  <si>
    <t>Rural Electrification Board</t>
  </si>
  <si>
    <t>Edo State Urban Water Board</t>
  </si>
  <si>
    <t>Ministry of Oil and Gas</t>
  </si>
  <si>
    <t>Ministry of Arts, Culture and Tourism</t>
  </si>
  <si>
    <t>Ministry of Budget, Planning and Economic Development</t>
  </si>
  <si>
    <t>Ministry of Land and Survey</t>
  </si>
  <si>
    <t>021500100100</t>
  </si>
  <si>
    <t>021510900100</t>
  </si>
  <si>
    <t>022000100100</t>
  </si>
  <si>
    <t>022000700100</t>
  </si>
  <si>
    <t>022000800100</t>
  </si>
  <si>
    <t>022200100100</t>
  </si>
  <si>
    <t>022800700100</t>
  </si>
  <si>
    <t>022900100100</t>
  </si>
  <si>
    <t>023100100100</t>
  </si>
  <si>
    <t>023100300100</t>
  </si>
  <si>
    <t>023305200100</t>
  </si>
  <si>
    <t>Ministry of Works</t>
  </si>
  <si>
    <t>023400100100</t>
  </si>
  <si>
    <t>023600100100</t>
  </si>
  <si>
    <t>023800100100</t>
  </si>
  <si>
    <t>025300100100</t>
  </si>
  <si>
    <t>026000100100</t>
  </si>
  <si>
    <t>Law and Justice Sector</t>
  </si>
  <si>
    <t>Edo State Judicial Service Commission</t>
  </si>
  <si>
    <t>Ministry of Justice</t>
  </si>
  <si>
    <t>Law Reform Commission</t>
  </si>
  <si>
    <t>High Court of Justice</t>
  </si>
  <si>
    <t>Customary Court of Appeal</t>
  </si>
  <si>
    <t>031801100100</t>
  </si>
  <si>
    <t>032600100100</t>
  </si>
  <si>
    <t>032600200100</t>
  </si>
  <si>
    <t>032605100100</t>
  </si>
  <si>
    <t>032605200100</t>
  </si>
  <si>
    <t>Social Sector</t>
  </si>
  <si>
    <t>Minstry of Youths and Sports Development</t>
  </si>
  <si>
    <t>Minstry of Women Affairs and Social Development</t>
  </si>
  <si>
    <t>Ministry of Basic  Education</t>
  </si>
  <si>
    <t>Ministry of Health</t>
  </si>
  <si>
    <t>Ministry of Environment</t>
  </si>
  <si>
    <t>Ministry of Local Government and Chieftancy Affairs</t>
  </si>
  <si>
    <t>051300100100</t>
  </si>
  <si>
    <t>051400100100</t>
  </si>
  <si>
    <t>051700100100</t>
  </si>
  <si>
    <t>051706500100</t>
  </si>
  <si>
    <t>Oil Producing Areas Development Commission</t>
  </si>
  <si>
    <t>Edo State Rapid Response Agency</t>
  </si>
  <si>
    <t>052100100100</t>
  </si>
  <si>
    <t>053500100100</t>
  </si>
  <si>
    <t>0505100100100</t>
  </si>
  <si>
    <t>Community Development</t>
  </si>
  <si>
    <t>Ministry of Housing and Urban Development (Admin Building)</t>
  </si>
  <si>
    <t>Directorate of Training and Establishment</t>
  </si>
  <si>
    <t>012500500100</t>
  </si>
  <si>
    <t>Local Government Service Commission</t>
  </si>
  <si>
    <t>0505100300100</t>
  </si>
  <si>
    <t>05051001001</t>
  </si>
  <si>
    <t>Institution's Code:     05051003001</t>
  </si>
  <si>
    <t>GOVERNMENT COUNTERPART CASH CONTRIBUTION</t>
  </si>
  <si>
    <t>Ministry of Agriculture:</t>
  </si>
  <si>
    <t xml:space="preserve">     FADAMAIII:  </t>
  </si>
  <si>
    <t xml:space="preserve">   IFAD/NDC Community Based Natural Resource Management Programme</t>
  </si>
  <si>
    <t xml:space="preserve">  IITA Cassava Mosaic Disease (CMD)</t>
  </si>
  <si>
    <t xml:space="preserve">  National Cocoa Development </t>
  </si>
  <si>
    <t xml:space="preserve">   ECOWAS Fund Fishery Project</t>
  </si>
  <si>
    <t xml:space="preserve">  National Programme For Food Security (NPFF)</t>
  </si>
  <si>
    <t xml:space="preserve">  Rural Finance Institution</t>
  </si>
  <si>
    <t>Office of the SSG:</t>
  </si>
  <si>
    <t xml:space="preserve">      HIV/AIDS/SACA ( World Bank Assisted)</t>
  </si>
  <si>
    <t xml:space="preserve">   UNITAR</t>
  </si>
  <si>
    <t xml:space="preserve"> United Nations Development Prograqmme (UNDP)</t>
  </si>
  <si>
    <t xml:space="preserve">  Counterpart for CGS-MDGs</t>
  </si>
  <si>
    <t xml:space="preserve">Ministry of Health </t>
  </si>
  <si>
    <t xml:space="preserve">  Health Syustem Dev. Project (World Bank and ADB-Assited)</t>
  </si>
  <si>
    <t xml:space="preserve">  Community Health Insurance Scheme for MDG4/5</t>
  </si>
  <si>
    <t>Min. of Budget, Planning &amp; Economic Development</t>
  </si>
  <si>
    <t xml:space="preserve">     UNICEF</t>
  </si>
  <si>
    <t xml:space="preserve">  Transforming Rural Areas in Nigeria (TRAIN) </t>
  </si>
  <si>
    <t xml:space="preserve">   Edo State GCCC for World Bank Assisted SEFEOR Project</t>
  </si>
  <si>
    <t xml:space="preserve">Ministry of Education:     U.B.E </t>
  </si>
  <si>
    <t>Office of the Deputy Governor:</t>
  </si>
  <si>
    <t xml:space="preserve">World Bank Assisted Community Based Urban Development Project </t>
  </si>
  <si>
    <t xml:space="preserve"> Nigeria Agricultural Cooperative and Rural  Development Bank Limited</t>
  </si>
  <si>
    <t>Ministry of Energy and Water Resources</t>
  </si>
  <si>
    <t>Matching Fund for Rural Water/Sanitation Project</t>
  </si>
  <si>
    <t>Timber Organisation/Information Tinmber Trade  Organization  (ATO/ITTO)</t>
  </si>
  <si>
    <t>NEWMAP (Nigeria Erosion and Water Sheard Management Plan)</t>
  </si>
  <si>
    <t xml:space="preserve">ICT Directorate:  NDDC </t>
  </si>
  <si>
    <t>Outstanding Arears/Contingencies</t>
  </si>
  <si>
    <t>vi</t>
  </si>
  <si>
    <t>vii</t>
  </si>
  <si>
    <t>Other Capital Projects - Government Counterpart Cash Contribution Fund (GCCC)</t>
  </si>
  <si>
    <t>ppp</t>
  </si>
  <si>
    <t>Benchmark survey of Agriculture sector of Edo State</t>
  </si>
  <si>
    <t>Purchase of seals, uniforms, Rank display, code and seal printers, Reg forms and produce examination certificates.</t>
  </si>
  <si>
    <t>Establishment of On Farm Adaptive Research</t>
  </si>
  <si>
    <t>Refurbishment of ADP Infrastructure</t>
  </si>
  <si>
    <t>Seed multiplication farms at Irrua, Usen and Sabongida-Ora</t>
  </si>
  <si>
    <t>Printing of Agricultural bulletins etc</t>
  </si>
  <si>
    <t>Training of farm tractors and allied machinery operators</t>
  </si>
  <si>
    <t>Onumu-Ogbe-Akpama Electricity Supply Scheme</t>
  </si>
  <si>
    <t>Agbaniagbamu/ijaja and Olumu-Okpe Electricity supply</t>
  </si>
  <si>
    <t>Atuagbo/Ekilo/Oghoromi Complex Electricity Supply</t>
  </si>
  <si>
    <t>Idumu-Obodo/Oghonme Electricity Supply 11/.415KV</t>
  </si>
  <si>
    <t>completed</t>
  </si>
  <si>
    <t>Oloshi/Uroh Electricity Supply</t>
  </si>
  <si>
    <t>Urezen/Igueze/Obayantor I&amp;II/Igueladidi/Iguelahor</t>
  </si>
  <si>
    <t>Gbelebu/Izide/Iguagbado/Madagbayo/Malim/Ofunege/Eto /Dipe/Gbelemotin/Babadele/Taye/Tunde Electricity Complex</t>
  </si>
  <si>
    <t>Ugonoba/Ekhoe-Niro I &amp; II/Ekhoe Nudulu/Ekhoe-Nuwaya/Aduhanhan Complex Electricity Supply</t>
  </si>
  <si>
    <t>Uvbe  Community and Reactivation of Dilapidated 33KV overhead line from Ugoneki-Igbogiri community Elect.</t>
  </si>
  <si>
    <t>Purchase of 2HD Digital cameras with accessories</t>
  </si>
  <si>
    <t xml:space="preserve">Purchase of eight Toyota New cars (Five Benin, One Uromi, Ihevbe and One Lagos </t>
  </si>
  <si>
    <t>PURCHASE OF MOTOR VANS</t>
  </si>
  <si>
    <t>Purchase of 4 Cine-Mobile van Headquarters and 3 Senatorial Districts</t>
  </si>
  <si>
    <t>Provision of Airconditioners and Computers for Studio unit and offices and extention of Tv lither studio</t>
  </si>
  <si>
    <t>Purchase of Hilux vehicle for mobilisation</t>
  </si>
  <si>
    <t>Re-establishment of Government Land boundaries</t>
  </si>
  <si>
    <t>Institution's Code:     0233053001</t>
  </si>
  <si>
    <t>Construction and equipping of children orphange</t>
  </si>
  <si>
    <t>Construction of stores, functioning toilet and accessories</t>
  </si>
  <si>
    <t>Lasser fever and other neglected tropical diseases</t>
  </si>
  <si>
    <t>Repairs of hospital equipment, vehicles, plants</t>
  </si>
  <si>
    <t>Non-communicable diseases (NCDS) hypertension, obesity, dictes melletus etc</t>
  </si>
  <si>
    <t>Construction of new eye centre at Central Hospital, Auchi</t>
  </si>
  <si>
    <t>Construction and equipping of a new General Hospital at Idogbo</t>
  </si>
  <si>
    <t>Provision of Digital X-Ray for Central Hospital, Auchi and Uromi</t>
  </si>
  <si>
    <t>ADMINISTRATION OF FREE MEDICAL HEALTH CARE</t>
  </si>
  <si>
    <t>HIV/AIDS Control and procurement of kits and consumables</t>
  </si>
  <si>
    <t>Renovation, furnishing of the new block D for the Ministry of Health</t>
  </si>
  <si>
    <t>Logistics for State Council on Health (SCH)</t>
  </si>
  <si>
    <t>Health Management Information System/Monitoring and Evaluation of government projects and programmes</t>
  </si>
  <si>
    <t>School of Nursing (32 seater coaster buses)</t>
  </si>
  <si>
    <t>PURCHASE OF POWER GENERATING SET</t>
  </si>
  <si>
    <t>Purchase and installation of Generator set</t>
  </si>
  <si>
    <t>Purchase and installation of safe (Accountant office)</t>
  </si>
  <si>
    <t>Purchase and installation of ifre fighting equipment</t>
  </si>
  <si>
    <t>Renovation of staff quarter, Ebute-Meta, Lagos</t>
  </si>
  <si>
    <t>Acquisition and installation of 33KVA perkins sound proff generator and armored cables</t>
  </si>
  <si>
    <t>Erection of Generator House</t>
  </si>
  <si>
    <t>Okhide water supply scheme</t>
  </si>
  <si>
    <t>Auchi Water Supply Scheme</t>
  </si>
  <si>
    <t>Iyamho Water Supply Scheme</t>
  </si>
  <si>
    <t>Water treatment chemicals</t>
  </si>
  <si>
    <t>Supply of UPVC pipes, detachable joints and fittings</t>
  </si>
  <si>
    <t>Purchase of tools and general maintenance</t>
  </si>
  <si>
    <t>General maitenance of Water installations</t>
  </si>
  <si>
    <t>Mechanical pumps and mainteance</t>
  </si>
  <si>
    <t>Purchase and maintenance of Generator Set at pumping stations</t>
  </si>
  <si>
    <t>Construction and maintenance of sewage plant/dumpsites</t>
  </si>
  <si>
    <t>Printing of 1,000 permit sheet booklets @ N1,00000/booklet</t>
  </si>
  <si>
    <t>Printing of 2,000 hammering sheet Booklets (security document) @ N1,000.00/hammer</t>
  </si>
  <si>
    <t>Weeding fire tracing and maintenance of the 30 hectres of plantations raised in Odighi, south-Ibie and Okhuesan (3Senatorial zones)</t>
  </si>
  <si>
    <t>Diagnostic treatment/Rehabilitation of 250 hectres cocoa degraded forest land @ N50,000/ha</t>
  </si>
  <si>
    <t>PURCHASE OF SURVEYING EQUIPMENTS</t>
  </si>
  <si>
    <t>Purchase of survey materials and mapping equipment</t>
  </si>
  <si>
    <t>Field Survey and inventory of ?Area BC 16/1 Ehor, BC 11/1 Ekiadolor and Ora-Luleha-Ozalla Forest reserve (68,143 hectares) through (i) satellite imagery (ii) Ground Trottigig (iii) Demarcation</t>
  </si>
  <si>
    <t>Printing of the reversed laws of Edo State</t>
  </si>
  <si>
    <t>Furniture and office equipment for Ministry</t>
  </si>
  <si>
    <t>Department of Planning and Research and Statistics (computers and accessories for educational management and information system EMIS)</t>
  </si>
  <si>
    <t>Construction and Rehabilitation of Senior Secondary Schools across the State</t>
  </si>
  <si>
    <t>CONSTRUCTION OF ICT INFRASTRUCTURES</t>
  </si>
  <si>
    <t>Establishment of EMIS in the 18 local government and provision of alternative source of power</t>
  </si>
  <si>
    <t>Examination and Standards (provision of security, vehicles, computers and equipments)</t>
  </si>
  <si>
    <t>Purchase of Air-conditioners</t>
  </si>
  <si>
    <t>Uniform/vest/bolts/kits/Acutriments</t>
  </si>
  <si>
    <t>Purchase of computers</t>
  </si>
  <si>
    <t>Purchase of communication equipment</t>
  </si>
  <si>
    <t>purchase of security equipment</t>
  </si>
  <si>
    <t>Utility vehicles (2No.)</t>
  </si>
  <si>
    <t>Purchase of vehicle for medical doctors</t>
  </si>
  <si>
    <t>Renovation and provision of theatre equipment</t>
  </si>
  <si>
    <t>PURCHASE  OF LIBRARY BOOKS AND EQUIPMENT</t>
  </si>
  <si>
    <t>Office of the World Bank, State Governance and Capacity Building Project (SGCPII)</t>
  </si>
  <si>
    <t>General Economic and Statistical Survey</t>
  </si>
  <si>
    <t>Purchase of umbrellas and uniforms for drivers and messagers</t>
  </si>
  <si>
    <t>Expansion of office building</t>
  </si>
  <si>
    <t>Construction of parking lot</t>
  </si>
  <si>
    <t>Rehabilitation of gate house</t>
  </si>
  <si>
    <t>Purchase of Vehicle for Ministries/Departments/Agencies</t>
  </si>
  <si>
    <t>Purchase of vehicles for Magistrates and Customary Courts</t>
  </si>
  <si>
    <t>Staff training school</t>
  </si>
  <si>
    <t>Integrated Tx Administration System</t>
  </si>
  <si>
    <t>Electronic storage Archival equipment</t>
  </si>
  <si>
    <t>Construction of an office block to accommondate the DPP wing of the Ministry's Headquarters</t>
  </si>
  <si>
    <t>Setting up of a forensic Crime Laboratory</t>
  </si>
  <si>
    <t>Construction of Court Hall for Oredo Area Customary Court B, Benin City</t>
  </si>
  <si>
    <t>Purchase of Radio communication equipment</t>
  </si>
  <si>
    <t>Reconstruction of outstation offices</t>
  </si>
  <si>
    <t>Monitoring and Evaluation</t>
  </si>
  <si>
    <t>Audit Inspection of capital projects across the State (for final payment certification)</t>
  </si>
  <si>
    <t>EROSION AND FLOOD CONTROL</t>
  </si>
  <si>
    <t>Drainage and flood control</t>
  </si>
  <si>
    <t>Purchase of complete set of intercom facility</t>
  </si>
  <si>
    <t>Drafting of Oil and Gas Well map for Edo State</t>
  </si>
  <si>
    <t>Drafting of Solid Mineral maps for Edo State</t>
  </si>
  <si>
    <t>PURCHASE OS SECURITY EQUIPMENT</t>
  </si>
  <si>
    <t>Installation of CCTV and Security door in the Commissioner's office</t>
  </si>
  <si>
    <t>Purchase of petroleum (oil and gas) monitoring devices and safety equipment</t>
  </si>
  <si>
    <t>Economic Empowerement/Micro Credit Scheme for Women and Youth in oil producing communities</t>
  </si>
  <si>
    <t>Procurement of Geological Monitoring and Evaluation Equiment for IGR</t>
  </si>
  <si>
    <t>Monitoring of unathorised petroleum activities in Edo State for IGR</t>
  </si>
  <si>
    <t>Purchase of 8 Motor vehicles for Chairman, 4 Commissioners (members), 1 Permanent Secretary and 2 Utilitiy cars</t>
  </si>
  <si>
    <t>Establishment of an E-Library (with digital Audio and visual Aids, furniture, accessories, softwares)</t>
  </si>
  <si>
    <t>Purchase and installation of Electric Generating Set</t>
  </si>
  <si>
    <t>Purchase of standard Buses</t>
  </si>
  <si>
    <t>Purchase of 18 seater bus/utility vehicle</t>
  </si>
  <si>
    <t>BANDWITH OPTIMIZATION</t>
  </si>
  <si>
    <t>FIBRE CABLE DETECTOR</t>
  </si>
  <si>
    <t>DATA STORAGE AND BACK-UP</t>
  </si>
  <si>
    <t>V. SAT FOR SCHOOLS</t>
  </si>
  <si>
    <t>V.SAT FOR HOSPITALS</t>
  </si>
  <si>
    <t>BANDWITH/VPN</t>
  </si>
  <si>
    <t>CONSTRUCTION/PROVISION OF ICT INFRASTRUCTURE</t>
  </si>
  <si>
    <t>BIOMETRIC FORMAL SECTOR</t>
  </si>
  <si>
    <t>BIOMETRIC INFORMAL SECTOR</t>
  </si>
  <si>
    <t>IT SECURITY</t>
  </si>
  <si>
    <t>PURCHASE OF GENERATOR</t>
  </si>
  <si>
    <t>GENERATOR 130KVA AND STORAGE TANK</t>
  </si>
  <si>
    <t>COOLING SYSTEM (INDUSTRIAL A/C)</t>
  </si>
  <si>
    <t>TRAINING CENTRE AND PAYROLL RENOVATION</t>
  </si>
  <si>
    <t>REHABILITATION/REPAIRS-POWER GENETRATING PLANT</t>
  </si>
  <si>
    <t>MAINTENANCE OF GENERATOR (18 GENERATOR)</t>
  </si>
  <si>
    <t>DIESEL</t>
  </si>
  <si>
    <t>purchase of airconditioners</t>
  </si>
  <si>
    <t>Purchase of Communication equipment</t>
  </si>
  <si>
    <t>PURCHASE OF TEACHING/LEARNING AID EQUIPMENT</t>
  </si>
  <si>
    <t>purchase of skill acquisition equipments such as sowing machine, hairdryers, welding machines etc.</t>
  </si>
  <si>
    <t>Development of permanent Trade Fair Complex, Benin City</t>
  </si>
  <si>
    <t>Edo State Export Promotion Committeee, Development of common facility centre for Export</t>
  </si>
  <si>
    <t>Consultancy Services on Improvement of ailing Government Industries</t>
  </si>
  <si>
    <t>Entrepreneural Training and Business Development</t>
  </si>
  <si>
    <t>Edo State Industrial Policy</t>
  </si>
  <si>
    <t>Production of Standard Indegenous Measures for Grains and related products (PPP)</t>
  </si>
  <si>
    <t>Training of co-operative Trustees on senatorial basis/Refresher course for cooperative staff</t>
  </si>
  <si>
    <t>Survey of Business and update of Edo State Investment Guide</t>
  </si>
  <si>
    <t>Up-grading of Edo Hotel</t>
  </si>
  <si>
    <t>Consumer Protection Committee</t>
  </si>
  <si>
    <t>ANNIVERSSARIES/CELEBRATIONS</t>
  </si>
  <si>
    <t>Cooperative Week Celebration</t>
  </si>
  <si>
    <t>Purchase of vehicles</t>
  </si>
  <si>
    <t>PURCHASE OFBUSES</t>
  </si>
  <si>
    <t>Purchase of office equipment and furniture for Headquarters and 18 LGAs offices</t>
  </si>
  <si>
    <t>Uniform (Apron) and raincoat for revenue collectors and drivers</t>
  </si>
  <si>
    <t>CONSTRUCTION/PROVISION OF LIBRARIES</t>
  </si>
  <si>
    <t>Digital Library and E-commerce facilities</t>
  </si>
  <si>
    <t>Auchi Textile Training Centre (renovation and refubishment)</t>
  </si>
  <si>
    <t>Renovation of offices and other minor works</t>
  </si>
  <si>
    <t>Completion of Business premises and Co-operative database</t>
  </si>
  <si>
    <t>Industrialisation Day</t>
  </si>
  <si>
    <t>Purchase of vehicles for Adult Literacy pilot programme</t>
  </si>
  <si>
    <t>Exams and Standards: Provision of Security/monitoring vehicles</t>
  </si>
  <si>
    <t>Purchase and installation of computers, printers and accessories</t>
  </si>
  <si>
    <t>Provision of office furniture and office equipment</t>
  </si>
  <si>
    <t>Provision of seats and desks for schools</t>
  </si>
  <si>
    <t>Special Educaiton: (Provision of Whell Chair)</t>
  </si>
  <si>
    <t>PURCHASE OF TEACHING/LEARNING AND EQUIPMENT</t>
  </si>
  <si>
    <t>Infrasturcture and instructional materials - Chalks</t>
  </si>
  <si>
    <t>JSS Science/environmental Education (class equipment)</t>
  </si>
  <si>
    <t>French Language Centre/French Pilot School Projects</t>
  </si>
  <si>
    <t>Early Child Care (ECC)</t>
  </si>
  <si>
    <t>Agency for Adult and Non-formal Educaiton: Instructional materials</t>
  </si>
  <si>
    <t>Establishment of 3 model basic schools</t>
  </si>
  <si>
    <t>Reconstrction of science colleges across the State</t>
  </si>
  <si>
    <t>Contruction and rehabilitation of Primary and JSS Schools across the State</t>
  </si>
  <si>
    <t>CONSTRUCTION OF ICT INSFRASTRUCTURES</t>
  </si>
  <si>
    <t>Establishment of Education Manangement and Information Ssystem (EMIS)</t>
  </si>
  <si>
    <t>Conduct of Termly and Terminal Examinations</t>
  </si>
  <si>
    <t>Human capacity building for teachers and non-teaching staff</t>
  </si>
  <si>
    <t>Provision of scholarships and financial assistance to Primary and JSS students</t>
  </si>
  <si>
    <t>Provision/establishment of Educational Resource Centres</t>
  </si>
  <si>
    <t>LINE ITEMS/DETAILS</t>
  </si>
  <si>
    <t>LINE ITEM/DETAILS</t>
  </si>
  <si>
    <t>LINE ITEM / DETAILS</t>
  </si>
  <si>
    <t>Sub-Total - Economic Sector</t>
  </si>
  <si>
    <t>Sub-Total - Law and Justice Sector</t>
  </si>
  <si>
    <t>Sub-Total - Social Sector</t>
  </si>
  <si>
    <t>Sub-Total - Administration Sector</t>
  </si>
  <si>
    <t>GRAND TOTAL : ADMINISTRATION, ECONOMIC, LAW &amp; JUSTICE AND SOCIAL SECTORS</t>
  </si>
  <si>
    <t>Roofing and maintenance of Palm House Extention</t>
  </si>
  <si>
    <t>2014 EDO STATE BUDGET:   CAPITAL EXPENDITURE DETAILS</t>
  </si>
  <si>
    <t>03101</t>
  </si>
  <si>
    <t>Refubishment of ADP infrastructure</t>
  </si>
  <si>
    <t>PURCHASE MOTOR CYCLES</t>
  </si>
  <si>
    <t>Purchase of 30 motorcycles for revenue collection from business premises/printing of certificates for registered business premises</t>
  </si>
  <si>
    <t>Construction of specialised Market at Iyowa through PPP</t>
  </si>
  <si>
    <t>Edo State Industrial Directory</t>
  </si>
  <si>
    <t>Investor Forum and Partnership for Trade Delegation</t>
  </si>
  <si>
    <t xml:space="preserve">One 18 seater Bus for revenue drive </t>
  </si>
  <si>
    <t>Renovation of Technology Incubation Centre</t>
  </si>
  <si>
    <t>AMBROSE ALLI UNIVERSITY, EKPOMA</t>
  </si>
  <si>
    <t>COLLEGE OF EDUCATION, IGUEBEN</t>
  </si>
  <si>
    <t>ETHIOPE PUBLISHING COOPERATION</t>
  </si>
  <si>
    <t>INSTITUTE OF CONTINUING EDUCAITON, ICE BENIN CITY</t>
  </si>
  <si>
    <t>LIBRARY BOARD</t>
  </si>
  <si>
    <t>POST PRIMARY EDUCATION BOARD</t>
  </si>
  <si>
    <t>Ministry of Secondary, Technical and Tertiary Education</t>
  </si>
  <si>
    <t>Institution's Code:   0231012001</t>
  </si>
  <si>
    <t>REHABILITATION/REPAIRS - TRAFFIC/STREET LIGHTS</t>
  </si>
  <si>
    <t>Rehabilitation/maintenance of street lights/water fountain</t>
  </si>
  <si>
    <t>Institution's Code:     0123001003</t>
  </si>
  <si>
    <t>CONSTRUCTION / PROVISION OF INFRASTRUCTURE</t>
  </si>
  <si>
    <t>01101</t>
  </si>
  <si>
    <t>Oil producing communities</t>
  </si>
  <si>
    <t>Name of Ministry:   GOVERNOR'S OFFICE</t>
  </si>
  <si>
    <t xml:space="preserve">  0111001001</t>
  </si>
  <si>
    <t>Institution's Code:      0111001009</t>
  </si>
  <si>
    <t>EDO STATE NEIGHBOURHOOD WATCH</t>
  </si>
  <si>
    <t>Production of IEC materials bill boards, jingles including airing to communicate MDGs</t>
  </si>
  <si>
    <t>Minor works</t>
  </si>
  <si>
    <t>Renovaton of office accommondation</t>
  </si>
  <si>
    <t>MDGs PROJECT SUPPORT UNIT</t>
  </si>
  <si>
    <t>PHYSICALLY CHALLENGED PERSONS</t>
  </si>
  <si>
    <t>UNITAR</t>
  </si>
  <si>
    <t>SUB-TOTAL : UNITAR</t>
  </si>
  <si>
    <t>GRAND TOTAL =</t>
  </si>
  <si>
    <t>Purchase of Office Furniture &amp; Office Equipment (office of Accountant General)</t>
  </si>
  <si>
    <t>Office furniture and equipment (PFMU)</t>
  </si>
  <si>
    <t>PURCHASE OF POWER GENERRATING SET</t>
  </si>
  <si>
    <t>Purchase of Generator for PFMU</t>
  </si>
  <si>
    <t>0228001001</t>
  </si>
  <si>
    <t>Name of Ministry:  OTHER CAPITAL PROJECTS</t>
  </si>
  <si>
    <t>Name of Institution:  GOVERNMENT COUNTERPART CASH CONTRIBUTION</t>
  </si>
  <si>
    <t>23050000</t>
  </si>
  <si>
    <t>Institution's Code:       23050128</t>
  </si>
  <si>
    <t>viii</t>
  </si>
  <si>
    <t>Root and Tuber Expansion Programme</t>
  </si>
  <si>
    <t>Furnishing of Courts cross the State</t>
  </si>
  <si>
    <t>Secretariat Headquarters Office Block D</t>
  </si>
  <si>
    <t>Renovation and equiping of Customary Court of Apeal: Extension, renovation and fencing of area</t>
  </si>
  <si>
    <t>Customary Court Buildings</t>
  </si>
  <si>
    <t>Edo State Liaison office complex, V.I. Lagos</t>
  </si>
  <si>
    <t>Reconstruction/renovation of palm house building, Benin City</t>
  </si>
  <si>
    <t>Construction of High Court Buildings</t>
  </si>
  <si>
    <t>Construction, reconstruction and furnishing of Office Block (EDHA)</t>
  </si>
  <si>
    <t>Edo State New Administrative Block</t>
  </si>
  <si>
    <t>Construction of multipurpose Office Complex at Kings square Benin city</t>
  </si>
  <si>
    <t>Furnishing, construction and renovation of office blocks in the Ministry of Works headquarters, Benin City.</t>
  </si>
  <si>
    <t>Purchase of Generators for Government House premises/Back-up for Governor's residence</t>
  </si>
  <si>
    <t>Purchase of Generators for MDAs</t>
  </si>
  <si>
    <t>CONSTRUCTION/PROVISION OF RESIDENTIAL BUILDINGS</t>
  </si>
  <si>
    <t>Edo State V.I.P. Guest House and Governor's lodges, Abuja and Benin City.</t>
  </si>
  <si>
    <t>Government Quarter/Guest Houses/Presidential Lodge, Benin City</t>
  </si>
  <si>
    <t>Governor's Lodge, Benin City, (Renovation of Admin Building/Ext)</t>
  </si>
  <si>
    <t>Judges and Magistrate quarters</t>
  </si>
  <si>
    <t>Edo State Legislative Quarters</t>
  </si>
  <si>
    <t>Construction and furnishing of Speaker's Guest Hosue</t>
  </si>
  <si>
    <t>REHABILITATION/REPAIRS OF RESIDENTIAL  BUILDINGS</t>
  </si>
  <si>
    <t>Renovation of Area Customary Court Quarters</t>
  </si>
  <si>
    <t>Renovation of EDHA Annex, Ihama Road</t>
  </si>
  <si>
    <t>Renovation of secretariat/Civil Service Commision building complex</t>
  </si>
  <si>
    <t>Renovation of Magistrate Court</t>
  </si>
  <si>
    <t>Renovation and equipping of manpower development centre, B/C</t>
  </si>
  <si>
    <t>Renovation and equipping of staff training centre, B/C</t>
  </si>
  <si>
    <t>Renovation of EDHA Complex</t>
  </si>
  <si>
    <t>Renovation of Secretariat Block C</t>
  </si>
  <si>
    <t>Renovation and furnishing Civil Service Commission Building</t>
  </si>
  <si>
    <t>Renovation of Edo State Electoral Commission Headquarters</t>
  </si>
  <si>
    <t>Renovation and furnishing of Ministry of Works Building in Out-station</t>
  </si>
  <si>
    <t>Reconstruction and Rehabilitation of Government House Benin City</t>
  </si>
  <si>
    <t>Reactivation/Repairs of High Court Annex I and II</t>
  </si>
  <si>
    <t>World Habital Programmes</t>
  </si>
  <si>
    <t>Furnishing of burnt high court, Benin City</t>
  </si>
  <si>
    <t>Establishment of new Housing Estates (Consultancy)</t>
  </si>
  <si>
    <t>Constituency Project of EDHA Members</t>
  </si>
  <si>
    <t>Benin City Business Complex</t>
  </si>
  <si>
    <t>CONSTRUCTION/PROVISION OF ICT INFRASTRUCTURES</t>
  </si>
  <si>
    <t>Upgrading/Establishment of Urban Property Information Management System (GIS)</t>
  </si>
  <si>
    <t>Urban Master Plan/Cadastral/Administrative Maps</t>
  </si>
  <si>
    <t>Civil Service Club Renovation</t>
  </si>
  <si>
    <t>Ogbago-Oshomeghe-Udochi Road</t>
  </si>
  <si>
    <t>Ogiega-Afokpella-Okegben-Inuekure-Okhu Road (28km)</t>
  </si>
  <si>
    <t>Iyerekhu-Imana-Eke-Ubiane-Aghiese-Ugbiole Road</t>
  </si>
  <si>
    <t>Sabo-Iyakpe Road</t>
  </si>
  <si>
    <t>Evbeghae-Ugo-Urhomehe-Urhonigbe Road with:</t>
  </si>
  <si>
    <t>Abudu Township Roads</t>
  </si>
  <si>
    <t>Uzebba-Okpuje-Okagbon Road (9.8km)</t>
  </si>
  <si>
    <t>Old Lagos Road/Akpakpava Road</t>
  </si>
  <si>
    <t>Dualisation of Sapele Road, Benin City</t>
  </si>
  <si>
    <t>Maintenance of Benin City Roads</t>
  </si>
  <si>
    <t>Improvement of Bridges, Culverts and Drainage systems: Auchi/Warrake</t>
  </si>
  <si>
    <t>Purchase of Office Furniture and equipment</t>
  </si>
  <si>
    <t>Renovation of office Blocks</t>
  </si>
  <si>
    <t>Total</t>
  </si>
  <si>
    <t>2 Nos. Tipping Trucks (3tons)</t>
  </si>
  <si>
    <t>2 Nos. Tipper Trucks (10tons)</t>
  </si>
  <si>
    <t>2 Nos. Tipper Trucks (25tonnes) MACK</t>
  </si>
  <si>
    <t>Motor Grader model 140H (2Nos)</t>
  </si>
  <si>
    <t>Paver model BB650</t>
  </si>
  <si>
    <t>Whell Loader model 950H</t>
  </si>
  <si>
    <t>Vibrating Compactor</t>
  </si>
  <si>
    <t>Puchase of maintenance equipment</t>
  </si>
  <si>
    <t>Craft Exhibition Centre</t>
  </si>
  <si>
    <t>Registration, classification and grading of tourisim Enterprises</t>
  </si>
  <si>
    <t>Adams Oshiomhole Resort, Auchi</t>
  </si>
  <si>
    <t>Sokponba Holiday Resort</t>
  </si>
  <si>
    <t>Udo Resort House, Igueben</t>
  </si>
  <si>
    <t>Capt. Phil Ugbinen</t>
  </si>
  <si>
    <t>Conversion of Royal Building to Cultural Mall/market</t>
  </si>
  <si>
    <t>Relocation of MACT to Oba Akenzuwa I</t>
  </si>
  <si>
    <t>Talent Hunt</t>
  </si>
  <si>
    <t>World Tourism Day (UNESCO)</t>
  </si>
  <si>
    <t>Cultural Export/Exhibitions</t>
  </si>
  <si>
    <t>World Culture Day</t>
  </si>
  <si>
    <t>Tourism Exposition</t>
  </si>
  <si>
    <t>Vehicle</t>
  </si>
  <si>
    <t>Office Furniture</t>
  </si>
  <si>
    <t>s</t>
  </si>
  <si>
    <t>Road Construction plan and equipment</t>
  </si>
  <si>
    <t>Purchase of 5 official Cars, Bus and 1 Pick-up Toyota Hilux</t>
  </si>
  <si>
    <t>Installation of Telehones and intercoms</t>
  </si>
  <si>
    <t>Provision for purchase of four (4) sets of Judges Ceremonial and working Roses</t>
  </si>
  <si>
    <t>Procurement of Walkie-Talkie for Hon. Chief Judge</t>
  </si>
  <si>
    <t>Financial contribution (land demarcation and fencing) for the establishment of one model health centre, one model skills acquisition centre and one model secondary school in the three oil producing LGAs</t>
  </si>
  <si>
    <t>Purchase of (2) project vehicles for revenue drive</t>
  </si>
  <si>
    <t>Oil and Gas Emergency Relief Measures</t>
  </si>
  <si>
    <t>Solid Mineral stakeholders and safefty Forum</t>
  </si>
  <si>
    <t>Quarterly Oil and Gas Forum to improve peace in host communities</t>
  </si>
  <si>
    <t>Annual Edo State Oil and Gas Summit</t>
  </si>
  <si>
    <t>Sickle Cell Centre (funrishing and equipping)</t>
  </si>
  <si>
    <t>Disaster Management</t>
  </si>
  <si>
    <t>Recapitalization- Revolving fund (Essential Drug Programme (EDP) Recapitilisation</t>
  </si>
  <si>
    <t>CONSTRUCTION/PROVISION OF AGRICULTURAL FACILITIES (ICT)</t>
  </si>
  <si>
    <t>Repairs/Renovation and upgrading of existing 14 hospitals</t>
  </si>
  <si>
    <t>09211</t>
  </si>
  <si>
    <t>REHABILITATION/REPAIRS - ICT INFRASTRUCTURES</t>
  </si>
  <si>
    <t>Data Centre maintenance</t>
  </si>
  <si>
    <t>UPS Maintenance</t>
  </si>
  <si>
    <t>Name of Institution:   PUBLIC PRIVATE PARTNERSHIP</t>
  </si>
  <si>
    <t>Institution's Code:       0111111001</t>
  </si>
  <si>
    <t>Name of Institution:   POVERTY ALLEVIATION PROGRAMME</t>
  </si>
  <si>
    <t>GOVERNMENT HOUSE AND PROTOCOL - HEADQUARTERS</t>
  </si>
  <si>
    <t>0111113001</t>
  </si>
  <si>
    <t>Purchase of Generator for Government House premises/Buildings</t>
  </si>
  <si>
    <t>Grand Total =</t>
  </si>
  <si>
    <t>023101200100</t>
  </si>
  <si>
    <t>MINISTRY OF SECONDARY, TECHNICAL AND TERTIARY EDUCATION (HEADQUARTERS)</t>
  </si>
  <si>
    <t>Esan North East</t>
  </si>
  <si>
    <t>Esan South East</t>
  </si>
  <si>
    <t>Ovia South West</t>
  </si>
  <si>
    <t>PROVISION OF SPORTS EQUIPMENT</t>
  </si>
  <si>
    <t>National Youth Games</t>
  </si>
  <si>
    <t>Edo State Sports Festival</t>
  </si>
  <si>
    <t>International Okpekpe Marathon/Road Race</t>
  </si>
  <si>
    <t>International AFCAREDO All Stars Games/Principal Cup</t>
  </si>
  <si>
    <t>National Sports Festival (Biannial) Calabar</t>
  </si>
  <si>
    <t>Samuel Ogbemudia Stadium: Renovation of office Building/Track</t>
  </si>
  <si>
    <t>Edo State Youth Entrepreneural project: Wood Work, Fashion Design, Training of Youths etc</t>
  </si>
  <si>
    <t>Samuel Ogbemudia Stadium (Astro-turf synthentic) - maintenance</t>
  </si>
  <si>
    <t>xxx</t>
  </si>
  <si>
    <t xml:space="preserve">Total Loans </t>
  </si>
  <si>
    <t>xx</t>
  </si>
  <si>
    <t>External Loans</t>
  </si>
  <si>
    <t>Internal Loans</t>
  </si>
  <si>
    <t>Financing of Deficit by Borrowing:</t>
  </si>
  <si>
    <t>Budget Surplus/(Deficit)</t>
  </si>
  <si>
    <t>Total Expenditure (Budget Size)</t>
  </si>
  <si>
    <t>Total Capital Expenditure</t>
  </si>
  <si>
    <t>Administrative Sector</t>
  </si>
  <si>
    <t>C: Capital Expenditure Based on Sectors</t>
  </si>
  <si>
    <t>Total Recurrent Expenditure</t>
  </si>
  <si>
    <t>Total Recurrent Non-Debt</t>
  </si>
  <si>
    <t>Overhead Cost</t>
  </si>
  <si>
    <t>CRF Charges  - Pensions and Gratuities</t>
  </si>
  <si>
    <t>CRF Charges - Statutory Office Holder's Salaries</t>
  </si>
  <si>
    <t>Personnel Cost</t>
  </si>
  <si>
    <t>B: Recurrent Non-Debt</t>
  </si>
  <si>
    <t>Total Recurrent Debt</t>
  </si>
  <si>
    <t>External Loans  Repayment</t>
  </si>
  <si>
    <t>Internal Loans  Repayment</t>
  </si>
  <si>
    <t>CRF Charges - Public Debt Charges</t>
  </si>
  <si>
    <t>A: Recurrent Debt</t>
  </si>
  <si>
    <t>Expenditure:</t>
  </si>
  <si>
    <t>Total Projected Funds Available</t>
  </si>
  <si>
    <t>Total Current Year Receipts</t>
  </si>
  <si>
    <t>Capital Receipts</t>
  </si>
  <si>
    <t xml:space="preserve">Aid &amp; Grants </t>
  </si>
  <si>
    <t>Receipts:</t>
  </si>
  <si>
    <t>Opening Balance</t>
  </si>
  <si>
    <t>₦</t>
  </si>
  <si>
    <t>S/No</t>
  </si>
  <si>
    <t>OPTION C: BASED ON SECTORS</t>
  </si>
  <si>
    <t>EDO STATE OF NIGERIA</t>
  </si>
  <si>
    <t>APPROVED PROVISION INCLUDING SUPPLEMENTARY</t>
  </si>
  <si>
    <t>% OF APPROVED PROVISION</t>
  </si>
  <si>
    <t>ACTUAL PERFROMACE JAN - SEPT</t>
  </si>
  <si>
    <t xml:space="preserve">APPROVED PROVISION 
JAN - SEPT </t>
  </si>
  <si>
    <t>Independent Revenue (IGR)</t>
  </si>
  <si>
    <t>Statutory Allocation:</t>
  </si>
  <si>
    <t>Edo State Government Share of Statutory Allocation</t>
  </si>
  <si>
    <t>Edo State Government Share of VAT</t>
  </si>
  <si>
    <t>Edo State Government Share of Excess Crude</t>
  </si>
  <si>
    <t>ADMINISTRATION SECTOR</t>
  </si>
  <si>
    <t>APPROVED PROVISION INCLUDING SUPPLEMENTARY 2013</t>
  </si>
  <si>
    <t>ACTUAL EXPENDITURE AS AT SEPT., 2013</t>
  </si>
  <si>
    <t>PERSONNEL COST</t>
  </si>
  <si>
    <t>OVERHEAD COST</t>
  </si>
  <si>
    <t>TOTAL</t>
  </si>
  <si>
    <t>011100100100</t>
  </si>
  <si>
    <t>GOVERNMENT HOUSE (Office of the Governor)</t>
  </si>
  <si>
    <t>DEPUTY GOVERNOR'S OFFICE</t>
  </si>
  <si>
    <t>011100100300</t>
  </si>
  <si>
    <t>Project Implementation Unit (World Bank- Assisted)</t>
  </si>
  <si>
    <t>011100100400</t>
  </si>
  <si>
    <t>STATE SECURITY VOTE</t>
  </si>
  <si>
    <t>011100100500</t>
  </si>
  <si>
    <t>FISCAL GOVERNANCE/PROJECT MONITORING UNIT</t>
  </si>
  <si>
    <t>011100100600</t>
  </si>
  <si>
    <t>Public Affairs Office</t>
  </si>
  <si>
    <t>011100100700</t>
  </si>
  <si>
    <t>Cummunity Services/Grants</t>
  </si>
  <si>
    <t>011100100800</t>
  </si>
  <si>
    <t>OFFICE OF THE CHIEF OF STAFF</t>
  </si>
  <si>
    <t>011100100900</t>
  </si>
  <si>
    <t>RAPID RESPONSE AGENCY</t>
  </si>
  <si>
    <t>011100200100</t>
  </si>
  <si>
    <t>OFFICE OF THE SPECIAL ADVISER,SENIOR SPECIAL  ASSISTANTS AND SPECIAL ASSISTANTS TO THEGOVERNOR</t>
  </si>
  <si>
    <t>BUREAU OF PUBLIC PROCUREMENT (BPP) (DUE PROCESS)</t>
  </si>
  <si>
    <t>011101000200</t>
  </si>
  <si>
    <t>State Tenders Board</t>
  </si>
  <si>
    <t>SECRETARY TO THE STATE GOVERNMENT  (SSG)</t>
  </si>
  <si>
    <t>011101300200</t>
  </si>
  <si>
    <t>Neighbourhood Watch Committee</t>
  </si>
  <si>
    <t>011101300300</t>
  </si>
  <si>
    <t>Non Governmental Organisation (NGO)</t>
  </si>
  <si>
    <t>011101300400</t>
  </si>
  <si>
    <t>011101300500</t>
  </si>
  <si>
    <t>Office of NEPAD</t>
  </si>
  <si>
    <t>011101300600</t>
  </si>
  <si>
    <t>Edo State Peace &amp; Conflict Resolution Committee</t>
  </si>
  <si>
    <t>011101300700</t>
  </si>
  <si>
    <t>DIRECTORATE OFCABINENT,POLITICAL AND MGT.SERVICES</t>
  </si>
  <si>
    <t>011101900100</t>
  </si>
  <si>
    <t>SPECIAL DUITES OFFICE</t>
  </si>
  <si>
    <t>011102000100</t>
  </si>
  <si>
    <t>STATE POVERTY ALLEVIATION PROGRAMME</t>
  </si>
  <si>
    <t>LAGOS LIAISON OFFICE</t>
  </si>
  <si>
    <t>Abuja Liasion Office</t>
  </si>
  <si>
    <t>GOVERNOR'S LODGE, ABUJA</t>
  </si>
  <si>
    <t>011103300100</t>
  </si>
  <si>
    <t>STATE ACTION COMMITTEE ON AIDS (SACA)</t>
  </si>
  <si>
    <t>EDO STATE PENSION BOARD</t>
  </si>
  <si>
    <t>DIRDECTORATE OF CENTRAL ADMINISTRATION</t>
  </si>
  <si>
    <t>011110500101</t>
  </si>
  <si>
    <t>Office of the Perm Secretary DCA</t>
  </si>
  <si>
    <t>011110500102</t>
  </si>
  <si>
    <t>Finance and Accounts</t>
  </si>
  <si>
    <t>011110500103</t>
  </si>
  <si>
    <t>Administration  and Supply</t>
  </si>
  <si>
    <t>011110500200</t>
  </si>
  <si>
    <t>011111100100</t>
  </si>
  <si>
    <t>GOVERNMENT HOUSE AND PROTOCOL</t>
  </si>
  <si>
    <t>STATE HOUSE OF ASSEMBLY</t>
  </si>
  <si>
    <t>011200300200</t>
  </si>
  <si>
    <t>Printing/Other Materials</t>
  </si>
  <si>
    <t>HOUSE OF ASSEMBLY SERVICE COMMISSION</t>
  </si>
  <si>
    <t>011202100100</t>
  </si>
  <si>
    <t>OFFICE OF THE SPEAKER</t>
  </si>
  <si>
    <t>MINISTRY OF INFORMATION AND ORIENTATION</t>
  </si>
  <si>
    <t>012300100200</t>
  </si>
  <si>
    <t>Documentary/ Enligthenment Campaign (Print/Electronic Media)</t>
  </si>
  <si>
    <t>012300300100</t>
  </si>
  <si>
    <t>EDO BROADCASTING SERVICE - EBS</t>
  </si>
  <si>
    <t>012305500100</t>
  </si>
  <si>
    <t>BENDEL NEWSPAPERS COMPANY LIMITED- OBSERVER</t>
  </si>
  <si>
    <t xml:space="preserve"> HEAD OF SERVICE </t>
  </si>
  <si>
    <t>012500100200</t>
  </si>
  <si>
    <t>Human Capacity Enhancement Programme</t>
  </si>
  <si>
    <t>AUDITOR GENERAL - STATE</t>
  </si>
  <si>
    <t>AUDITOR GENERAL - LOCAL GOVT</t>
  </si>
  <si>
    <t>CIVIL SERVICE COMMISSION</t>
  </si>
  <si>
    <t>EDO STATE INDEPENDENT ELECTORAL COMMISSION</t>
  </si>
  <si>
    <t>ECONOMIC SECTOR</t>
  </si>
  <si>
    <t xml:space="preserve"> MINISTRY OF AGRICULTURE</t>
  </si>
  <si>
    <t>021500100200</t>
  </si>
  <si>
    <t>Edo State Committee on Communal Farms</t>
  </si>
  <si>
    <t>021500100300</t>
  </si>
  <si>
    <t>Tree Crop Unit</t>
  </si>
  <si>
    <t>021502100100</t>
  </si>
  <si>
    <t>STATE COLLEGE/ INSTITUTE OF AGRICULTURE - COLLEGE OF AGRICULTURE IGHUORIAKHI</t>
  </si>
  <si>
    <t>021502100200</t>
  </si>
  <si>
    <t>EXTENSION OFFICE, AGENEBODE</t>
  </si>
  <si>
    <t>021510200100</t>
  </si>
  <si>
    <t xml:space="preserve">EDO STATE AGRIC DEVELOPMENT PROGRAMME -(ADP) </t>
  </si>
  <si>
    <t>MINISTRY OF FINANCE-HQTRS</t>
  </si>
  <si>
    <t xml:space="preserve">OFFICE OF THE ACCOUNTANT GENERAL </t>
  </si>
  <si>
    <t>022000704000</t>
  </si>
  <si>
    <t>PROJECT FINANCIAL MANAGEMENT UNIT (PFMU)</t>
  </si>
  <si>
    <t xml:space="preserve"> MINISTRY OF COMMERCE and INDUSTRY</t>
  </si>
  <si>
    <t>022200100200</t>
  </si>
  <si>
    <t>Technical Committee on Privatisation    and Commercialisation (TCPC)</t>
  </si>
  <si>
    <t>022200900100</t>
  </si>
  <si>
    <t>CONSUMER PROTECTION COMMITTEE</t>
  </si>
  <si>
    <t>022205100100</t>
  </si>
  <si>
    <t>SMALL AND MEDIUM SCALE ENTERPRISES COMMITTEE)</t>
  </si>
  <si>
    <t>INFORMATION TECHNOLOGY  (ICT) AGENCY</t>
  </si>
  <si>
    <t>022800700200</t>
  </si>
  <si>
    <t>WorldBank Assisted ICT-SEEFOR Project</t>
  </si>
  <si>
    <t xml:space="preserve"> MINISTRY OF TRANSPORT </t>
  </si>
  <si>
    <t>MINISTRY OF ENERGY (POWER) /WATER RESOURCES</t>
  </si>
  <si>
    <t xml:space="preserve">RURAL ELECTRIFICATION BOARD </t>
  </si>
  <si>
    <t>STATE WATER COORPERATION</t>
  </si>
  <si>
    <t>023101300100</t>
  </si>
  <si>
    <t>RURAL WATER AND SANITATION</t>
  </si>
  <si>
    <t>MIN OF SPECIAL DUTIES, OIL &amp; GAS</t>
  </si>
  <si>
    <t>MINISTRY OF WORKS</t>
  </si>
  <si>
    <t xml:space="preserve">MIN. OF ARTS, CULTURE AND TOURISM </t>
  </si>
  <si>
    <t>023600400100</t>
  </si>
  <si>
    <t xml:space="preserve">EDO STATE ARTS COUNCIL  </t>
  </si>
  <si>
    <t>023605200100</t>
  </si>
  <si>
    <t xml:space="preserve">TOURISM BOARD </t>
  </si>
  <si>
    <t xml:space="preserve">MINISTRY OF BUDGET PLANNING AND ECONOMIC DEV. </t>
  </si>
  <si>
    <t>023800100200</t>
  </si>
  <si>
    <t>MDG/CGS UNIT</t>
  </si>
  <si>
    <t>023800100300</t>
  </si>
  <si>
    <t>State Employment Expenditure Effectiveness for Results (SEEFOR)</t>
  </si>
  <si>
    <t>023800100400</t>
  </si>
  <si>
    <t>Monitoring &amp; Evaluation</t>
  </si>
  <si>
    <t>023800100500</t>
  </si>
  <si>
    <t>Economic Survey/State Computation</t>
  </si>
  <si>
    <t>023800100600</t>
  </si>
  <si>
    <t>External Interventions / Donor Agencies Unit</t>
  </si>
  <si>
    <t>023800100700</t>
  </si>
  <si>
    <t>State office of Economic Planning</t>
  </si>
  <si>
    <t>023800100800</t>
  </si>
  <si>
    <t>Economic &amp; Strategy Team</t>
  </si>
  <si>
    <t>023800100900</t>
  </si>
  <si>
    <t>023800101000</t>
  </si>
  <si>
    <t>Quarterly meetings, Reports and Documentation of World Bank Assisted Projects Activities</t>
  </si>
  <si>
    <t>023800101100</t>
  </si>
  <si>
    <t>Quarterly monitoring of World Bank Projects by the state Govt.</t>
  </si>
  <si>
    <t>023800101200</t>
  </si>
  <si>
    <t>Sensitisation of Communities/Citizens engagement on mgt. of World Bank facilities</t>
  </si>
  <si>
    <t>023800400100</t>
  </si>
  <si>
    <t>STATE BUREAU OF STATISTICS (Edo State Bureau of Statistics)</t>
  </si>
  <si>
    <t xml:space="preserve"> MINISTRY OF HOUSING AND URBAN DEVELOPMENT </t>
  </si>
  <si>
    <t>025305300100</t>
  </si>
  <si>
    <t>EDO STATE DEVELOPMENT AND PROPERTY AUTHORITY</t>
  </si>
  <si>
    <t>MINISTRY OF LAND &amp; SURVEY</t>
  </si>
  <si>
    <t>LAW &amp; JUSTICE SECTOR</t>
  </si>
  <si>
    <t>031800100100</t>
  </si>
  <si>
    <t>JUDICIAL COUNCIL</t>
  </si>
  <si>
    <t>STATE JUDICIAL SERVICE COMMISSION</t>
  </si>
  <si>
    <t xml:space="preserve"> MINISTRY OF JUSTICE</t>
  </si>
  <si>
    <t>032600100200</t>
  </si>
  <si>
    <t>Legal Consultancy</t>
  </si>
  <si>
    <t>032600100300</t>
  </si>
  <si>
    <t>Judgement Debt</t>
  </si>
  <si>
    <t>LAW/ JUSTICE REFORM COMMISSION</t>
  </si>
  <si>
    <t xml:space="preserve"> HIGH COURT OF JUSTICE</t>
  </si>
  <si>
    <t>032605100200</t>
  </si>
  <si>
    <t>Office of the State Chief Judge</t>
  </si>
  <si>
    <t>032605100300</t>
  </si>
  <si>
    <t>Election Petition Tribunal</t>
  </si>
  <si>
    <t>032605100500</t>
  </si>
  <si>
    <t>Seed Money Revolving Fund For Probate Matters</t>
  </si>
  <si>
    <t>032605100600</t>
  </si>
  <si>
    <t>Witness Summons Programme</t>
  </si>
  <si>
    <t>032605100700</t>
  </si>
  <si>
    <t>RETREAT FOR JUDGES</t>
  </si>
  <si>
    <t>032605100800</t>
  </si>
  <si>
    <t>Special Overhead for Judiciary( Judicial Officers &amp;3 admin Heads.</t>
  </si>
  <si>
    <t>CUSTOMARY COURT OF APPEAL</t>
  </si>
  <si>
    <t>032605200200</t>
  </si>
  <si>
    <t>Office of the President Customary Court of Appeal</t>
  </si>
  <si>
    <t>SOCIAL SECTOR</t>
  </si>
  <si>
    <t xml:space="preserve"> MINISTRY OF YOUTH,SPORTS AND SOCIAL MOBILISATION</t>
  </si>
  <si>
    <t>051300100200</t>
  </si>
  <si>
    <t>STATE SPORT COUNCIL</t>
  </si>
  <si>
    <t>051300100300</t>
  </si>
  <si>
    <t>STATE FOOTBALL ACADEMY</t>
  </si>
  <si>
    <t>051300100400</t>
  </si>
  <si>
    <t>Sponsorship of Sport Competition including overseas Trip</t>
  </si>
  <si>
    <t>051300100500</t>
  </si>
  <si>
    <t>Bendel Insurance &amp; Inneh Queens Football Club</t>
  </si>
  <si>
    <t xml:space="preserve"> MINISTRY OF WOMEN AFFAIRS</t>
  </si>
  <si>
    <t>051400100200</t>
  </si>
  <si>
    <t>Physically Challenged</t>
  </si>
  <si>
    <t>051400100300</t>
  </si>
  <si>
    <t>Correctional/Remand Homes</t>
  </si>
  <si>
    <t>051400100400</t>
  </si>
  <si>
    <t>Rehabilitation of Destitutes</t>
  </si>
  <si>
    <t>051400100500</t>
  </si>
  <si>
    <t>Orphans and Vulnerable Children (OVC)</t>
  </si>
  <si>
    <t>051400100600</t>
  </si>
  <si>
    <t>Child Right Law (Com. On implementation)</t>
  </si>
  <si>
    <t>051400100700</t>
  </si>
  <si>
    <t>Project Cherilove</t>
  </si>
  <si>
    <t>051400100800</t>
  </si>
  <si>
    <t>Celebration/Activities of United Nations Resolutions</t>
  </si>
  <si>
    <t>051400100900</t>
  </si>
  <si>
    <t>Women Fund for Economic Empowerment/ Publicity</t>
  </si>
  <si>
    <t>051400101000</t>
  </si>
  <si>
    <t>Government Assistance for the less Priviledge persons</t>
  </si>
  <si>
    <t>051400101100</t>
  </si>
  <si>
    <t>STATE EMERGENCY MANAGEMENT AGENCY (SEMA)</t>
  </si>
  <si>
    <t>051400101200</t>
  </si>
  <si>
    <t>Raiding of Roaming Lunatics/Professionl Beggets</t>
  </si>
  <si>
    <t>051400101300</t>
  </si>
  <si>
    <t>Widow &amp; Girl Child Matters; Sentisation &amp; Advocacy</t>
  </si>
  <si>
    <t>051400101400</t>
  </si>
  <si>
    <t>Family Health: Maternity Mortality Issues</t>
  </si>
  <si>
    <t>051400101500</t>
  </si>
  <si>
    <t>Home for the Elderly</t>
  </si>
  <si>
    <t>051400101600</t>
  </si>
  <si>
    <t>Assistance to treated cured Ex Leprosy Patient</t>
  </si>
  <si>
    <t>051400200100</t>
  </si>
  <si>
    <t xml:space="preserve">SKILLS ACQUSITION CENTRE </t>
  </si>
  <si>
    <t>051405400100</t>
  </si>
  <si>
    <t>Committee on Human Trafficking</t>
  </si>
  <si>
    <t>051405500100</t>
  </si>
  <si>
    <t>Christian Pilgrim Welfare Board</t>
  </si>
  <si>
    <t>051405600100</t>
  </si>
  <si>
    <t>Muslim Pilgrims Welfare Board</t>
  </si>
  <si>
    <t xml:space="preserve"> MINISTRY SECONDARY,TECH.AND TERTIARY EDUCATION</t>
  </si>
  <si>
    <t>051700300100</t>
  </si>
  <si>
    <t>STATE UNIVERSAL BASIC EDUCATION  BOARD</t>
  </si>
  <si>
    <t>051700800100</t>
  </si>
  <si>
    <t>STATE LIBRARY BOARD</t>
  </si>
  <si>
    <t>051701800100</t>
  </si>
  <si>
    <t>EDO STATE INSTITUTE OF TECHNOLOGY AND MGT. USEN</t>
  </si>
  <si>
    <t>051701900200</t>
  </si>
  <si>
    <t>COLLEGE OF EDUCATION EKIADOLOR &amp; ABUDU CAMPUS</t>
  </si>
  <si>
    <t>051701900300</t>
  </si>
  <si>
    <t>COLLEGE OF EDUCATION IGUEBEN</t>
  </si>
  <si>
    <t>051701900400</t>
  </si>
  <si>
    <t>MICHAEL IMOUDU INSTITUTE OF PHYSICAL EDUCATION AFUZE</t>
  </si>
  <si>
    <t>051701900500</t>
  </si>
  <si>
    <t>INSTITUTE OF CONTINUE EDUCATION BENIN CITY</t>
  </si>
  <si>
    <t>051702100100</t>
  </si>
  <si>
    <t>,051705100100</t>
  </si>
  <si>
    <t>,051705300100</t>
  </si>
  <si>
    <t>BOARD FOR TECHNICAL EDUCATION</t>
  </si>
  <si>
    <t>051706600100</t>
  </si>
  <si>
    <t>ETHIOPE PUBLISHING CORPORATION</t>
  </si>
  <si>
    <t>051706700100</t>
  </si>
  <si>
    <t>AGENCY FOR ADULT AND NON-FORMAL EDUCATION</t>
  </si>
  <si>
    <t>051706800100</t>
  </si>
  <si>
    <t>SCHOOL FOR THE HANDICAPPED</t>
  </si>
  <si>
    <t xml:space="preserve"> MINISTRY OF HEALTH </t>
  </si>
  <si>
    <t>OSSIOMO LEPROSARIUM</t>
  </si>
  <si>
    <t>SICKLE CELL CENTRE</t>
  </si>
  <si>
    <t>MEDICAL ASSISTANCE</t>
  </si>
  <si>
    <t>052110200100</t>
  </si>
  <si>
    <t xml:space="preserve">Hospital / Health Services Management Board / Agency </t>
  </si>
  <si>
    <t>052110300100</t>
  </si>
  <si>
    <t>Traditional / Alternative Medicine Board</t>
  </si>
  <si>
    <t>052110400100</t>
  </si>
  <si>
    <t>School of Nursing and Midwifery</t>
  </si>
  <si>
    <t xml:space="preserve"> MINISTRY OF ENVIRONMENT </t>
  </si>
  <si>
    <t>053500100200</t>
  </si>
  <si>
    <t>Maintainance of Water Fountain/Parks/Greens.</t>
  </si>
  <si>
    <t>053500100300</t>
  </si>
  <si>
    <t xml:space="preserve"> Monthly Sanitation</t>
  </si>
  <si>
    <t>053500100400</t>
  </si>
  <si>
    <t>NEWMAP (Nigeria Erosion and Water Sheard Management Plan) Project</t>
  </si>
  <si>
    <t>053500100500</t>
  </si>
  <si>
    <t>Maintainance of Laboratory</t>
  </si>
  <si>
    <t>053500100600</t>
  </si>
  <si>
    <t>Environmental Education</t>
  </si>
  <si>
    <t>053500100700</t>
  </si>
  <si>
    <t>Environmental Health Harzard</t>
  </si>
  <si>
    <t>053505300100</t>
  </si>
  <si>
    <t xml:space="preserve">Edo State Environmental and Waste Management Board </t>
  </si>
  <si>
    <t>055100100100</t>
  </si>
  <si>
    <t>MINISTRY FOR LOCAL GOVERNMENT AND CHIEFTANCY AFFAIRS</t>
  </si>
  <si>
    <t>055100400100</t>
  </si>
  <si>
    <t>LOCAL GOVERNMENT SERVICE COMMISSION</t>
  </si>
  <si>
    <t xml:space="preserve"> </t>
  </si>
  <si>
    <t>SUMMARY OF TOTAL REVENUE BUDGET BY TYPE/NATURE (2013 - 2014)</t>
  </si>
  <si>
    <t>Revenue Head</t>
  </si>
  <si>
    <t>Revenue Description</t>
  </si>
  <si>
    <t>ACTUAL REVENUE (=N=)</t>
  </si>
  <si>
    <t>Actual 2012 (=N=)</t>
  </si>
  <si>
    <t>JAN - SEPT 2013</t>
  </si>
  <si>
    <t>SHARE OF FEDERATION ACCOUNT ALLOCATION</t>
  </si>
  <si>
    <t>Share of Federation Account Allocation - Sub Total</t>
  </si>
  <si>
    <t>INDEPENDENT REVENUE OF EDO STATE GOVERNMENT</t>
  </si>
  <si>
    <t>Licenses</t>
  </si>
  <si>
    <t>Fees</t>
  </si>
  <si>
    <t>Fines</t>
  </si>
  <si>
    <t>Sales</t>
  </si>
  <si>
    <t>Earnings</t>
  </si>
  <si>
    <t>Rent on Government Building</t>
  </si>
  <si>
    <t>Rent on Land and Others - General</t>
  </si>
  <si>
    <t>Investment Income</t>
  </si>
  <si>
    <t xml:space="preserve">Interest </t>
  </si>
  <si>
    <t>Reimbursement</t>
  </si>
  <si>
    <t>Independent Revenue - Sub Total</t>
  </si>
  <si>
    <t>AID &amp; GRANTS</t>
  </si>
  <si>
    <t>Domestic  Grants</t>
  </si>
  <si>
    <t>Foreign Grants</t>
  </si>
  <si>
    <t>CAPITAL DEVELOPMENT  FUND (CDF) RECEIPTS</t>
  </si>
  <si>
    <t>Domestic Loans</t>
  </si>
  <si>
    <t>International Loans</t>
  </si>
  <si>
    <t>Total Revenue</t>
  </si>
  <si>
    <t>Name of Ministry: CONSOLIDATED REVENUE FUND CHARGES</t>
  </si>
  <si>
    <t>Name of Institution: CONSOLIDATED REVENUE FUND CHARGES</t>
  </si>
  <si>
    <t xml:space="preserve">Institution's Code:   </t>
  </si>
  <si>
    <t>Code:</t>
  </si>
  <si>
    <t>DETAILS OF EXPENDITURE</t>
  </si>
  <si>
    <t>APPROVED ESTIMATES</t>
  </si>
  <si>
    <t>ACTUAL EXPENDITURE</t>
  </si>
  <si>
    <t>SALARIES AND WAGES</t>
  </si>
  <si>
    <t>Consolidated Revenue Fund Charges- Salaries</t>
  </si>
  <si>
    <t>Auditor General (State)</t>
  </si>
  <si>
    <t>Auditor General (Local Government)</t>
  </si>
  <si>
    <t>Judicial Service Commission</t>
  </si>
  <si>
    <t>State Independent Electoral Commission</t>
  </si>
  <si>
    <t>House of Assembly Service Commission</t>
  </si>
  <si>
    <t>High Court Judges</t>
  </si>
  <si>
    <t>SOCIAL CONTRIBUTIONS</t>
  </si>
  <si>
    <t>Contributory Pension (Employers Contribution)</t>
  </si>
  <si>
    <t>Social Benefits</t>
  </si>
  <si>
    <t>Gratuity</t>
  </si>
  <si>
    <t>Pension</t>
  </si>
  <si>
    <t>3months in Lieu of Notice</t>
  </si>
  <si>
    <t>Public Debt Charges</t>
  </si>
  <si>
    <t>External Loan Repayment</t>
  </si>
  <si>
    <t>Servicing of External Loans</t>
  </si>
  <si>
    <t>Internal Loan Repayment</t>
  </si>
  <si>
    <t>Servicing of Internal Loans</t>
  </si>
  <si>
    <t xml:space="preserve">Guaranteed Loans </t>
  </si>
  <si>
    <t>Others: Contractual Obligations</t>
  </si>
  <si>
    <t>Banks Charges (Local)</t>
  </si>
  <si>
    <t>School sports development - Local, State and National Competition</t>
  </si>
  <si>
    <t>%</t>
  </si>
  <si>
    <t>Y2014 CAPITAL BUDGET ESTIMATES</t>
  </si>
  <si>
    <t>023305300100</t>
  </si>
  <si>
    <t>Office of the Governor (Deputy Governor's Office)</t>
  </si>
  <si>
    <t>Public Private Partnership - PPP</t>
  </si>
  <si>
    <t>01110200100</t>
  </si>
  <si>
    <t>Poverty Alleviation Programme</t>
  </si>
  <si>
    <t>Milleniun Development goals - mdgs</t>
  </si>
  <si>
    <t>Name of Ministry:  MINISTRY OF SECONDARY, TECHNICAL AND TERTIARY EDUCATION</t>
  </si>
  <si>
    <t>Name of Institution:   MINISTRY OF SECONDARY, TECHNICAL AND TERTIARY EDUCATION</t>
  </si>
  <si>
    <t>AMBROSE ALLI UNIVERSITY, EKPOMA  -                                        Total</t>
  </si>
  <si>
    <t>INSTITUTE OF MANAGEMENT AND TECHNOLOOGY, USEN  -                  Total</t>
  </si>
  <si>
    <t>BOARD FOR TECHNICAL AND VOCATIONAL EDUCATION         -           Total</t>
  </si>
  <si>
    <t>MICHAEL IMODU PHYSICAL EDUCATION      -                                             Total</t>
  </si>
  <si>
    <t>COLLEGE OF EDUCATION, EKIADOLOR            -                                          Total</t>
  </si>
  <si>
    <t xml:space="preserve">Name of Ministry:  MINISTRY OF BASIC EDUCATION </t>
  </si>
  <si>
    <t xml:space="preserve">Name of Institution:   MINISTRY OF BASIC EDUCATION </t>
  </si>
  <si>
    <t>O</t>
  </si>
  <si>
    <t>P</t>
  </si>
  <si>
    <t>Q</t>
  </si>
  <si>
    <t>R</t>
  </si>
  <si>
    <t>Fugar-Wappa Road</t>
  </si>
  <si>
    <t>Institution's Code:  011113001</t>
  </si>
  <si>
    <t>Institution's Code:       01110120001</t>
  </si>
  <si>
    <t>Name of Institution:   PHYSICALLY CHALLENGED</t>
  </si>
  <si>
    <t>SUB-TOTAL : S.S.G</t>
  </si>
  <si>
    <t>SUB-TOTAL : NEIGHBOURHOOD WATCH</t>
  </si>
  <si>
    <t>Name of Institution:   MDGs PROJECT SUPPORT UNIT</t>
  </si>
  <si>
    <t>Budget 2013 (=N=)</t>
  </si>
  <si>
    <t>Budget 2014 (=N=)</t>
  </si>
  <si>
    <t>Total  =</t>
  </si>
  <si>
    <t>Ebelle Road (5km)</t>
  </si>
  <si>
    <t>Id-Irino-Id-Agho-Uzebu Road (7km) Road</t>
  </si>
  <si>
    <t>Id-Agho-Uzebu Road (4km)</t>
  </si>
  <si>
    <t>Eguare-Iseho-Ewatto Road (5km)</t>
  </si>
  <si>
    <t>Ogbe-Id-Guokhai Road</t>
  </si>
  <si>
    <t>Development of the Oil Producing Areas of Edo State (Being 40% of 13% Oil Derivation Fund)</t>
  </si>
  <si>
    <t>Total   =</t>
  </si>
  <si>
    <t xml:space="preserve">Total   =  </t>
  </si>
  <si>
    <t xml:space="preserve">Total  = </t>
  </si>
  <si>
    <t xml:space="preserve">Total  =  </t>
  </si>
  <si>
    <t>Total =</t>
  </si>
  <si>
    <t xml:space="preserve">Total   = </t>
  </si>
  <si>
    <t>times</t>
  </si>
  <si>
    <t xml:space="preserve">Reproductive Health </t>
  </si>
  <si>
    <t>FAMILY PLANNING (Consumables)</t>
  </si>
  <si>
    <t>STATE UNIVERSAL BASIC EDUCATION BOARD</t>
  </si>
  <si>
    <t>Office Accommondation</t>
  </si>
  <si>
    <t>Edo State Teachers Computer Literacy Development Programme</t>
  </si>
  <si>
    <t>SUBEB Education Time Management System</t>
  </si>
  <si>
    <t xml:space="preserve">SUMMARY OF TRANSFERS FROM CONSOLIDATED REVENUE FUND (CRF) TO CAPITAL DEVELOPMENT FUND (CDF) </t>
  </si>
  <si>
    <t>Budget 2014</t>
  </si>
  <si>
    <t>Budget 2013</t>
  </si>
  <si>
    <t>Actual (to Period) 2013</t>
  </si>
  <si>
    <t>Actual 2012</t>
  </si>
  <si>
    <t>Statutory Allocation from FAAC</t>
  </si>
  <si>
    <t>Value Added Tax from FAAC</t>
  </si>
  <si>
    <t>Other Recurrent Receipts</t>
  </si>
  <si>
    <t>Transfers to CDF (LINE 9-22)</t>
  </si>
  <si>
    <t>Estimated Capital Receipts:</t>
  </si>
  <si>
    <t>b. Transfers from CRF</t>
  </si>
  <si>
    <t>c. Internal Loans</t>
  </si>
  <si>
    <t>d. External Loans</t>
  </si>
  <si>
    <t>e. Aid &amp; Grants</t>
  </si>
  <si>
    <t>Total Estimated Capital Receipts:</t>
  </si>
  <si>
    <t>Estimated Capital Expenditure</t>
  </si>
  <si>
    <t>Total Budget Size</t>
  </si>
  <si>
    <t>Estimated Closing Balance</t>
  </si>
  <si>
    <t>Share of Excess Crude</t>
  </si>
  <si>
    <t>JAN-SEPT 2013</t>
  </si>
  <si>
    <t>Conduct of Primary Schools Certificate Examination (PSCE) and BECE Examinations</t>
  </si>
  <si>
    <t>Provision of two vehicles (Toyota Hiace Buse)</t>
  </si>
  <si>
    <t>Personnal  Taxes</t>
  </si>
  <si>
    <t>Edo State Committee on Food and Nutrition</t>
  </si>
  <si>
    <t>Renovation of Offices including Upper Mission Extension office of the Ministry of Budget</t>
  </si>
  <si>
    <t>2014 EDO STATE BUDGET:  RECURRENT EXPENDITURE</t>
  </si>
  <si>
    <t>TABLE  OF  CONTENT</t>
  </si>
  <si>
    <t>♣</t>
  </si>
  <si>
    <t>Budget  Summary</t>
  </si>
  <si>
    <t>………………………………………………………………………………………………………………….</t>
  </si>
  <si>
    <t>Revenue</t>
  </si>
  <si>
    <t>Recurrent Expenditure</t>
  </si>
  <si>
    <t>Capital Receipt</t>
  </si>
  <si>
    <t>Consolidated Revenue Funds Charges</t>
  </si>
  <si>
    <t>Capital Budget</t>
  </si>
  <si>
    <t>•</t>
  </si>
  <si>
    <t>Summary</t>
  </si>
  <si>
    <t xml:space="preserve">Agriculture </t>
  </si>
  <si>
    <t>Arts, Culture &amp; Tourism</t>
  </si>
  <si>
    <t>Commerce &amp; Industry</t>
  </si>
  <si>
    <t>Energy (Rural Electrification)</t>
  </si>
  <si>
    <t>Drainage &amp; Sewage/Environmental Protection</t>
  </si>
  <si>
    <t>Health</t>
  </si>
  <si>
    <t>Information &amp; Orientation</t>
  </si>
  <si>
    <t>Transport</t>
  </si>
  <si>
    <t>Works (Roads)</t>
  </si>
  <si>
    <t>Rapid Response Agency</t>
  </si>
  <si>
    <t xml:space="preserve">Women Affairs &amp; Social Development </t>
  </si>
  <si>
    <t>Youth &amp; Sports</t>
  </si>
  <si>
    <t>Oil Producing Areas Development</t>
  </si>
  <si>
    <t>Ministry of Higher Education</t>
  </si>
  <si>
    <t>Ministry of Basic Education</t>
  </si>
  <si>
    <t>Lands &amp;Surveys</t>
  </si>
  <si>
    <t>Housing and Urban Planning</t>
  </si>
  <si>
    <t>Public Private Partnership- PPP</t>
  </si>
  <si>
    <t>Office of the Deputy Governor</t>
  </si>
  <si>
    <t>Office of the Secretary to Government</t>
  </si>
  <si>
    <t>MDGs Support Unit</t>
  </si>
  <si>
    <t>Physically Challenged Persons</t>
  </si>
  <si>
    <t>Due Process Office</t>
  </si>
  <si>
    <t>Directorate of Administration</t>
  </si>
  <si>
    <t xml:space="preserve">Directorate of Establishment </t>
  </si>
  <si>
    <t>Ministry of Budget</t>
  </si>
  <si>
    <t>Other Capital Project GCCC</t>
  </si>
  <si>
    <t>Edo State of Internal Revenue</t>
  </si>
  <si>
    <t>Office of the Accountant General</t>
  </si>
  <si>
    <t>Local Government and Chieftancy Affairs</t>
  </si>
  <si>
    <t>Office of Auditor-General (State)</t>
  </si>
  <si>
    <t>Office of Auditor-General (Local)</t>
  </si>
  <si>
    <t>Liaison Office, Abuja</t>
  </si>
  <si>
    <t>Liaison Office, Lagos</t>
  </si>
  <si>
    <t>Edo State Law Reform Commission</t>
  </si>
  <si>
    <t>Information, Communication and Technology</t>
  </si>
  <si>
    <t>Counterpart Funding obligations-NDSP (N286m over four years)</t>
  </si>
  <si>
    <t>Public Service Development Plan</t>
  </si>
  <si>
    <t>Infrastructural Development Plan</t>
  </si>
  <si>
    <t>Sector Development Plan (Health and Education)</t>
  </si>
  <si>
    <t>Assessment of Long term Development Finance/Grants for Budget Support</t>
  </si>
  <si>
    <t>Interest payments on SME/MSME schemes - CBN MSME Development Fund</t>
  </si>
  <si>
    <t>012300100300</t>
  </si>
  <si>
    <t>21500100100</t>
  </si>
  <si>
    <t xml:space="preserve"> A spur at Ugbokhirima through Ugbugo to Benin-Abraka Rd</t>
  </si>
  <si>
    <t>A spur at Urhomehe to Agbor-Abraka Road including Mission Road Urhonigbe – Total (62km)</t>
  </si>
  <si>
    <t>x</t>
  </si>
  <si>
    <t>Name of Ministry:  MINISTRY OF ENERGY AND  WATER RESOURCES</t>
  </si>
  <si>
    <t>23020105 (a)</t>
  </si>
  <si>
    <t>AKOKO-EDO LOCAL GOVERNMENT AREA</t>
  </si>
  <si>
    <t>EGOR LOCAL GOVERNMENT AREA</t>
  </si>
  <si>
    <t>ESAN CENTRAL LOCAL GOVERNMENT AREA</t>
  </si>
  <si>
    <t>ESAN NORTH LOCAL GOVERNMENT AREA</t>
  </si>
  <si>
    <t>ESAN SOUTH LOCAL GOVERNMENT AREA</t>
  </si>
  <si>
    <t>ESAN WEST LOCAL GOVERNMENT AREA</t>
  </si>
  <si>
    <t>ETSAKO CENTRAL LOCAL GOVERNMENT AREA</t>
  </si>
  <si>
    <t>ETSAKO WEST LOCAL GOVERNMENT AREA</t>
  </si>
  <si>
    <t>IGUEBEN LOCAL GOVERNMENT AREA</t>
  </si>
  <si>
    <t>IKPOBA-OKHAI LOCAL GOVERNMENT AREA</t>
  </si>
  <si>
    <t>OREDO LOCAL GOVERNMENT AREA</t>
  </si>
  <si>
    <t>ORHIONMWON LOCAL GOVERNMENT AREA</t>
  </si>
  <si>
    <t>OVIA NORTH EAST LOCAL GOVERNMENT AREA</t>
  </si>
  <si>
    <t>OVIA SOUTH WEST LOCAL GOVERNMENT AREA</t>
  </si>
  <si>
    <t>UHUNMWODE LOCAL GOVERNMENT AREA</t>
  </si>
  <si>
    <t>National Bovine Tuberculosis (TB) Programme</t>
  </si>
  <si>
    <t>Control of epizootic- PPR, CBPP and     New castle diseases</t>
  </si>
  <si>
    <t>National anti-rabies campaign</t>
  </si>
  <si>
    <t>Edo State contribution to BRACED Commission</t>
  </si>
  <si>
    <t>SALES-GENERAL</t>
  </si>
  <si>
    <t>Sales of Government Building</t>
  </si>
  <si>
    <t xml:space="preserve">EDO STATE OF NIGERIA </t>
  </si>
  <si>
    <t>It is hereby enacted by the House of Assembly of Edo State of Nigeria and by the Authority of same as follows:</t>
  </si>
  <si>
    <t>Enactment</t>
  </si>
  <si>
    <t>Short Title</t>
  </si>
  <si>
    <t xml:space="preserve">FIRST   SCHEDULE    </t>
  </si>
  <si>
    <t>RECURRENT EXPENDITURE</t>
  </si>
  <si>
    <t>MINISTRY/DEPARTMENT/PARASTATAL</t>
  </si>
  <si>
    <t>NOT EXCEEDING</t>
  </si>
  <si>
    <t xml:space="preserve">N </t>
  </si>
  <si>
    <t>GRAND-TOTAL (CAPITAL EXPENDITURE)</t>
  </si>
  <si>
    <t>SUB T0TAL - ADMINISTRATIVE SECTOR</t>
  </si>
  <si>
    <t>SUB TOTAL - ECONOMIC SECTOR</t>
  </si>
  <si>
    <t>SUB-TOTAL - LAW &amp; JUSTICE SECTOR</t>
  </si>
  <si>
    <t>MINISTRY OF BASIC EDUCATION</t>
  </si>
  <si>
    <t>SUB-TOTAL - SOCIAL SECTOR</t>
  </si>
  <si>
    <t>GRAND TOTAL - ADMINISTRATIVE, ECONOMIC, LAW &amp; JUSTICE AND SOCIAL SECTORS</t>
  </si>
  <si>
    <t>ADMINISTRATIVE CODES</t>
  </si>
  <si>
    <t>CONSOLIDATED REVENUE FUNDS CHARGES</t>
  </si>
  <si>
    <t>SUB-TOTAL - CFRC</t>
  </si>
  <si>
    <t>SUB-TOTAL - SOCIAL BENEFITS</t>
  </si>
  <si>
    <t>SUB-TOTAL - INTERNAL LOAN REPAYMENT</t>
  </si>
  <si>
    <t>TOTAL CFRC</t>
  </si>
  <si>
    <t>GRAND TOTAL RECURRENT EXPENDITURE (CFRC+PERSONNEL/OVERHEAD COST)</t>
  </si>
  <si>
    <t xml:space="preserve">This Bill may be cited as the 2014 Proposed Appropriation Bill.         </t>
  </si>
  <si>
    <t>ADMINISTRATIVE SECTOR</t>
  </si>
  <si>
    <t>SECTOR CAPITAL EXPENDITURE</t>
  </si>
  <si>
    <t>GRAND TOTAL - CAPITAL EXPENDITURE : ADMINISTRATION, ECONOMIC, 
LAW &amp; JUSTICE AND SOCIAL SECTORS</t>
  </si>
  <si>
    <t>21010103</t>
  </si>
  <si>
    <t>Industrial Cluster development/Establishment of Industrial Parks and Provision of Funiture and Equipments</t>
  </si>
  <si>
    <t>Micro Credit Scheme:  BOI, Trust Fund etc Small Scale/SME/MSME Initiatives</t>
  </si>
  <si>
    <t>Purchase of power Bikes</t>
  </si>
  <si>
    <t>Purchase of 4 operation vehicles for fire service</t>
  </si>
  <si>
    <t>Purchase of motor vehicles (MOT POOL)</t>
  </si>
  <si>
    <t>Purchase of 4 medium hydraulic towing trucks</t>
  </si>
  <si>
    <t xml:space="preserve">Installation and maintenance of solar powered traffic light </t>
  </si>
  <si>
    <t>Edo Traffic Control and Management Agency (Communication/security equipments)</t>
  </si>
  <si>
    <t>Creation of bus termnals</t>
  </si>
  <si>
    <t>off-street car parking</t>
  </si>
  <si>
    <t>Drainage, flood and erosion Scheme and implementation of Benin City Storm Water Masterplan.</t>
  </si>
  <si>
    <t>Name of Ministry:  MINISTRY OF ENVIROMENT AND PUBLIC UTILITIES</t>
  </si>
  <si>
    <t xml:space="preserve">BGT PERF
% </t>
  </si>
  <si>
    <t>Servicing of Bonds</t>
  </si>
  <si>
    <t>SPeCIAL OVERHEAD</t>
  </si>
  <si>
    <t>PUBLIC-PRIVATE PARTNERSHIP (PPP)</t>
  </si>
  <si>
    <t>EDO STATE INTERNAL REVEUNE SERVICE</t>
  </si>
  <si>
    <t>Oil palm seedling supply scheme at Ogba, Abudu, Ehor, Irrua, Afuze, Ora, Ogheghe and Ekpoma</t>
  </si>
  <si>
    <t>purchase and installation computers, printer and accessories</t>
  </si>
  <si>
    <t>Procurement of Seat/desks for Schools</t>
  </si>
  <si>
    <t>Renovation of Ministry of Education Headquarter including re-roofing with long span alluminium, replacement of doors, ceiling, windows, flooring, alshating and landscaping</t>
  </si>
  <si>
    <t>Name of Institution:   MINISTRY OF ENVIROMENT AND PUBLIC UTILITIES</t>
  </si>
  <si>
    <t>21020202</t>
  </si>
  <si>
    <t>Construction of Banquet Hall in Government House</t>
  </si>
  <si>
    <t>Purchase of raincoats and uniforms for motor drivers etc</t>
  </si>
  <si>
    <t>Purchase of vehicles with security gadgets</t>
  </si>
  <si>
    <t>Purchase of Hilux van and 2 utility cars</t>
  </si>
  <si>
    <t>EQUIPMENT SUPPORT AND ACCESSORIES</t>
  </si>
  <si>
    <t>1-3</t>
  </si>
  <si>
    <t>Contributory Pension</t>
  </si>
  <si>
    <t xml:space="preserve">SECOND   SCHEDULE    </t>
  </si>
  <si>
    <t>CAPITAL  EXPENDITURE</t>
  </si>
  <si>
    <r>
      <t xml:space="preserve">Production of 150 forest Hammers. The present ones in use produced in 1992 have become obsottete and defaced. As a security docoment, it is expected to be changed every five years @ </t>
    </r>
    <r>
      <rPr>
        <strike/>
        <sz val="18"/>
        <rFont val="Times New Roman"/>
        <family val="1"/>
      </rPr>
      <t>N</t>
    </r>
    <r>
      <rPr>
        <sz val="18"/>
        <rFont val="Times New Roman"/>
        <family val="1"/>
      </rPr>
      <t>5,000.00/hammer.</t>
    </r>
  </si>
  <si>
    <t>MINSTRY OF ESTABLISHMENT AND SPECIAL DUTIES</t>
  </si>
  <si>
    <t>Establishment of new layout in Benin City</t>
  </si>
  <si>
    <t>Ikekato, Unea and Uwasa Road</t>
  </si>
  <si>
    <t>Okokhuo Water Side-Okhukhuo-Old Monastry - Oshodin-Owere-Ekpor-Emah Junction (20km)</t>
  </si>
  <si>
    <t>FIFA World Cup Delegates</t>
  </si>
  <si>
    <t>SACA office equipment</t>
  </si>
  <si>
    <t>SACA office Rent</t>
  </si>
  <si>
    <t>Audit Fee for external auditors</t>
  </si>
  <si>
    <t>PURCHASE AND INSTALLATION OF COMPUTERS FOR SCHOOLS AND MDAs</t>
  </si>
  <si>
    <t xml:space="preserve">   Community and Social Development Project (CSDP)  </t>
  </si>
  <si>
    <t>Community and social Development Project (CSDP)</t>
  </si>
  <si>
    <t>011101300800</t>
  </si>
  <si>
    <t>011101300900</t>
  </si>
  <si>
    <t>Name of Ministry:  OFFICE OF THE SECRETARY TO THE STATE GOVERNMENT</t>
  </si>
  <si>
    <t>0111001300100</t>
  </si>
  <si>
    <t>Institution's Code:       011101300800</t>
  </si>
  <si>
    <t>Institution's Code:    011101300900</t>
  </si>
  <si>
    <t>Repair/overhauling of 2No. Interlocking block mulding machines</t>
  </si>
  <si>
    <t>REHABILITATION/REPAIRS OF HOUSING</t>
  </si>
  <si>
    <t>maintence of infrastructure facilities at Ugbowo, Oregbeni and Federal Housing Estate</t>
  </si>
  <si>
    <t>Maintainence of insfrasture facilitities at USC, Federal Estate shoping centre</t>
  </si>
  <si>
    <t>Reconstruction of interlocking block moulding factory</t>
  </si>
  <si>
    <t>Institution's Code:   025300100100</t>
  </si>
  <si>
    <t>Edo state development property authorities</t>
  </si>
  <si>
    <t>02535300100</t>
  </si>
  <si>
    <t>Edo State Development Property Authorities  (EDPA)</t>
  </si>
  <si>
    <r>
      <t xml:space="preserve">Appropriation of    
</t>
    </r>
    <r>
      <rPr>
        <b/>
        <strike/>
        <sz val="16"/>
        <color rgb="FF000000"/>
        <rFont val="Cambria"/>
        <family val="1"/>
      </rPr>
      <t>N</t>
    </r>
    <r>
      <rPr>
        <b/>
        <sz val="16"/>
        <color rgb="FF000000"/>
        <rFont val="Cambria"/>
        <family val="1"/>
      </rPr>
      <t>75, 587,374,790 Recurrent Expenditure</t>
    </r>
  </si>
  <si>
    <t xml:space="preserve">The sum of Seventy-Five Billion, Five Hundred and Eighty-Seven Million, Three Hundred and Seventy-Four Thousand, Seven  Hundred and Ninety Naira Only shall be Appropriated from the Consolidated Revenue Fund during the period of 1st January  to 31st December, 2014 for services set out in the First Schedule of this Bill. </t>
  </si>
  <si>
    <t>t</t>
  </si>
  <si>
    <t>u</t>
  </si>
  <si>
    <t>w</t>
  </si>
  <si>
    <t>y</t>
  </si>
  <si>
    <t>z</t>
  </si>
  <si>
    <t>aa</t>
  </si>
  <si>
    <t>ab</t>
  </si>
  <si>
    <t>ac</t>
  </si>
  <si>
    <t>ad</t>
  </si>
  <si>
    <t>ae</t>
  </si>
  <si>
    <t>af</t>
  </si>
  <si>
    <t>ag</t>
  </si>
  <si>
    <t>ah</t>
  </si>
  <si>
    <t>ai</t>
  </si>
  <si>
    <t>aj</t>
  </si>
  <si>
    <t>ak</t>
  </si>
  <si>
    <t>al</t>
  </si>
  <si>
    <t>am</t>
  </si>
  <si>
    <t>an</t>
  </si>
  <si>
    <t>ao</t>
  </si>
  <si>
    <t>aq</t>
  </si>
  <si>
    <t>ap</t>
  </si>
  <si>
    <t>ar</t>
  </si>
  <si>
    <t>as</t>
  </si>
  <si>
    <t>at</t>
  </si>
  <si>
    <t>au</t>
  </si>
  <si>
    <t>av</t>
  </si>
  <si>
    <t>aw</t>
  </si>
  <si>
    <t>ax</t>
  </si>
  <si>
    <t>ay</t>
  </si>
  <si>
    <t>az</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</si>
  <si>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</si>
  <si>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</si>
  <si>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</si>
  <si>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</si>
  <si>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</si>
  <si>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</si>
  <si>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</si>
  <si>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</si>
  <si>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</si>
  <si>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</si>
  <si>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</si>
  <si>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</si>
  <si>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</si>
  <si>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</si>
  <si>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</si>
  <si>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</si>
  <si>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</si>
  <si>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</si>
  <si>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</si>
  <si>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</si>
  <si>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</si>
  <si>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</si>
  <si>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</si>
  <si>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</si>
  <si>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</si>
  <si>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cc</t>
  </si>
  <si>
    <t>cd</t>
  </si>
  <si>
    <t>ce</t>
  </si>
  <si>
    <t>cf</t>
  </si>
  <si>
    <t>cg</t>
  </si>
  <si>
    <t>ch</t>
  </si>
  <si>
    <t>ci</t>
  </si>
  <si>
    <t>cj</t>
  </si>
  <si>
    <t>ck</t>
  </si>
  <si>
    <t>cl</t>
  </si>
  <si>
    <t>cm</t>
  </si>
  <si>
    <t>cn</t>
  </si>
  <si>
    <t>co</t>
  </si>
  <si>
    <t>cp</t>
  </si>
  <si>
    <t>cq</t>
  </si>
  <si>
    <t>cr</t>
  </si>
  <si>
    <t>cs</t>
  </si>
  <si>
    <t>ct</t>
  </si>
  <si>
    <t>cu</t>
  </si>
  <si>
    <t>cv</t>
  </si>
  <si>
    <t>cx</t>
  </si>
  <si>
    <t>cy</t>
  </si>
  <si>
    <t>cw</t>
  </si>
  <si>
    <t>cz</t>
  </si>
  <si>
    <t>dd</t>
  </si>
  <si>
    <t>de</t>
  </si>
  <si>
    <t>df</t>
  </si>
  <si>
    <t>dg</t>
  </si>
  <si>
    <t>dh</t>
  </si>
  <si>
    <t>di</t>
  </si>
  <si>
    <t>dj</t>
  </si>
  <si>
    <t>dk</t>
  </si>
  <si>
    <t>dl</t>
  </si>
  <si>
    <t>dm</t>
  </si>
  <si>
    <t>dn</t>
  </si>
  <si>
    <t>do</t>
  </si>
  <si>
    <t>dp</t>
  </si>
  <si>
    <t>dq</t>
  </si>
  <si>
    <t>dr</t>
  </si>
  <si>
    <t>ds</t>
  </si>
  <si>
    <t>dt</t>
  </si>
  <si>
    <t>du</t>
  </si>
  <si>
    <t>dv</t>
  </si>
  <si>
    <t>dw</t>
  </si>
  <si>
    <t>dx</t>
  </si>
  <si>
    <t>dy</t>
  </si>
  <si>
    <t>dz</t>
  </si>
  <si>
    <t>ee</t>
  </si>
  <si>
    <t>ef</t>
  </si>
  <si>
    <t>eg</t>
  </si>
  <si>
    <t>ei</t>
  </si>
  <si>
    <t>ej</t>
  </si>
  <si>
    <t>ek</t>
  </si>
  <si>
    <t>el</t>
  </si>
  <si>
    <t>em</t>
  </si>
  <si>
    <t>en</t>
  </si>
  <si>
    <t>eo</t>
  </si>
  <si>
    <t>ep</t>
  </si>
  <si>
    <t>eq</t>
  </si>
  <si>
    <t>er</t>
  </si>
  <si>
    <t>es</t>
  </si>
  <si>
    <t>et</t>
  </si>
  <si>
    <t>eu</t>
  </si>
  <si>
    <t>ev</t>
  </si>
  <si>
    <t>ew</t>
  </si>
  <si>
    <t>ex</t>
  </si>
  <si>
    <t>ey</t>
  </si>
  <si>
    <t>ez</t>
  </si>
  <si>
    <t>ff</t>
  </si>
  <si>
    <t>fg</t>
  </si>
  <si>
    <t>fh</t>
  </si>
  <si>
    <t>fi</t>
  </si>
  <si>
    <t>fj</t>
  </si>
  <si>
    <t>fk</t>
  </si>
  <si>
    <t>fl</t>
  </si>
  <si>
    <t>fm</t>
  </si>
  <si>
    <t>fn</t>
  </si>
  <si>
    <t>fo</t>
  </si>
  <si>
    <t>fp</t>
  </si>
  <si>
    <t>fq</t>
  </si>
  <si>
    <t>fr</t>
  </si>
  <si>
    <t>fs</t>
  </si>
  <si>
    <t>ft</t>
  </si>
  <si>
    <t>fu</t>
  </si>
  <si>
    <t>fv</t>
  </si>
  <si>
    <t>fw</t>
  </si>
  <si>
    <t>fx</t>
  </si>
  <si>
    <t>fz</t>
  </si>
  <si>
    <t>gg</t>
  </si>
  <si>
    <t>gh</t>
  </si>
  <si>
    <t>gi</t>
  </si>
  <si>
    <t>gj</t>
  </si>
  <si>
    <t>gk</t>
  </si>
  <si>
    <t>gl</t>
  </si>
  <si>
    <t>gm</t>
  </si>
  <si>
    <t>gn</t>
  </si>
  <si>
    <t>go</t>
  </si>
  <si>
    <t>gp</t>
  </si>
  <si>
    <t>gq</t>
  </si>
  <si>
    <t>gr</t>
  </si>
  <si>
    <t>gs</t>
  </si>
  <si>
    <t>gt</t>
  </si>
  <si>
    <t>gu</t>
  </si>
  <si>
    <t>gv</t>
  </si>
  <si>
    <t>gw</t>
  </si>
  <si>
    <t>gx</t>
  </si>
  <si>
    <t>gy</t>
  </si>
  <si>
    <t>gz</t>
  </si>
  <si>
    <t>hh</t>
  </si>
  <si>
    <t>hi</t>
  </si>
  <si>
    <t>Growth enhancement Support programme(GES) -farmers enumeration &amp; inputs( chemicals &amp; seedlings etc)</t>
  </si>
  <si>
    <t>Establishment of Agro-Service centres at Benin, Irrua,Auchi &amp; Iguobazuwa</t>
  </si>
  <si>
    <t>Geo-Spatial Ariel Survey of state lands</t>
  </si>
  <si>
    <t>Agric Production Survey (Wet&amp;Dry season)</t>
  </si>
  <si>
    <t>Edo State Youth Agro-Business Initiative:Training of 5000 Youths in Mechanised equipment,maintainance mgt,crops&amp;livestock etc</t>
  </si>
  <si>
    <t>Soil Laboratory</t>
  </si>
  <si>
    <t>Monthly Technology Review Meetings</t>
  </si>
  <si>
    <t>Small plot Adoption Techniques</t>
  </si>
  <si>
    <t>Farmers Field School</t>
  </si>
  <si>
    <t>Refils Activities (steering Committee, Refils Trials etc)</t>
  </si>
  <si>
    <t>Improved Seed Multiplication</t>
  </si>
  <si>
    <t>Small holders oilpalm supply scheme</t>
  </si>
  <si>
    <t>Small holders cocoa scheme</t>
  </si>
  <si>
    <t>Small holders rubber development scheme</t>
  </si>
  <si>
    <t>Small holders soyabean seeds development scheme</t>
  </si>
  <si>
    <t>Small holders cashew development scheme</t>
  </si>
  <si>
    <t>Agric Investment Promotion and Summit Programme</t>
  </si>
  <si>
    <t>Hosting of State Council on Agriculture</t>
  </si>
  <si>
    <t>REHABILITATION/REPAIRS - AGRICULTURAL FACILITIES</t>
  </si>
  <si>
    <t>Rehabilitaition of Silos at Auchi, Sabogida-Ora and Benin City</t>
  </si>
  <si>
    <t>Rehabilitation of Rice Mill at Ubiaja</t>
  </si>
  <si>
    <t>Repair of old pens and poultry houses</t>
  </si>
  <si>
    <r>
      <t>Ekiadolor-Okokhuo-Agekpanu-Uhen-Egbeta-Okada Road (26km) 1</t>
    </r>
    <r>
      <rPr>
        <vertAlign val="superscript"/>
        <sz val="18"/>
        <color theme="1"/>
        <rFont val="Times New Roman"/>
        <family val="1"/>
      </rPr>
      <t>st</t>
    </r>
    <r>
      <rPr>
        <sz val="18"/>
        <color theme="1"/>
        <rFont val="Times New Roman"/>
        <family val="1"/>
      </rPr>
      <t xml:space="preserve"> Phase</t>
    </r>
  </si>
  <si>
    <r>
      <t>Reconstruction of 2</t>
    </r>
    <r>
      <rPr>
        <vertAlign val="superscript"/>
        <sz val="18"/>
        <color theme="1"/>
        <rFont val="Times New Roman"/>
        <family val="1"/>
      </rPr>
      <t>nd</t>
    </r>
    <r>
      <rPr>
        <sz val="18"/>
        <color theme="1"/>
        <rFont val="Times New Roman"/>
        <family val="1"/>
      </rPr>
      <t xml:space="preserve"> East Circular Road (7.2km) </t>
    </r>
  </si>
  <si>
    <r>
      <t>5 Junction / 3</t>
    </r>
    <r>
      <rPr>
        <vertAlign val="superscript"/>
        <sz val="18"/>
        <color theme="1"/>
        <rFont val="Times New Roman"/>
        <family val="1"/>
      </rPr>
      <t>rd</t>
    </r>
    <r>
      <rPr>
        <sz val="18"/>
        <color theme="1"/>
        <rFont val="Times New Roman"/>
        <family val="1"/>
      </rPr>
      <t xml:space="preserve"> Cemetery </t>
    </r>
  </si>
  <si>
    <r>
      <t>19</t>
    </r>
    <r>
      <rPr>
        <vertAlign val="superscript"/>
        <sz val="18"/>
        <color theme="1"/>
        <rFont val="Times New Roman"/>
        <family val="1"/>
      </rPr>
      <t>th</t>
    </r>
    <r>
      <rPr>
        <sz val="18"/>
        <color theme="1"/>
        <rFont val="Times New Roman"/>
        <family val="1"/>
      </rPr>
      <t xml:space="preserve"> (Nineteenth)  Street, Ogbowo Benin City.</t>
    </r>
  </si>
  <si>
    <r>
      <t>St. Saviour Ihinmwinrin-Umelu Road (1</t>
    </r>
    <r>
      <rPr>
        <vertAlign val="superscript"/>
        <sz val="18"/>
        <color theme="1"/>
        <rFont val="Times New Roman"/>
        <family val="1"/>
      </rPr>
      <t>st</t>
    </r>
    <r>
      <rPr>
        <sz val="18"/>
        <color theme="1"/>
        <rFont val="Times New Roman"/>
        <family val="1"/>
      </rPr>
      <t xml:space="preserve"> Phase)</t>
    </r>
  </si>
  <si>
    <r>
      <t>St. Saviour Ihinmwinrin-Umelu Road (2</t>
    </r>
    <r>
      <rPr>
        <vertAlign val="superscript"/>
        <sz val="18"/>
        <color theme="1"/>
        <rFont val="Times New Roman"/>
        <family val="1"/>
      </rPr>
      <t>nd</t>
    </r>
    <r>
      <rPr>
        <sz val="18"/>
        <color theme="1"/>
        <rFont val="Times New Roman"/>
        <family val="1"/>
      </rPr>
      <t xml:space="preserve"> Phase)</t>
    </r>
  </si>
  <si>
    <r>
      <t>2</t>
    </r>
    <r>
      <rPr>
        <vertAlign val="superscript"/>
        <sz val="18"/>
        <color theme="1"/>
        <rFont val="Times New Roman"/>
        <family val="1"/>
      </rPr>
      <t>nd</t>
    </r>
    <r>
      <rPr>
        <sz val="18"/>
        <color theme="1"/>
        <rFont val="Times New Roman"/>
        <family val="1"/>
      </rPr>
      <t xml:space="preserve"> Power Line-Igbinidu-Izekor Street Evbuotubu, Benin City (5km)</t>
    </r>
  </si>
  <si>
    <r>
      <t xml:space="preserve">  Counterpart Funding for SMEs and Commercial</t>
    </r>
    <r>
      <rPr>
        <b/>
        <sz val="18"/>
        <rFont val="Times New Roman"/>
        <family val="1"/>
      </rPr>
      <t xml:space="preserve"> </t>
    </r>
    <r>
      <rPr>
        <sz val="18"/>
        <rFont val="Times New Roman"/>
        <family val="1"/>
      </rPr>
      <t>Hubs (including BoI Cooperation)</t>
    </r>
  </si>
  <si>
    <r>
      <t xml:space="preserve">Ministry  of Environment:   </t>
    </r>
    <r>
      <rPr>
        <sz val="18"/>
        <rFont val="Times New Roman"/>
        <family val="1"/>
      </rPr>
      <t>World Bank</t>
    </r>
  </si>
  <si>
    <r>
      <t xml:space="preserve">a. Opening Balance of CDF ( </t>
    </r>
    <r>
      <rPr>
        <b/>
        <i/>
        <sz val="20"/>
        <color indexed="8"/>
        <rFont val="Arial"/>
        <family val="2"/>
      </rPr>
      <t>IF ANY</t>
    </r>
    <r>
      <rPr>
        <sz val="20"/>
        <color indexed="8"/>
        <rFont val="Arial"/>
        <family val="2"/>
      </rPr>
      <t>)</t>
    </r>
  </si>
  <si>
    <r>
      <t>f. Other Capital Receipts (</t>
    </r>
    <r>
      <rPr>
        <b/>
        <i/>
        <sz val="20"/>
        <color indexed="8"/>
        <rFont val="Arial"/>
        <family val="2"/>
      </rPr>
      <t>If Any)</t>
    </r>
  </si>
  <si>
    <t xml:space="preserve"> Iguoriakhi/Umaza Water Supply Scheme</t>
  </si>
  <si>
    <t>Agenebode Township Road</t>
  </si>
  <si>
    <t>aw(i)</t>
  </si>
  <si>
    <t>Eguare/Igueben-Ebudin-Ujogba Road (19km)</t>
  </si>
  <si>
    <t>Name of Institution:   EDO STATE DEVELOPMENT PROPERTY AUTHORITY</t>
  </si>
  <si>
    <r>
      <t xml:space="preserve">Appropriation of </t>
    </r>
    <r>
      <rPr>
        <b/>
        <strike/>
        <sz val="16"/>
        <color rgb="FF000000"/>
        <rFont val="Times New Roman"/>
        <family val="1"/>
      </rPr>
      <t>N</t>
    </r>
    <r>
      <rPr>
        <b/>
        <sz val="16"/>
        <color rgb="FF000000"/>
        <rFont val="Times New Roman"/>
        <family val="1"/>
      </rPr>
      <t>84</t>
    </r>
    <r>
      <rPr>
        <b/>
        <sz val="16"/>
        <color rgb="FF000000"/>
        <rFont val="Arial"/>
        <family val="2"/>
      </rPr>
      <t xml:space="preserve">,474,126,708 
</t>
    </r>
    <r>
      <rPr>
        <b/>
        <sz val="16"/>
        <color rgb="FF000000"/>
        <rFont val="Times New Roman"/>
        <family val="1"/>
      </rPr>
      <t xml:space="preserve"> Capital Expenditure</t>
    </r>
  </si>
  <si>
    <r>
      <t>The sum of Eighty-Four Billion, Four Hundred and Seventy-Four Million, One Hundred and Twenty-Six Thousand, Seven Hundred and Eight Naira Only shall be appropriated from the Consolidated Revenue Fund during the period 1</t>
    </r>
    <r>
      <rPr>
        <vertAlign val="superscript"/>
        <sz val="16"/>
        <rFont val="Times New Roman"/>
        <family val="1"/>
      </rPr>
      <t>st</t>
    </r>
    <r>
      <rPr>
        <sz val="16"/>
        <rFont val="Times New Roman"/>
        <family val="1"/>
      </rPr>
      <t xml:space="preserve"> January to 31</t>
    </r>
    <r>
      <rPr>
        <vertAlign val="superscript"/>
        <sz val="16"/>
        <rFont val="Times New Roman"/>
        <family val="1"/>
      </rPr>
      <t>st</t>
    </r>
    <r>
      <rPr>
        <sz val="16"/>
        <rFont val="Times New Roman"/>
        <family val="1"/>
      </rPr>
      <t xml:space="preserve"> December, 2014 for the projects set out in the Second Schedule of this Bill.</t>
    </r>
  </si>
  <si>
    <t>TOTAL=</t>
  </si>
  <si>
    <t>76-77</t>
  </si>
  <si>
    <t>Edo State Development Property Authority (EDPA)</t>
  </si>
  <si>
    <t>Construction of a new Accident and Emmergency Hospital in the State.</t>
  </si>
  <si>
    <t>Construction, renovation of other tertiary institutions in Edo State (new and existing)</t>
  </si>
  <si>
    <t>Construction of Class rooms etc.</t>
  </si>
  <si>
    <t>CONTRUCTION/PROVISION OF OFFICE BUILDINGS</t>
  </si>
  <si>
    <t>Openning Balance</t>
  </si>
  <si>
    <t xml:space="preserve">2014 CONSOLIDATED  APPROVED BUDGET SUMMARY (MASTER BUDGET) </t>
  </si>
  <si>
    <t>APPROVED PROVISION</t>
  </si>
  <si>
    <t xml:space="preserve">APPROVED PROVISION 2014 </t>
  </si>
  <si>
    <r>
      <rPr>
        <sz val="20"/>
        <color theme="1"/>
        <rFont val="Algerian"/>
        <family val="5"/>
      </rPr>
      <t xml:space="preserve">THE   2014  APPROVED  APPROPRIATION   BILL  </t>
    </r>
    <r>
      <rPr>
        <sz val="20"/>
        <color theme="1"/>
        <rFont val="Arial"/>
        <family val="2"/>
      </rPr>
      <t xml:space="preserve"> </t>
    </r>
  </si>
  <si>
    <t>% OF APPROVED  APPROPRIATION 2014</t>
  </si>
  <si>
    <t>4-44</t>
  </si>
  <si>
    <t>46-55</t>
  </si>
  <si>
    <t>56-57</t>
  </si>
  <si>
    <t>58-63</t>
  </si>
  <si>
    <t>65-67</t>
  </si>
  <si>
    <t>68-69</t>
  </si>
  <si>
    <t>73--74</t>
  </si>
  <si>
    <t>78-79</t>
  </si>
  <si>
    <t>82--84</t>
  </si>
  <si>
    <t>88-89</t>
  </si>
  <si>
    <t>91--96</t>
  </si>
  <si>
    <t>137-138</t>
  </si>
</sst>
</file>

<file path=xl/styles.xml><?xml version="1.0" encoding="utf-8"?>
<styleSheet xmlns="http://schemas.openxmlformats.org/spreadsheetml/2006/main">
  <numFmts count="3">
    <numFmt numFmtId="43" formatCode="_(* #,##0.00_);_(* \(#,##0.00\);_(* &quot;-&quot;??_);_(@_)"/>
    <numFmt numFmtId="164" formatCode="_(* #,##0_);_(* \(#,##0\);_(* &quot;-&quot;??_);_(@_)"/>
    <numFmt numFmtId="165" formatCode="_-* #,##0.00_-;\-* #,##0.00_-;_-* &quot;-&quot;??_-;_-@_-"/>
  </numFmts>
  <fonts count="144">
    <font>
      <sz val="11"/>
      <color theme="1"/>
      <name val="Calibri"/>
      <family val="2"/>
      <scheme val="minor"/>
    </font>
    <font>
      <sz val="11"/>
      <color theme="1"/>
      <name val="Calibri"/>
      <family val="2"/>
      <scheme val="minor"/>
    </font>
    <font>
      <b/>
      <sz val="11"/>
      <color theme="1"/>
      <name val="Calibri"/>
      <family val="2"/>
      <scheme val="minor"/>
    </font>
    <font>
      <sz val="14"/>
      <name val="Times New Roman"/>
      <family val="1"/>
    </font>
    <font>
      <sz val="14"/>
      <color theme="1"/>
      <name val="Calibri"/>
      <family val="2"/>
      <scheme val="minor"/>
    </font>
    <font>
      <sz val="14"/>
      <color theme="1"/>
      <name val="Tahoma"/>
      <family val="2"/>
    </font>
    <font>
      <b/>
      <sz val="14"/>
      <color theme="1"/>
      <name val="Tahoma"/>
      <family val="2"/>
    </font>
    <font>
      <sz val="14"/>
      <color theme="1"/>
      <name val="Times New Roman"/>
      <family val="1"/>
    </font>
    <font>
      <b/>
      <sz val="14"/>
      <color theme="1"/>
      <name val="Times New Roman"/>
      <family val="1"/>
    </font>
    <font>
      <sz val="10"/>
      <name val="Arial"/>
      <family val="2"/>
    </font>
    <font>
      <b/>
      <strike/>
      <sz val="11"/>
      <color theme="1"/>
      <name val="Calibri"/>
      <family val="2"/>
      <scheme val="minor"/>
    </font>
    <font>
      <sz val="11"/>
      <color theme="1"/>
      <name val="Times New Roman"/>
      <family val="1"/>
    </font>
    <font>
      <b/>
      <sz val="11"/>
      <color theme="1"/>
      <name val="Times New Roman"/>
      <family val="1"/>
    </font>
    <font>
      <sz val="16"/>
      <name val="Times New Roman"/>
      <family val="1"/>
    </font>
    <font>
      <sz val="16"/>
      <color theme="1"/>
      <name val="Calibri"/>
      <family val="2"/>
      <scheme val="minor"/>
    </font>
    <font>
      <b/>
      <sz val="16"/>
      <color theme="1"/>
      <name val="Tahoma"/>
      <family val="2"/>
    </font>
    <font>
      <sz val="16"/>
      <color theme="1"/>
      <name val="Tahoma"/>
      <family val="2"/>
    </font>
    <font>
      <b/>
      <sz val="16"/>
      <color theme="1"/>
      <name val="Times New Roman"/>
      <family val="1"/>
    </font>
    <font>
      <b/>
      <sz val="16"/>
      <color theme="1"/>
      <name val="Calibri"/>
      <family val="2"/>
      <scheme val="minor"/>
    </font>
    <font>
      <b/>
      <strike/>
      <sz val="16"/>
      <color theme="1"/>
      <name val="Calibri"/>
      <family val="2"/>
      <scheme val="minor"/>
    </font>
    <font>
      <b/>
      <sz val="16"/>
      <color theme="1"/>
      <name val="Arial"/>
      <family val="2"/>
    </font>
    <font>
      <b/>
      <sz val="18"/>
      <color theme="1"/>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Frutiger-Roman"/>
    </font>
    <font>
      <b/>
      <sz val="22"/>
      <color theme="1"/>
      <name val="Times New Roman"/>
      <family val="1"/>
    </font>
    <font>
      <sz val="22"/>
      <color theme="1"/>
      <name val="Times New Roman"/>
      <family val="1"/>
    </font>
    <font>
      <b/>
      <sz val="18"/>
      <color theme="1"/>
      <name val="Castellar"/>
      <family val="1"/>
    </font>
    <font>
      <sz val="11"/>
      <color theme="1"/>
      <name val="Castellar"/>
      <family val="1"/>
    </font>
    <font>
      <b/>
      <sz val="11"/>
      <color theme="1"/>
      <name val="Castellar"/>
      <family val="1"/>
    </font>
    <font>
      <sz val="16"/>
      <color theme="1"/>
      <name val="Castellar"/>
      <family val="1"/>
    </font>
    <font>
      <sz val="11"/>
      <color theme="1"/>
      <name val="Arial"/>
      <family val="2"/>
    </font>
    <font>
      <sz val="14"/>
      <color theme="1"/>
      <name val="Verdana"/>
      <family val="2"/>
    </font>
    <font>
      <b/>
      <strike/>
      <sz val="14"/>
      <color theme="1"/>
      <name val="Times New Roman"/>
      <family val="1"/>
    </font>
    <font>
      <b/>
      <sz val="16"/>
      <color rgb="FF000000"/>
      <name val="Arial"/>
      <family val="2"/>
    </font>
    <font>
      <sz val="26"/>
      <color theme="1"/>
      <name val="Perpetua Titling MT"/>
      <family val="1"/>
    </font>
    <font>
      <b/>
      <sz val="26"/>
      <color theme="1"/>
      <name val="Perpetua Titling MT"/>
      <family val="1"/>
    </font>
    <font>
      <b/>
      <sz val="26"/>
      <name val="Perpetua Titling MT"/>
      <family val="1"/>
    </font>
    <font>
      <u/>
      <sz val="7.15"/>
      <color theme="10"/>
      <name val="Calibri"/>
      <family val="2"/>
    </font>
    <font>
      <sz val="14"/>
      <color theme="1"/>
      <name val="Algerian"/>
      <family val="5"/>
    </font>
    <font>
      <sz val="14"/>
      <color theme="1"/>
      <name val="Arial Narrow"/>
      <family val="2"/>
    </font>
    <font>
      <sz val="12"/>
      <color theme="1"/>
      <name val="Calibri"/>
      <family val="2"/>
      <scheme val="minor"/>
    </font>
    <font>
      <sz val="14"/>
      <color theme="1"/>
      <name val="Calibri"/>
      <family val="2"/>
    </font>
    <font>
      <sz val="20"/>
      <color theme="1"/>
      <name val="Arial"/>
      <family val="2"/>
    </font>
    <font>
      <sz val="20"/>
      <color theme="1"/>
      <name val="Algerian"/>
      <family val="5"/>
    </font>
    <font>
      <b/>
      <sz val="17"/>
      <color theme="1"/>
      <name val="Arial"/>
      <family val="2"/>
    </font>
    <font>
      <b/>
      <sz val="16"/>
      <color rgb="FF000000"/>
      <name val="Times New Roman"/>
      <family val="1"/>
    </font>
    <font>
      <b/>
      <sz val="16"/>
      <color rgb="FF000000"/>
      <name val="Cambria"/>
      <family val="1"/>
    </font>
    <font>
      <b/>
      <strike/>
      <sz val="16"/>
      <color rgb="FF000000"/>
      <name val="Cambria"/>
      <family val="1"/>
    </font>
    <font>
      <vertAlign val="superscript"/>
      <sz val="16"/>
      <name val="Times New Roman"/>
      <family val="1"/>
    </font>
    <font>
      <b/>
      <strike/>
      <sz val="16"/>
      <color rgb="FF000000"/>
      <name val="Times New Roman"/>
      <family val="1"/>
    </font>
    <font>
      <b/>
      <sz val="14"/>
      <color rgb="FF000000"/>
      <name val="Times New Roman"/>
      <family val="1"/>
    </font>
    <font>
      <b/>
      <sz val="18"/>
      <name val="Times New Roman"/>
      <family val="1"/>
    </font>
    <font>
      <b/>
      <u/>
      <sz val="14"/>
      <name val="Times New Roman"/>
      <family val="1"/>
    </font>
    <font>
      <b/>
      <sz val="14"/>
      <color theme="1"/>
      <name val="Arial"/>
      <family val="2"/>
    </font>
    <font>
      <sz val="14"/>
      <name val="Arial"/>
      <family val="2"/>
    </font>
    <font>
      <b/>
      <sz val="14"/>
      <name val="Arial"/>
      <family val="2"/>
    </font>
    <font>
      <sz val="14"/>
      <color theme="1"/>
      <name val="Arial"/>
      <family val="2"/>
    </font>
    <font>
      <sz val="11"/>
      <name val="Arial"/>
      <family val="2"/>
    </font>
    <font>
      <sz val="11"/>
      <color indexed="63"/>
      <name val="Arial"/>
      <family val="2"/>
    </font>
    <font>
      <b/>
      <sz val="11"/>
      <name val="Arial"/>
      <family val="2"/>
    </font>
    <font>
      <sz val="14"/>
      <color indexed="63"/>
      <name val="Arial"/>
      <family val="2"/>
    </font>
    <font>
      <b/>
      <sz val="11"/>
      <color theme="1"/>
      <name val="Arial"/>
      <family val="2"/>
    </font>
    <font>
      <b/>
      <u val="singleAccounting"/>
      <sz val="14"/>
      <color theme="1"/>
      <name val="Arial"/>
      <family val="2"/>
    </font>
    <font>
      <b/>
      <sz val="14"/>
      <color indexed="63"/>
      <name val="Arial"/>
      <family val="2"/>
    </font>
    <font>
      <b/>
      <sz val="20"/>
      <color theme="1"/>
      <name val="Californian FB"/>
      <family val="1"/>
    </font>
    <font>
      <b/>
      <sz val="20"/>
      <name val="Californian FB"/>
      <family val="1"/>
    </font>
    <font>
      <sz val="20"/>
      <color theme="1"/>
      <name val="Californian FB"/>
      <family val="1"/>
    </font>
    <font>
      <sz val="20"/>
      <name val="Californian FB"/>
      <family val="1"/>
    </font>
    <font>
      <strike/>
      <sz val="20"/>
      <name val="Californian FB"/>
      <family val="1"/>
    </font>
    <font>
      <sz val="20"/>
      <name val="Arial"/>
      <family val="2"/>
    </font>
    <font>
      <b/>
      <sz val="20"/>
      <name val="Arial"/>
      <family val="2"/>
    </font>
    <font>
      <b/>
      <u val="double"/>
      <sz val="20"/>
      <name val="Arial"/>
      <family val="2"/>
    </font>
    <font>
      <sz val="14"/>
      <name val="Castellar"/>
      <family val="1"/>
    </font>
    <font>
      <sz val="12"/>
      <name val="Castellar"/>
      <family val="1"/>
    </font>
    <font>
      <sz val="14"/>
      <color theme="1"/>
      <name val="Castellar"/>
      <family val="1"/>
    </font>
    <font>
      <b/>
      <sz val="14"/>
      <name val="Castellar"/>
      <family val="1"/>
    </font>
    <font>
      <b/>
      <sz val="18"/>
      <color theme="1"/>
      <name val="Tahoma"/>
      <family val="2"/>
    </font>
    <font>
      <sz val="18"/>
      <color theme="1"/>
      <name val="Tahoma"/>
      <family val="2"/>
    </font>
    <font>
      <sz val="18"/>
      <color theme="1"/>
      <name val="Calibri"/>
      <family val="2"/>
      <scheme val="minor"/>
    </font>
    <font>
      <b/>
      <sz val="18"/>
      <color theme="1"/>
      <name val="Calibri"/>
      <family val="2"/>
      <scheme val="minor"/>
    </font>
    <font>
      <b/>
      <strike/>
      <sz val="18"/>
      <color theme="1"/>
      <name val="Calibri"/>
      <family val="2"/>
      <scheme val="minor"/>
    </font>
    <font>
      <sz val="18"/>
      <name val="Times New Roman"/>
      <family val="1"/>
    </font>
    <font>
      <sz val="18"/>
      <color theme="1"/>
      <name val="Times New Roman"/>
      <family val="1"/>
    </font>
    <font>
      <b/>
      <sz val="20"/>
      <color theme="1"/>
      <name val="Times New Roman"/>
      <family val="1"/>
    </font>
    <font>
      <sz val="20"/>
      <color theme="1"/>
      <name val="Times New Roman"/>
      <family val="1"/>
    </font>
    <font>
      <sz val="20"/>
      <name val="Times New Roman"/>
      <family val="1"/>
    </font>
    <font>
      <b/>
      <sz val="20"/>
      <name val="Times New Roman"/>
      <family val="1"/>
    </font>
    <font>
      <strike/>
      <sz val="18"/>
      <name val="Times New Roman"/>
      <family val="1"/>
    </font>
    <font>
      <b/>
      <sz val="36"/>
      <color theme="1"/>
      <name val="Perpetua Titling MT"/>
      <family val="1"/>
    </font>
    <font>
      <sz val="36"/>
      <color theme="1"/>
      <name val="Perpetua Titling MT"/>
      <family val="1"/>
    </font>
    <font>
      <b/>
      <sz val="36"/>
      <name val="Perpetua Titling MT"/>
      <family val="1"/>
    </font>
    <font>
      <b/>
      <i/>
      <u/>
      <sz val="36"/>
      <name val="Perpetua Titling MT"/>
      <family val="1"/>
    </font>
    <font>
      <sz val="36"/>
      <name val="Perpetua Titling MT"/>
      <family val="1"/>
    </font>
    <font>
      <i/>
      <u/>
      <sz val="36"/>
      <name val="Perpetua Titling MT"/>
      <family val="1"/>
    </font>
    <font>
      <b/>
      <i/>
      <sz val="36"/>
      <color theme="1"/>
      <name val="Perpetua Titling MT"/>
      <family val="1"/>
    </font>
    <font>
      <sz val="18"/>
      <name val="Tahoma"/>
      <family val="2"/>
    </font>
    <font>
      <b/>
      <sz val="18"/>
      <name val="Tahoma"/>
      <family val="2"/>
    </font>
    <font>
      <b/>
      <sz val="16"/>
      <name val="Times New Roman"/>
      <family val="1"/>
    </font>
    <font>
      <sz val="16"/>
      <color theme="1"/>
      <name val="Times New Roman"/>
      <family val="1"/>
    </font>
    <font>
      <sz val="16"/>
      <color indexed="8"/>
      <name val="Times New Roman"/>
      <family val="1"/>
    </font>
    <font>
      <sz val="18"/>
      <color indexed="8"/>
      <name val="Times New Roman"/>
      <family val="1"/>
    </font>
    <font>
      <b/>
      <sz val="18"/>
      <color indexed="8"/>
      <name val="Times New Roman"/>
      <family val="1"/>
    </font>
    <font>
      <vertAlign val="superscript"/>
      <sz val="18"/>
      <color theme="1"/>
      <name val="Times New Roman"/>
      <family val="1"/>
    </font>
    <font>
      <b/>
      <strike/>
      <sz val="18"/>
      <color theme="1"/>
      <name val="Times New Roman"/>
      <family val="1"/>
    </font>
    <font>
      <sz val="20"/>
      <color theme="1"/>
      <name val="Calibri"/>
      <family val="2"/>
      <scheme val="minor"/>
    </font>
    <font>
      <strike/>
      <sz val="18"/>
      <color theme="1"/>
      <name val="Times New Roman"/>
      <family val="1"/>
    </font>
    <font>
      <strike/>
      <sz val="18"/>
      <color theme="1"/>
      <name val="Calibri"/>
      <family val="2"/>
      <scheme val="minor"/>
    </font>
    <font>
      <b/>
      <sz val="18"/>
      <color theme="1"/>
      <name val="Broadway"/>
      <family val="5"/>
    </font>
    <font>
      <sz val="18"/>
      <color theme="1"/>
      <name val="Castellar"/>
      <family val="1"/>
    </font>
    <font>
      <b/>
      <strike/>
      <sz val="18"/>
      <color theme="1"/>
      <name val="Castellar"/>
      <family val="1"/>
    </font>
    <font>
      <b/>
      <sz val="18"/>
      <color theme="1"/>
      <name val="Verdana"/>
      <family val="2"/>
    </font>
    <font>
      <sz val="18"/>
      <color theme="1"/>
      <name val="Verdana"/>
      <family val="2"/>
    </font>
    <font>
      <b/>
      <sz val="18"/>
      <color rgb="FF000000"/>
      <name val="Calibri"/>
      <family val="2"/>
      <scheme val="minor"/>
    </font>
    <font>
      <b/>
      <sz val="20"/>
      <color theme="1"/>
      <name val="Arial"/>
      <family val="2"/>
    </font>
    <font>
      <b/>
      <sz val="20"/>
      <color theme="1"/>
      <name val="Arial Black"/>
      <family val="2"/>
    </font>
    <font>
      <sz val="20"/>
      <color rgb="FF000000"/>
      <name val="Arial"/>
      <family val="2"/>
    </font>
    <font>
      <b/>
      <sz val="20"/>
      <color rgb="FF000000"/>
      <name val="Arial"/>
      <family val="2"/>
    </font>
    <font>
      <b/>
      <i/>
      <sz val="20"/>
      <color indexed="8"/>
      <name val="Arial"/>
      <family val="2"/>
    </font>
    <font>
      <sz val="20"/>
      <color indexed="8"/>
      <name val="Arial"/>
      <family val="2"/>
    </font>
    <font>
      <sz val="20"/>
      <color theme="1"/>
      <name val="Arial Black"/>
      <family val="2"/>
    </font>
    <font>
      <sz val="20"/>
      <color rgb="FF000000"/>
      <name val="Arial Black"/>
      <family val="2"/>
    </font>
    <font>
      <b/>
      <sz val="20"/>
      <color rgb="FF000000"/>
      <name val="Arial Black"/>
      <family val="2"/>
    </font>
    <font>
      <b/>
      <i/>
      <sz val="24"/>
      <color theme="1"/>
      <name val="Times New Roman"/>
      <family val="1"/>
    </font>
    <font>
      <b/>
      <sz val="24"/>
      <color theme="1"/>
      <name val="Times New Roman"/>
      <family val="1"/>
    </font>
    <font>
      <i/>
      <sz val="24"/>
      <color theme="1"/>
      <name val="Times New Roman"/>
      <family val="1"/>
    </font>
    <font>
      <b/>
      <i/>
      <sz val="24"/>
      <name val="Times New Roman"/>
      <family val="1"/>
    </font>
    <font>
      <b/>
      <sz val="24"/>
      <name val="Times New Roman"/>
      <family val="1"/>
    </font>
    <font>
      <b/>
      <strike/>
      <u val="double"/>
      <sz val="24"/>
      <color theme="1"/>
      <name val="Times New Roman"/>
      <family val="1"/>
    </font>
  </fonts>
  <fills count="35">
    <fill>
      <patternFill patternType="none"/>
    </fill>
    <fill>
      <patternFill patternType="gray125"/>
    </fill>
    <fill>
      <patternFill patternType="solid">
        <fgColor theme="0"/>
        <bgColor theme="0" tint="-0.14999847407452621"/>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2" tint="-0.249977111117893"/>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5" tint="0.39997558519241921"/>
        <bgColor indexed="64"/>
      </patternFill>
    </fill>
    <fill>
      <patternFill patternType="solid">
        <fgColor rgb="FF00B0F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top style="medium">
        <color indexed="64"/>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s>
  <cellStyleXfs count="520">
    <xf numFmtId="0" fontId="0" fillId="0" borderId="0"/>
    <xf numFmtId="43" fontId="1" fillId="0" borderId="0" applyFont="0" applyFill="0" applyBorder="0" applyAlignment="0" applyProtection="0"/>
    <xf numFmtId="0" fontId="9" fillId="0" borderId="0"/>
    <xf numFmtId="9" fontId="1" fillId="0" borderId="0" applyFont="0" applyFill="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22" borderId="13" applyNumberFormat="0" applyAlignment="0" applyProtection="0"/>
    <xf numFmtId="0" fontId="25" fillId="22" borderId="13" applyNumberFormat="0" applyAlignment="0" applyProtection="0"/>
    <xf numFmtId="0" fontId="26" fillId="23" borderId="14" applyNumberFormat="0" applyAlignment="0" applyProtection="0"/>
    <xf numFmtId="0" fontId="26" fillId="23" borderId="14" applyNumberFormat="0" applyAlignment="0" applyProtection="0"/>
    <xf numFmtId="165" fontId="1"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6" borderId="0" applyNumberFormat="0" applyBorder="0" applyAlignment="0" applyProtection="0"/>
    <xf numFmtId="0" fontId="28" fillId="6" borderId="0" applyNumberFormat="0" applyBorder="0" applyAlignment="0" applyProtection="0"/>
    <xf numFmtId="0" fontId="29" fillId="0" borderId="15" applyNumberFormat="0" applyFill="0" applyAlignment="0" applyProtection="0"/>
    <xf numFmtId="0" fontId="29" fillId="0" borderId="15" applyNumberFormat="0" applyFill="0" applyAlignment="0" applyProtection="0"/>
    <xf numFmtId="0" fontId="30" fillId="0" borderId="16" applyNumberFormat="0" applyFill="0" applyAlignment="0" applyProtection="0"/>
    <xf numFmtId="0" fontId="30" fillId="0" borderId="16"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9" borderId="13" applyNumberFormat="0" applyAlignment="0" applyProtection="0"/>
    <xf numFmtId="0" fontId="32" fillId="9" borderId="13" applyNumberFormat="0" applyAlignment="0" applyProtection="0"/>
    <xf numFmtId="0" fontId="33" fillId="0" borderId="18" applyNumberFormat="0" applyFill="0" applyAlignment="0" applyProtection="0"/>
    <xf numFmtId="0" fontId="33" fillId="0" borderId="18" applyNumberFormat="0" applyFill="0" applyAlignment="0" applyProtection="0"/>
    <xf numFmtId="0" fontId="34" fillId="24" borderId="0" applyNumberFormat="0" applyBorder="0" applyAlignment="0" applyProtection="0"/>
    <xf numFmtId="0" fontId="34" fillId="2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25" borderId="19" applyNumberFormat="0" applyFont="0" applyAlignment="0" applyProtection="0"/>
    <xf numFmtId="0" fontId="22" fillId="25" borderId="19" applyNumberFormat="0" applyFont="0" applyAlignment="0" applyProtection="0"/>
    <xf numFmtId="0" fontId="35" fillId="22" borderId="20" applyNumberFormat="0" applyAlignment="0" applyProtection="0"/>
    <xf numFmtId="0" fontId="35" fillId="22" borderId="20" applyNumberFormat="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21" applyNumberFormat="0" applyFill="0" applyAlignment="0" applyProtection="0"/>
    <xf numFmtId="0" fontId="37" fillId="0" borderId="21"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0"/>
    <xf numFmtId="0" fontId="9" fillId="0" borderId="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22" borderId="13" applyNumberFormat="0" applyAlignment="0" applyProtection="0"/>
    <xf numFmtId="0" fontId="25" fillId="22" borderId="13" applyNumberFormat="0" applyAlignment="0" applyProtection="0"/>
    <xf numFmtId="0" fontId="25" fillId="22" borderId="13" applyNumberFormat="0" applyAlignment="0" applyProtection="0"/>
    <xf numFmtId="0" fontId="25" fillId="22" borderId="13" applyNumberFormat="0" applyAlignment="0" applyProtection="0"/>
    <xf numFmtId="0" fontId="25" fillId="22" borderId="13" applyNumberFormat="0" applyAlignment="0" applyProtection="0"/>
    <xf numFmtId="0" fontId="25" fillId="22" borderId="13" applyNumberFormat="0" applyAlignment="0" applyProtection="0"/>
    <xf numFmtId="0" fontId="25" fillId="22" borderId="13" applyNumberFormat="0" applyAlignment="0" applyProtection="0"/>
    <xf numFmtId="0" fontId="25" fillId="22" borderId="13" applyNumberFormat="0" applyAlignment="0" applyProtection="0"/>
    <xf numFmtId="0" fontId="25" fillId="22" borderId="13" applyNumberFormat="0" applyAlignment="0" applyProtection="0"/>
    <xf numFmtId="0" fontId="26" fillId="23" borderId="14" applyNumberFormat="0" applyAlignment="0" applyProtection="0"/>
    <xf numFmtId="0" fontId="26" fillId="23" borderId="14" applyNumberFormat="0" applyAlignment="0" applyProtection="0"/>
    <xf numFmtId="0" fontId="26" fillId="23" borderId="14" applyNumberFormat="0" applyAlignment="0" applyProtection="0"/>
    <xf numFmtId="0" fontId="26" fillId="23" borderId="14" applyNumberFormat="0" applyAlignment="0" applyProtection="0"/>
    <xf numFmtId="0" fontId="26" fillId="23" borderId="14" applyNumberFormat="0" applyAlignment="0" applyProtection="0"/>
    <xf numFmtId="0" fontId="26" fillId="23" borderId="14" applyNumberFormat="0" applyAlignment="0" applyProtection="0"/>
    <xf numFmtId="0" fontId="26" fillId="23" borderId="14" applyNumberFormat="0" applyAlignment="0" applyProtection="0"/>
    <xf numFmtId="0" fontId="26" fillId="23" borderId="14" applyNumberFormat="0" applyAlignment="0" applyProtection="0"/>
    <xf numFmtId="0" fontId="26" fillId="23" borderId="14"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30" fillId="0" borderId="16" applyNumberFormat="0" applyFill="0" applyAlignment="0" applyProtection="0"/>
    <xf numFmtId="0" fontId="30" fillId="0" borderId="16" applyNumberFormat="0" applyFill="0" applyAlignment="0" applyProtection="0"/>
    <xf numFmtId="0" fontId="30" fillId="0" borderId="16" applyNumberFormat="0" applyFill="0" applyAlignment="0" applyProtection="0"/>
    <xf numFmtId="0" fontId="30" fillId="0" borderId="16" applyNumberFormat="0" applyFill="0" applyAlignment="0" applyProtection="0"/>
    <xf numFmtId="0" fontId="30" fillId="0" borderId="16" applyNumberFormat="0" applyFill="0" applyAlignment="0" applyProtection="0"/>
    <xf numFmtId="0" fontId="30" fillId="0" borderId="16" applyNumberFormat="0" applyFill="0" applyAlignment="0" applyProtection="0"/>
    <xf numFmtId="0" fontId="30" fillId="0" borderId="16" applyNumberFormat="0" applyFill="0" applyAlignment="0" applyProtection="0"/>
    <xf numFmtId="0" fontId="30" fillId="0" borderId="16" applyNumberFormat="0" applyFill="0" applyAlignment="0" applyProtection="0"/>
    <xf numFmtId="0" fontId="30" fillId="0" borderId="16"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9" borderId="13" applyNumberFormat="0" applyAlignment="0" applyProtection="0"/>
    <xf numFmtId="0" fontId="32" fillId="9" borderId="13" applyNumberFormat="0" applyAlignment="0" applyProtection="0"/>
    <xf numFmtId="0" fontId="32" fillId="9" borderId="13" applyNumberFormat="0" applyAlignment="0" applyProtection="0"/>
    <xf numFmtId="0" fontId="32" fillId="9" borderId="13" applyNumberFormat="0" applyAlignment="0" applyProtection="0"/>
    <xf numFmtId="0" fontId="32" fillId="9" borderId="13" applyNumberFormat="0" applyAlignment="0" applyProtection="0"/>
    <xf numFmtId="0" fontId="32" fillId="9" borderId="13" applyNumberFormat="0" applyAlignment="0" applyProtection="0"/>
    <xf numFmtId="0" fontId="32" fillId="9" borderId="13" applyNumberFormat="0" applyAlignment="0" applyProtection="0"/>
    <xf numFmtId="0" fontId="32" fillId="9" borderId="13" applyNumberFormat="0" applyAlignment="0" applyProtection="0"/>
    <xf numFmtId="0" fontId="32" fillId="9" borderId="13" applyNumberFormat="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25" borderId="19" applyNumberFormat="0" applyFont="0" applyAlignment="0" applyProtection="0"/>
    <xf numFmtId="0" fontId="22" fillId="25" borderId="19" applyNumberFormat="0" applyFont="0" applyAlignment="0" applyProtection="0"/>
    <xf numFmtId="0" fontId="22" fillId="25" borderId="19" applyNumberFormat="0" applyFont="0" applyAlignment="0" applyProtection="0"/>
    <xf numFmtId="0" fontId="22" fillId="25" borderId="19" applyNumberFormat="0" applyFont="0" applyAlignment="0" applyProtection="0"/>
    <xf numFmtId="0" fontId="22" fillId="25" borderId="19" applyNumberFormat="0" applyFont="0" applyAlignment="0" applyProtection="0"/>
    <xf numFmtId="0" fontId="22" fillId="25" borderId="19" applyNumberFormat="0" applyFont="0" applyAlignment="0" applyProtection="0"/>
    <xf numFmtId="0" fontId="22" fillId="25" borderId="19" applyNumberFormat="0" applyFont="0" applyAlignment="0" applyProtection="0"/>
    <xf numFmtId="0" fontId="22" fillId="25" borderId="19" applyNumberFormat="0" applyFont="0" applyAlignment="0" applyProtection="0"/>
    <xf numFmtId="0" fontId="22" fillId="25" borderId="19" applyNumberFormat="0" applyFont="0" applyAlignment="0" applyProtection="0"/>
    <xf numFmtId="0" fontId="35" fillId="22" borderId="20" applyNumberFormat="0" applyAlignment="0" applyProtection="0"/>
    <xf numFmtId="0" fontId="35" fillId="22" borderId="20" applyNumberFormat="0" applyAlignment="0" applyProtection="0"/>
    <xf numFmtId="0" fontId="35" fillId="22" borderId="20" applyNumberFormat="0" applyAlignment="0" applyProtection="0"/>
    <xf numFmtId="0" fontId="35" fillId="22" borderId="20" applyNumberFormat="0" applyAlignment="0" applyProtection="0"/>
    <xf numFmtId="0" fontId="35" fillId="22" borderId="20" applyNumberFormat="0" applyAlignment="0" applyProtection="0"/>
    <xf numFmtId="0" fontId="35" fillId="22" borderId="20" applyNumberFormat="0" applyAlignment="0" applyProtection="0"/>
    <xf numFmtId="0" fontId="35" fillId="22" borderId="20" applyNumberFormat="0" applyAlignment="0" applyProtection="0"/>
    <xf numFmtId="0" fontId="35" fillId="22" borderId="20" applyNumberFormat="0" applyAlignment="0" applyProtection="0"/>
    <xf numFmtId="0" fontId="35" fillId="22" borderId="20" applyNumberFormat="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21" applyNumberFormat="0" applyFill="0" applyAlignment="0" applyProtection="0"/>
    <xf numFmtId="0" fontId="37" fillId="0" borderId="21" applyNumberFormat="0" applyFill="0" applyAlignment="0" applyProtection="0"/>
    <xf numFmtId="0" fontId="37" fillId="0" borderId="21" applyNumberFormat="0" applyFill="0" applyAlignment="0" applyProtection="0"/>
    <xf numFmtId="0" fontId="37" fillId="0" borderId="21" applyNumberFormat="0" applyFill="0" applyAlignment="0" applyProtection="0"/>
    <xf numFmtId="0" fontId="37" fillId="0" borderId="21" applyNumberFormat="0" applyFill="0" applyAlignment="0" applyProtection="0"/>
    <xf numFmtId="0" fontId="37" fillId="0" borderId="21" applyNumberFormat="0" applyFill="0" applyAlignment="0" applyProtection="0"/>
    <xf numFmtId="0" fontId="37" fillId="0" borderId="21" applyNumberFormat="0" applyFill="0" applyAlignment="0" applyProtection="0"/>
    <xf numFmtId="0" fontId="37" fillId="0" borderId="21" applyNumberFormat="0" applyFill="0" applyAlignment="0" applyProtection="0"/>
    <xf numFmtId="0" fontId="37" fillId="0" borderId="21"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0" fontId="53" fillId="0" borderId="0" applyNumberFormat="0" applyFill="0" applyBorder="0" applyAlignment="0" applyProtection="0">
      <alignment vertical="top"/>
      <protection locked="0"/>
    </xf>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cellStyleXfs>
  <cellXfs count="826">
    <xf numFmtId="0" fontId="0" fillId="0" borderId="0" xfId="0"/>
    <xf numFmtId="0" fontId="3" fillId="0" borderId="1" xfId="0" applyFont="1" applyBorder="1" applyAlignment="1">
      <alignment vertical="top" wrapText="1"/>
    </xf>
    <xf numFmtId="0" fontId="0" fillId="0" borderId="1" xfId="0" applyBorder="1"/>
    <xf numFmtId="0" fontId="2" fillId="0" borderId="1" xfId="0" applyFont="1" applyBorder="1" applyAlignment="1">
      <alignment horizontal="center"/>
    </xf>
    <xf numFmtId="43" fontId="2" fillId="0" borderId="1" xfId="0" applyNumberFormat="1" applyFont="1" applyBorder="1"/>
    <xf numFmtId="0" fontId="5" fillId="0" borderId="1" xfId="0" applyFont="1" applyBorder="1"/>
    <xf numFmtId="0" fontId="2" fillId="0" borderId="1" xfId="0" applyFont="1" applyBorder="1" applyAlignment="1">
      <alignment horizontal="right"/>
    </xf>
    <xf numFmtId="0" fontId="10" fillId="0" borderId="1" xfId="0" applyFont="1" applyBorder="1" applyAlignment="1">
      <alignment horizontal="center" vertical="center"/>
    </xf>
    <xf numFmtId="0" fontId="0" fillId="0" borderId="1" xfId="0" applyFont="1" applyBorder="1" applyAlignment="1">
      <alignment horizontal="right"/>
    </xf>
    <xf numFmtId="0" fontId="4" fillId="0" borderId="1" xfId="0" applyFont="1" applyBorder="1"/>
    <xf numFmtId="0" fontId="0" fillId="0" borderId="0" xfId="0" applyFont="1" applyBorder="1" applyAlignment="1">
      <alignment horizontal="right"/>
    </xf>
    <xf numFmtId="0" fontId="7" fillId="0" borderId="1" xfId="0" applyFont="1" applyBorder="1"/>
    <xf numFmtId="0" fontId="11" fillId="0" borderId="0" xfId="0" applyFont="1"/>
    <xf numFmtId="0" fontId="0" fillId="0" borderId="0" xfId="0" applyBorder="1"/>
    <xf numFmtId="0" fontId="12" fillId="0" borderId="1" xfId="0" applyFont="1" applyBorder="1" applyAlignment="1">
      <alignment horizontal="center" vertical="center" wrapText="1"/>
    </xf>
    <xf numFmtId="0" fontId="2" fillId="0" borderId="5" xfId="0" applyFont="1" applyBorder="1" applyAlignment="1">
      <alignment horizontal="right"/>
    </xf>
    <xf numFmtId="0" fontId="0" fillId="0" borderId="5" xfId="0" applyBorder="1"/>
    <xf numFmtId="43" fontId="2" fillId="0" borderId="5" xfId="0" applyNumberFormat="1" applyFont="1" applyBorder="1"/>
    <xf numFmtId="0" fontId="14" fillId="0" borderId="1" xfId="0" applyFont="1" applyBorder="1"/>
    <xf numFmtId="0" fontId="14" fillId="0" borderId="0" xfId="0" applyFont="1"/>
    <xf numFmtId="0" fontId="16" fillId="0" borderId="1" xfId="0" applyFont="1" applyBorder="1"/>
    <xf numFmtId="0" fontId="15" fillId="0" borderId="1" xfId="0" applyFont="1" applyBorder="1"/>
    <xf numFmtId="0" fontId="17" fillId="0" borderId="1" xfId="0" applyFont="1" applyBorder="1" applyAlignment="1">
      <alignment horizontal="center" vertical="center" wrapText="1"/>
    </xf>
    <xf numFmtId="0" fontId="17" fillId="0" borderId="1" xfId="0" applyFont="1" applyBorder="1" applyAlignment="1">
      <alignment horizontal="center" vertical="center"/>
    </xf>
    <xf numFmtId="0" fontId="18" fillId="0" borderId="1" xfId="0" applyFont="1" applyBorder="1" applyAlignment="1">
      <alignment horizontal="center"/>
    </xf>
    <xf numFmtId="0" fontId="19" fillId="0" borderId="1" xfId="0" applyFont="1" applyBorder="1" applyAlignment="1">
      <alignment horizontal="center" vertical="center"/>
    </xf>
    <xf numFmtId="43" fontId="14" fillId="0" borderId="1" xfId="1" applyFont="1" applyBorder="1"/>
    <xf numFmtId="43" fontId="18" fillId="0" borderId="1" xfId="0" applyNumberFormat="1" applyFont="1" applyBorder="1"/>
    <xf numFmtId="49" fontId="15" fillId="0" borderId="1" xfId="0" applyNumberFormat="1" applyFont="1" applyBorder="1" applyAlignment="1"/>
    <xf numFmtId="49" fontId="0" fillId="0" borderId="1" xfId="0" applyNumberFormat="1" applyBorder="1"/>
    <xf numFmtId="49" fontId="5" fillId="0" borderId="1" xfId="0" applyNumberFormat="1" applyFont="1" applyBorder="1"/>
    <xf numFmtId="49" fontId="0" fillId="0" borderId="1" xfId="0" applyNumberFormat="1" applyFont="1" applyBorder="1" applyAlignment="1">
      <alignment horizontal="right"/>
    </xf>
    <xf numFmtId="49" fontId="0" fillId="0" borderId="0" xfId="0" applyNumberFormat="1"/>
    <xf numFmtId="49" fontId="0" fillId="0" borderId="0" xfId="0" applyNumberFormat="1" applyBorder="1"/>
    <xf numFmtId="49" fontId="0" fillId="0" borderId="0" xfId="0" applyNumberFormat="1" applyFont="1" applyBorder="1" applyAlignment="1">
      <alignment horizontal="right"/>
    </xf>
    <xf numFmtId="0" fontId="0" fillId="0" borderId="0" xfId="0" applyAlignment="1">
      <alignment horizontal="center" vertical="center"/>
    </xf>
    <xf numFmtId="0" fontId="4" fillId="0" borderId="0" xfId="0" applyFont="1"/>
    <xf numFmtId="0" fontId="20" fillId="0" borderId="0" xfId="0" applyFont="1" applyBorder="1" applyAlignment="1">
      <alignment horizontal="center"/>
    </xf>
    <xf numFmtId="0" fontId="41" fillId="0" borderId="1" xfId="0" applyFont="1" applyFill="1" applyBorder="1"/>
    <xf numFmtId="0" fontId="41" fillId="0" borderId="5" xfId="0" applyNumberFormat="1" applyFont="1" applyFill="1" applyBorder="1" applyAlignment="1">
      <alignment horizontal="right"/>
    </xf>
    <xf numFmtId="0" fontId="41" fillId="0" borderId="5" xfId="0" applyFont="1" applyFill="1" applyBorder="1"/>
    <xf numFmtId="164" fontId="41" fillId="0" borderId="5" xfId="1" applyNumberFormat="1" applyFont="1" applyFill="1" applyBorder="1"/>
    <xf numFmtId="164" fontId="41" fillId="0" borderId="5" xfId="0" applyNumberFormat="1" applyFont="1" applyFill="1" applyBorder="1"/>
    <xf numFmtId="0" fontId="41" fillId="0" borderId="1" xfId="0" applyNumberFormat="1" applyFont="1" applyFill="1" applyBorder="1" applyAlignment="1">
      <alignment horizontal="right"/>
    </xf>
    <xf numFmtId="164" fontId="41" fillId="0" borderId="1" xfId="1" applyNumberFormat="1" applyFont="1" applyFill="1" applyBorder="1"/>
    <xf numFmtId="164" fontId="41" fillId="0" borderId="1" xfId="0" applyNumberFormat="1" applyFont="1" applyFill="1" applyBorder="1"/>
    <xf numFmtId="0" fontId="41" fillId="0" borderId="1" xfId="0" applyFont="1" applyFill="1" applyBorder="1" applyAlignment="1">
      <alignment horizontal="right"/>
    </xf>
    <xf numFmtId="164" fontId="40" fillId="0" borderId="1" xfId="1" applyNumberFormat="1" applyFont="1" applyFill="1" applyBorder="1"/>
    <xf numFmtId="164" fontId="40" fillId="0" borderId="1" xfId="0" applyNumberFormat="1" applyFont="1" applyFill="1" applyBorder="1"/>
    <xf numFmtId="0" fontId="40" fillId="0" borderId="1" xfId="0" applyFont="1" applyFill="1" applyBorder="1"/>
    <xf numFmtId="0" fontId="4" fillId="0" borderId="1" xfId="0" applyFont="1" applyBorder="1" applyAlignment="1">
      <alignment horizontal="left"/>
    </xf>
    <xf numFmtId="4" fontId="0" fillId="0" borderId="0" xfId="0" applyNumberFormat="1"/>
    <xf numFmtId="0" fontId="43" fillId="0" borderId="0" xfId="0" applyFont="1"/>
    <xf numFmtId="0" fontId="42" fillId="0" borderId="1" xfId="0" applyFont="1" applyBorder="1"/>
    <xf numFmtId="0" fontId="45" fillId="0" borderId="0" xfId="0" applyFont="1"/>
    <xf numFmtId="0" fontId="44" fillId="0" borderId="1" xfId="0" applyFont="1" applyBorder="1" applyAlignment="1">
      <alignment horizontal="right"/>
    </xf>
    <xf numFmtId="0" fontId="43" fillId="0" borderId="1" xfId="0" applyFont="1" applyBorder="1"/>
    <xf numFmtId="3" fontId="43" fillId="0" borderId="1" xfId="0" applyNumberFormat="1" applyFont="1" applyBorder="1"/>
    <xf numFmtId="0" fontId="44" fillId="0" borderId="0" xfId="0" applyFont="1" applyAlignment="1">
      <alignment horizontal="right"/>
    </xf>
    <xf numFmtId="0" fontId="0" fillId="0" borderId="0" xfId="0" applyAlignment="1">
      <alignment vertical="center"/>
    </xf>
    <xf numFmtId="0" fontId="47" fillId="0" borderId="0" xfId="0" applyFont="1"/>
    <xf numFmtId="0" fontId="16" fillId="0" borderId="0" xfId="0" applyFont="1"/>
    <xf numFmtId="0" fontId="16" fillId="0" borderId="0" xfId="0" applyFont="1" applyAlignment="1">
      <alignment vertical="top"/>
    </xf>
    <xf numFmtId="0" fontId="8" fillId="0" borderId="1" xfId="0" applyFont="1" applyBorder="1" applyAlignment="1">
      <alignment horizontal="right"/>
    </xf>
    <xf numFmtId="0" fontId="7" fillId="0" borderId="0" xfId="0" applyFont="1"/>
    <xf numFmtId="0" fontId="7" fillId="0" borderId="1" xfId="0" applyFont="1" applyBorder="1" applyAlignment="1">
      <alignment horizontal="right"/>
    </xf>
    <xf numFmtId="49" fontId="7" fillId="0" borderId="1" xfId="0" applyNumberFormat="1" applyFont="1" applyBorder="1" applyAlignment="1">
      <alignment horizontal="right"/>
    </xf>
    <xf numFmtId="43" fontId="7" fillId="0" borderId="1" xfId="1" applyFont="1" applyBorder="1"/>
    <xf numFmtId="3" fontId="7" fillId="0" borderId="1" xfId="0" applyNumberFormat="1" applyFont="1" applyBorder="1"/>
    <xf numFmtId="49" fontId="7" fillId="0" borderId="1" xfId="0" applyNumberFormat="1" applyFont="1" applyBorder="1"/>
    <xf numFmtId="43" fontId="8" fillId="0" borderId="1" xfId="0" applyNumberFormat="1" applyFont="1" applyBorder="1"/>
    <xf numFmtId="0" fontId="7" fillId="0" borderId="1" xfId="0" applyFont="1" applyBorder="1" applyAlignment="1">
      <alignment horizontal="center"/>
    </xf>
    <xf numFmtId="0" fontId="48" fillId="0" borderId="1" xfId="0" applyFont="1" applyBorder="1" applyAlignment="1">
      <alignment horizontal="center" vertical="center"/>
    </xf>
    <xf numFmtId="0" fontId="8" fillId="0" borderId="1" xfId="0" applyFont="1" applyBorder="1" applyAlignment="1">
      <alignment horizontal="right" vertical="top"/>
    </xf>
    <xf numFmtId="0" fontId="7" fillId="0" borderId="0" xfId="0" applyFont="1" applyAlignment="1">
      <alignment vertical="top"/>
    </xf>
    <xf numFmtId="49" fontId="7" fillId="0" borderId="0" xfId="0" applyNumberFormat="1" applyFont="1"/>
    <xf numFmtId="0" fontId="20" fillId="0" borderId="0" xfId="0" applyFont="1" applyAlignment="1"/>
    <xf numFmtId="0" fontId="4" fillId="0" borderId="0" xfId="0" applyFont="1" applyAlignment="1">
      <alignment horizontal="center" vertical="center"/>
    </xf>
    <xf numFmtId="0" fontId="50" fillId="0" borderId="1" xfId="0" applyFont="1" applyFill="1" applyBorder="1" applyAlignment="1">
      <alignment vertical="center"/>
    </xf>
    <xf numFmtId="0" fontId="50" fillId="0" borderId="1" xfId="0" applyFont="1" applyFill="1" applyBorder="1" applyAlignment="1">
      <alignment vertical="center" wrapText="1"/>
    </xf>
    <xf numFmtId="0" fontId="50" fillId="0" borderId="5" xfId="0" applyFont="1" applyFill="1" applyBorder="1" applyAlignment="1">
      <alignment vertical="center"/>
    </xf>
    <xf numFmtId="164" fontId="51" fillId="27" borderId="24" xfId="1" applyNumberFormat="1" applyFont="1" applyFill="1" applyBorder="1" applyAlignment="1">
      <alignment vertical="center"/>
    </xf>
    <xf numFmtId="0" fontId="51" fillId="27" borderId="24" xfId="0" applyFont="1" applyFill="1" applyBorder="1" applyAlignment="1">
      <alignment vertical="center"/>
    </xf>
    <xf numFmtId="0" fontId="51" fillId="0" borderId="1" xfId="0" applyFont="1" applyFill="1" applyBorder="1" applyAlignment="1">
      <alignment vertical="center"/>
    </xf>
    <xf numFmtId="0" fontId="51" fillId="0" borderId="5" xfId="0" applyFont="1" applyFill="1" applyBorder="1" applyAlignment="1">
      <alignment vertical="center"/>
    </xf>
    <xf numFmtId="0" fontId="45" fillId="28" borderId="0" xfId="0" applyFont="1" applyFill="1"/>
    <xf numFmtId="0" fontId="45" fillId="28" borderId="0" xfId="0" applyFont="1" applyFill="1" applyAlignment="1">
      <alignment vertical="center"/>
    </xf>
    <xf numFmtId="0" fontId="54" fillId="28" borderId="0" xfId="0" applyFont="1" applyFill="1" applyAlignment="1">
      <alignment vertical="center"/>
    </xf>
    <xf numFmtId="0" fontId="0" fillId="28" borderId="0" xfId="0" applyFill="1"/>
    <xf numFmtId="0" fontId="54" fillId="0" borderId="0" xfId="0" applyFont="1" applyAlignment="1">
      <alignment vertical="center"/>
    </xf>
    <xf numFmtId="0" fontId="55" fillId="0" borderId="0" xfId="0" applyFont="1"/>
    <xf numFmtId="0" fontId="56" fillId="0" borderId="0" xfId="0" applyFont="1"/>
    <xf numFmtId="0" fontId="0" fillId="0" borderId="0" xfId="0" applyNumberFormat="1" applyAlignment="1">
      <alignment horizontal="center"/>
    </xf>
    <xf numFmtId="49" fontId="0" fillId="0" borderId="0" xfId="0" applyNumberFormat="1" applyAlignment="1">
      <alignment horizontal="center"/>
    </xf>
    <xf numFmtId="0" fontId="57" fillId="0" borderId="0" xfId="0" applyFont="1"/>
    <xf numFmtId="0" fontId="57" fillId="0" borderId="0" xfId="0" applyFont="1" applyAlignment="1">
      <alignment horizontal="center" vertical="center"/>
    </xf>
    <xf numFmtId="0" fontId="46" fillId="0" borderId="0" xfId="0" applyFont="1" applyBorder="1"/>
    <xf numFmtId="0" fontId="17" fillId="0" borderId="0" xfId="0" applyFont="1" applyAlignment="1">
      <alignment horizontal="center" vertical="center"/>
    </xf>
    <xf numFmtId="0" fontId="13" fillId="0" borderId="0" xfId="0" applyFont="1" applyAlignment="1">
      <alignment horizontal="center" vertical="top" wrapText="1"/>
    </xf>
    <xf numFmtId="0" fontId="13" fillId="0" borderId="0" xfId="0" applyFont="1" applyAlignment="1">
      <alignment vertical="top" wrapText="1"/>
    </xf>
    <xf numFmtId="0" fontId="61" fillId="0" borderId="0" xfId="0" applyFont="1" applyAlignment="1">
      <alignment horizontal="center" vertical="center"/>
    </xf>
    <xf numFmtId="0" fontId="62" fillId="0" borderId="0" xfId="0" applyFont="1" applyAlignment="1">
      <alignment horizontal="center" vertical="center" wrapText="1"/>
    </xf>
    <xf numFmtId="0" fontId="61" fillId="0" borderId="0" xfId="0" applyFont="1" applyAlignment="1">
      <alignment horizontal="center" vertical="center" wrapText="1"/>
    </xf>
    <xf numFmtId="0" fontId="3" fillId="0" borderId="0" xfId="0" applyFont="1" applyAlignment="1">
      <alignment horizontal="center" vertical="top" wrapText="1"/>
    </xf>
    <xf numFmtId="0" fontId="3" fillId="0" borderId="0" xfId="0" applyFont="1" applyAlignment="1">
      <alignment vertical="top" wrapText="1"/>
    </xf>
    <xf numFmtId="0" fontId="66" fillId="0" borderId="0" xfId="0" applyFont="1" applyAlignment="1">
      <alignment horizontal="center" vertical="center" wrapText="1"/>
    </xf>
    <xf numFmtId="0" fontId="67" fillId="0" borderId="0" xfId="0" applyFont="1" applyAlignment="1">
      <alignment horizontal="center" vertical="top" wrapText="1"/>
    </xf>
    <xf numFmtId="0" fontId="68" fillId="0" borderId="0" xfId="0" applyFont="1" applyAlignment="1">
      <alignment horizontal="center" vertical="top" wrapText="1"/>
    </xf>
    <xf numFmtId="0" fontId="3" fillId="28" borderId="0" xfId="0" applyFont="1" applyFill="1" applyAlignment="1">
      <alignment horizontal="center" vertical="top" wrapText="1"/>
    </xf>
    <xf numFmtId="0" fontId="3" fillId="28" borderId="0" xfId="0" applyFont="1" applyFill="1" applyAlignment="1">
      <alignment vertical="top" wrapText="1"/>
    </xf>
    <xf numFmtId="0" fontId="46" fillId="28" borderId="0" xfId="0" applyFont="1" applyFill="1" applyBorder="1" applyAlignment="1">
      <alignment horizontal="center" vertical="top" wrapText="1"/>
    </xf>
    <xf numFmtId="0" fontId="69" fillId="0" borderId="22" xfId="0" applyFont="1" applyBorder="1" applyAlignment="1">
      <alignment horizontal="center"/>
    </xf>
    <xf numFmtId="0" fontId="69" fillId="0" borderId="23" xfId="0" applyFont="1" applyBorder="1" applyAlignment="1">
      <alignment horizontal="center"/>
    </xf>
    <xf numFmtId="0" fontId="70" fillId="0" borderId="1" xfId="2" applyFont="1" applyBorder="1" applyAlignment="1">
      <alignment horizontal="center" vertical="top" wrapText="1"/>
    </xf>
    <xf numFmtId="0" fontId="72" fillId="0" borderId="1" xfId="0" applyFont="1" applyBorder="1" applyAlignment="1">
      <alignment horizontal="center"/>
    </xf>
    <xf numFmtId="164" fontId="70" fillId="0" borderId="1" xfId="1" applyNumberFormat="1" applyFont="1" applyBorder="1" applyAlignment="1">
      <alignment vertical="top" wrapText="1"/>
    </xf>
    <xf numFmtId="43" fontId="73" fillId="0" borderId="0" xfId="510" applyFont="1" applyFill="1" applyBorder="1" applyAlignment="1">
      <alignment vertical="top" wrapText="1"/>
    </xf>
    <xf numFmtId="43" fontId="73" fillId="0" borderId="0" xfId="2" applyNumberFormat="1" applyFont="1" applyBorder="1" applyAlignment="1">
      <alignment vertical="top" wrapText="1"/>
    </xf>
    <xf numFmtId="0" fontId="70" fillId="0" borderId="1" xfId="2" applyFont="1" applyBorder="1" applyAlignment="1">
      <alignment vertical="top" wrapText="1"/>
    </xf>
    <xf numFmtId="43" fontId="73" fillId="0" borderId="0" xfId="510" applyFont="1" applyBorder="1" applyAlignment="1">
      <alignment vertical="top" wrapText="1"/>
    </xf>
    <xf numFmtId="0" fontId="71" fillId="0" borderId="1" xfId="2" applyFont="1" applyBorder="1" applyAlignment="1">
      <alignment horizontal="center" vertical="top" wrapText="1"/>
    </xf>
    <xf numFmtId="164" fontId="70" fillId="3" borderId="1" xfId="1" applyNumberFormat="1" applyFont="1" applyFill="1" applyBorder="1" applyAlignment="1">
      <alignment vertical="top" wrapText="1"/>
    </xf>
    <xf numFmtId="43" fontId="73" fillId="3" borderId="0" xfId="510" applyFont="1" applyFill="1" applyBorder="1" applyAlignment="1">
      <alignment vertical="top" wrapText="1"/>
    </xf>
    <xf numFmtId="43" fontId="73" fillId="3" borderId="0" xfId="2" applyNumberFormat="1" applyFont="1" applyFill="1" applyBorder="1" applyAlignment="1">
      <alignment vertical="top" wrapText="1"/>
    </xf>
    <xf numFmtId="0" fontId="46" fillId="3" borderId="0" xfId="0" applyFont="1" applyFill="1" applyBorder="1"/>
    <xf numFmtId="0" fontId="74" fillId="0" borderId="0" xfId="2" applyFont="1" applyFill="1" applyBorder="1" applyAlignment="1">
      <alignment wrapText="1"/>
    </xf>
    <xf numFmtId="0" fontId="75" fillId="0" borderId="0" xfId="2" applyFont="1" applyBorder="1" applyAlignment="1">
      <alignment vertical="top" wrapText="1"/>
    </xf>
    <xf numFmtId="164" fontId="76" fillId="0" borderId="1" xfId="1" applyNumberFormat="1" applyFont="1" applyFill="1" applyBorder="1" applyAlignment="1">
      <alignment wrapText="1"/>
    </xf>
    <xf numFmtId="0" fontId="46" fillId="0" borderId="0" xfId="0" applyFont="1" applyBorder="1" applyAlignment="1"/>
    <xf numFmtId="0" fontId="3" fillId="0" borderId="1" xfId="85" applyFont="1" applyBorder="1" applyAlignment="1">
      <alignment horizontal="center" vertical="top" wrapText="1"/>
    </xf>
    <xf numFmtId="0" fontId="77" fillId="0" borderId="0" xfId="0" applyFont="1" applyBorder="1"/>
    <xf numFmtId="0" fontId="70" fillId="0" borderId="1" xfId="101" applyFont="1" applyBorder="1" applyAlignment="1">
      <alignment horizontal="center" vertical="top" wrapText="1"/>
    </xf>
    <xf numFmtId="0" fontId="70" fillId="0" borderId="1" xfId="101" applyFont="1" applyBorder="1" applyAlignment="1">
      <alignment vertical="top" wrapText="1"/>
    </xf>
    <xf numFmtId="164" fontId="72" fillId="0" borderId="1" xfId="1" applyNumberFormat="1" applyFont="1" applyBorder="1"/>
    <xf numFmtId="164" fontId="46" fillId="0" borderId="0" xfId="0" applyNumberFormat="1" applyFont="1" applyBorder="1"/>
    <xf numFmtId="0" fontId="3" fillId="0" borderId="1" xfId="101" quotePrefix="1" applyFont="1" applyBorder="1" applyAlignment="1">
      <alignment horizontal="center" vertical="top" wrapText="1"/>
    </xf>
    <xf numFmtId="0" fontId="3" fillId="0" borderId="1" xfId="101" applyFont="1" applyBorder="1" applyAlignment="1">
      <alignment horizontal="center" vertical="top" wrapText="1"/>
    </xf>
    <xf numFmtId="43" fontId="46" fillId="0" borderId="0" xfId="1" applyFont="1" applyBorder="1"/>
    <xf numFmtId="0" fontId="71" fillId="0" borderId="1" xfId="101" applyFont="1" applyBorder="1" applyAlignment="1">
      <alignment horizontal="center" vertical="top" wrapText="1"/>
    </xf>
    <xf numFmtId="0" fontId="71" fillId="0" borderId="1" xfId="101" applyFont="1" applyBorder="1" applyAlignment="1">
      <alignment vertical="top" wrapText="1"/>
    </xf>
    <xf numFmtId="164" fontId="78" fillId="0" borderId="1" xfId="1" applyNumberFormat="1" applyFont="1" applyBorder="1"/>
    <xf numFmtId="0" fontId="69" fillId="0" borderId="1" xfId="0" applyFont="1" applyBorder="1"/>
    <xf numFmtId="164" fontId="69" fillId="0" borderId="1" xfId="0" applyNumberFormat="1" applyFont="1" applyBorder="1"/>
    <xf numFmtId="43" fontId="46" fillId="0" borderId="0" xfId="0" applyNumberFormat="1" applyFont="1" applyBorder="1"/>
    <xf numFmtId="0" fontId="46" fillId="0" borderId="0" xfId="0" applyFont="1" applyBorder="1" applyAlignment="1">
      <alignment horizontal="center"/>
    </xf>
    <xf numFmtId="0" fontId="46" fillId="0" borderId="0" xfId="0" applyFont="1" applyFill="1" applyBorder="1"/>
    <xf numFmtId="164" fontId="46" fillId="0" borderId="0" xfId="1" applyNumberFormat="1" applyFont="1" applyBorder="1" applyAlignment="1">
      <alignment horizontal="center"/>
    </xf>
    <xf numFmtId="49" fontId="70" fillId="0" borderId="1" xfId="2" applyNumberFormat="1" applyFont="1" applyBorder="1" applyAlignment="1">
      <alignment horizontal="center" vertical="top" wrapText="1"/>
    </xf>
    <xf numFmtId="0" fontId="70" fillId="3" borderId="1" xfId="2" applyFont="1" applyFill="1" applyBorder="1" applyAlignment="1">
      <alignment horizontal="center" vertical="top" wrapText="1"/>
    </xf>
    <xf numFmtId="164" fontId="72" fillId="3" borderId="1" xfId="1" applyNumberFormat="1" applyFont="1" applyFill="1" applyBorder="1"/>
    <xf numFmtId="49" fontId="70" fillId="3" borderId="1" xfId="2" applyNumberFormat="1" applyFont="1" applyFill="1" applyBorder="1" applyAlignment="1">
      <alignment horizontal="center" vertical="top" wrapText="1"/>
    </xf>
    <xf numFmtId="164" fontId="79" fillId="3" borderId="1" xfId="1" applyNumberFormat="1" applyFont="1" applyFill="1" applyBorder="1" applyAlignment="1">
      <alignment wrapText="1"/>
    </xf>
    <xf numFmtId="0" fontId="70" fillId="30" borderId="1" xfId="2" applyFont="1" applyFill="1" applyBorder="1" applyAlignment="1">
      <alignment horizontal="center" vertical="top" wrapText="1"/>
    </xf>
    <xf numFmtId="0" fontId="71" fillId="30" borderId="1" xfId="2" applyFont="1" applyFill="1" applyBorder="1" applyAlignment="1">
      <alignment vertical="top" wrapText="1"/>
    </xf>
    <xf numFmtId="164" fontId="79" fillId="30" borderId="1" xfId="1" applyNumberFormat="1" applyFont="1" applyFill="1" applyBorder="1" applyAlignment="1">
      <alignment wrapText="1"/>
    </xf>
    <xf numFmtId="43" fontId="73" fillId="30" borderId="0" xfId="510" applyFont="1" applyFill="1" applyBorder="1" applyAlignment="1">
      <alignment vertical="top" wrapText="1"/>
    </xf>
    <xf numFmtId="0" fontId="46" fillId="30" borderId="0" xfId="0" applyFont="1" applyFill="1" applyBorder="1"/>
    <xf numFmtId="0" fontId="71" fillId="30" borderId="1" xfId="2" applyFont="1" applyFill="1" applyBorder="1" applyAlignment="1">
      <alignment horizontal="center" vertical="top" wrapText="1"/>
    </xf>
    <xf numFmtId="164" fontId="71" fillId="30" borderId="1" xfId="1" applyNumberFormat="1" applyFont="1" applyFill="1" applyBorder="1" applyAlignment="1">
      <alignment vertical="top" wrapText="1"/>
    </xf>
    <xf numFmtId="0" fontId="70" fillId="30" borderId="1" xfId="2" applyFont="1" applyFill="1" applyBorder="1" applyAlignment="1">
      <alignment vertical="top" wrapText="1"/>
    </xf>
    <xf numFmtId="49" fontId="70" fillId="0" borderId="1" xfId="101" applyNumberFormat="1" applyFont="1" applyBorder="1" applyAlignment="1">
      <alignment horizontal="center" vertical="top" wrapText="1"/>
    </xf>
    <xf numFmtId="164" fontId="69" fillId="0" borderId="1" xfId="1" applyNumberFormat="1" applyFont="1" applyBorder="1"/>
    <xf numFmtId="164" fontId="69" fillId="30" borderId="1" xfId="1" applyNumberFormat="1" applyFont="1" applyFill="1" applyBorder="1"/>
    <xf numFmtId="0" fontId="71" fillId="30" borderId="1" xfId="101" applyFont="1" applyFill="1" applyBorder="1" applyAlignment="1">
      <alignment horizontal="center" vertical="top" wrapText="1"/>
    </xf>
    <xf numFmtId="49" fontId="70" fillId="0" borderId="1" xfId="101" applyNumberFormat="1" applyFont="1" applyBorder="1" applyAlignment="1">
      <alignment horizontal="center" vertical="center" wrapText="1"/>
    </xf>
    <xf numFmtId="0" fontId="71" fillId="30" borderId="1" xfId="101" applyFont="1" applyFill="1" applyBorder="1" applyAlignment="1">
      <alignment horizontal="center" vertical="center" wrapText="1"/>
    </xf>
    <xf numFmtId="164" fontId="69" fillId="30" borderId="1" xfId="1" applyNumberFormat="1" applyFont="1" applyFill="1" applyBorder="1" applyAlignment="1">
      <alignment vertical="center"/>
    </xf>
    <xf numFmtId="0" fontId="46" fillId="0" borderId="0" xfId="0" applyFont="1" applyBorder="1" applyAlignment="1">
      <alignment vertical="center"/>
    </xf>
    <xf numFmtId="49" fontId="70" fillId="3" borderId="1" xfId="101" applyNumberFormat="1" applyFont="1" applyFill="1" applyBorder="1" applyAlignment="1">
      <alignment horizontal="center" vertical="center" wrapText="1"/>
    </xf>
    <xf numFmtId="0" fontId="71" fillId="3" borderId="1" xfId="101" applyFont="1" applyFill="1" applyBorder="1" applyAlignment="1">
      <alignment horizontal="center" vertical="center" wrapText="1"/>
    </xf>
    <xf numFmtId="164" fontId="69" fillId="3" borderId="1" xfId="1" applyNumberFormat="1" applyFont="1" applyFill="1" applyBorder="1" applyAlignment="1">
      <alignment vertical="center"/>
    </xf>
    <xf numFmtId="0" fontId="46" fillId="3" borderId="0" xfId="0" applyFont="1" applyFill="1" applyBorder="1" applyAlignment="1">
      <alignment vertical="center"/>
    </xf>
    <xf numFmtId="0" fontId="71" fillId="33" borderId="1" xfId="101" applyFont="1" applyFill="1" applyBorder="1" applyAlignment="1">
      <alignment vertical="center" wrapText="1"/>
    </xf>
    <xf numFmtId="164" fontId="69" fillId="33" borderId="1" xfId="1" applyNumberFormat="1" applyFont="1" applyFill="1" applyBorder="1" applyAlignment="1">
      <alignment vertical="center"/>
    </xf>
    <xf numFmtId="49" fontId="70" fillId="0" borderId="1" xfId="101" applyNumberFormat="1" applyFont="1" applyBorder="1" applyAlignment="1">
      <alignment horizontal="right" vertical="top" wrapText="1"/>
    </xf>
    <xf numFmtId="0" fontId="70" fillId="0" borderId="1" xfId="101" applyFont="1" applyBorder="1" applyAlignment="1">
      <alignment horizontal="right" vertical="top" wrapText="1"/>
    </xf>
    <xf numFmtId="0" fontId="71" fillId="31" borderId="1" xfId="101" applyFont="1" applyFill="1" applyBorder="1" applyAlignment="1">
      <alignment horizontal="center" vertical="top" wrapText="1"/>
    </xf>
    <xf numFmtId="164" fontId="78" fillId="31" borderId="1" xfId="1" applyNumberFormat="1" applyFont="1" applyFill="1" applyBorder="1"/>
    <xf numFmtId="0" fontId="71" fillId="32" borderId="1" xfId="101" applyFont="1" applyFill="1" applyBorder="1" applyAlignment="1">
      <alignment horizontal="center" vertical="top" wrapText="1"/>
    </xf>
    <xf numFmtId="164" fontId="78" fillId="32" borderId="1" xfId="1" applyNumberFormat="1" applyFont="1" applyFill="1" applyBorder="1"/>
    <xf numFmtId="0" fontId="72" fillId="0" borderId="1" xfId="0" applyFont="1" applyBorder="1" applyAlignment="1">
      <alignment horizontal="center" vertical="center"/>
    </xf>
    <xf numFmtId="164" fontId="72" fillId="0" borderId="4" xfId="0" applyNumberFormat="1" applyFont="1" applyBorder="1"/>
    <xf numFmtId="0" fontId="72" fillId="0" borderId="1" xfId="0" applyFont="1" applyBorder="1"/>
    <xf numFmtId="164" fontId="72" fillId="0" borderId="1" xfId="1" applyNumberFormat="1" applyFont="1" applyBorder="1" applyAlignment="1">
      <alignment horizontal="right"/>
    </xf>
    <xf numFmtId="0" fontId="46" fillId="0" borderId="0" xfId="0" applyFont="1" applyBorder="1" applyAlignment="1">
      <alignment horizontal="right"/>
    </xf>
    <xf numFmtId="0" fontId="80" fillId="0" borderId="1" xfId="0" applyFont="1" applyBorder="1" applyAlignment="1">
      <alignment horizontal="center" vertical="center" wrapText="1"/>
    </xf>
    <xf numFmtId="0" fontId="80" fillId="0" borderId="1" xfId="0" applyFont="1" applyBorder="1" applyAlignment="1">
      <alignment horizontal="center" vertical="center"/>
    </xf>
    <xf numFmtId="49" fontId="80" fillId="0" borderId="6" xfId="0" applyNumberFormat="1" applyFont="1" applyBorder="1" applyAlignment="1">
      <alignment horizontal="right"/>
    </xf>
    <xf numFmtId="49" fontId="82" fillId="0" borderId="6" xfId="0" applyNumberFormat="1" applyFont="1" applyBorder="1"/>
    <xf numFmtId="0" fontId="80" fillId="0" borderId="6" xfId="0" applyFont="1" applyBorder="1"/>
    <xf numFmtId="0" fontId="81" fillId="0" borderId="7" xfId="0" applyFont="1" applyBorder="1" applyAlignment="1">
      <alignment horizontal="right" vertical="top" wrapText="1"/>
    </xf>
    <xf numFmtId="49" fontId="82" fillId="0" borderId="1" xfId="0" applyNumberFormat="1" applyFont="1" applyBorder="1" applyAlignment="1">
      <alignment horizontal="right"/>
    </xf>
    <xf numFmtId="49" fontId="82" fillId="0" borderId="1" xfId="0" applyNumberFormat="1" applyFont="1" applyBorder="1"/>
    <xf numFmtId="0" fontId="82" fillId="0" borderId="1" xfId="0" applyFont="1" applyBorder="1"/>
    <xf numFmtId="0" fontId="82" fillId="0" borderId="1" xfId="0" applyFont="1" applyFill="1" applyBorder="1"/>
    <xf numFmtId="43" fontId="83" fillId="0" borderId="1" xfId="0" applyNumberFormat="1" applyFont="1" applyBorder="1" applyAlignment="1">
      <alignment horizontal="right" vertical="top" wrapText="1"/>
    </xf>
    <xf numFmtId="0" fontId="82" fillId="0" borderId="1" xfId="0" applyNumberFormat="1" applyFont="1" applyFill="1" applyBorder="1" applyAlignment="1">
      <alignment horizontal="right"/>
    </xf>
    <xf numFmtId="49" fontId="82" fillId="0" borderId="1" xfId="0" applyNumberFormat="1" applyFont="1" applyFill="1" applyBorder="1" applyAlignment="1">
      <alignment horizontal="right"/>
    </xf>
    <xf numFmtId="49" fontId="80" fillId="28" borderId="6" xfId="0" applyNumberFormat="1" applyFont="1" applyFill="1" applyBorder="1" applyAlignment="1">
      <alignment horizontal="right" vertical="center"/>
    </xf>
    <xf numFmtId="49" fontId="82" fillId="28" borderId="6" xfId="0" applyNumberFormat="1" applyFont="1" applyFill="1" applyBorder="1" applyAlignment="1">
      <alignment vertical="center"/>
    </xf>
    <xf numFmtId="49" fontId="80" fillId="3" borderId="1" xfId="0" applyNumberFormat="1" applyFont="1" applyFill="1" applyBorder="1" applyAlignment="1">
      <alignment horizontal="right" vertical="center"/>
    </xf>
    <xf numFmtId="49" fontId="82" fillId="3" borderId="1" xfId="0" applyNumberFormat="1" applyFont="1" applyFill="1" applyBorder="1" applyAlignment="1">
      <alignment vertical="center"/>
    </xf>
    <xf numFmtId="0" fontId="80" fillId="3" borderId="1" xfId="0" applyFont="1" applyFill="1" applyBorder="1" applyAlignment="1">
      <alignment horizontal="right" vertical="center"/>
    </xf>
    <xf numFmtId="3" fontId="81" fillId="0" borderId="1" xfId="0" applyNumberFormat="1" applyFont="1" applyBorder="1" applyAlignment="1">
      <alignment horizontal="right" vertical="top" wrapText="1"/>
    </xf>
    <xf numFmtId="49" fontId="80" fillId="0" borderId="1" xfId="0" applyNumberFormat="1" applyFont="1" applyBorder="1" applyAlignment="1">
      <alignment horizontal="right"/>
    </xf>
    <xf numFmtId="0" fontId="80" fillId="0" borderId="1" xfId="0" applyFont="1" applyBorder="1"/>
    <xf numFmtId="0" fontId="82" fillId="0" borderId="1" xfId="0" applyFont="1" applyBorder="1" applyAlignment="1">
      <alignment wrapText="1"/>
    </xf>
    <xf numFmtId="49" fontId="80" fillId="28" borderId="1" xfId="0" applyNumberFormat="1" applyFont="1" applyFill="1" applyBorder="1" applyAlignment="1">
      <alignment horizontal="right"/>
    </xf>
    <xf numFmtId="49" fontId="82" fillId="28" borderId="1" xfId="0" applyNumberFormat="1" applyFont="1" applyFill="1" applyBorder="1"/>
    <xf numFmtId="0" fontId="80" fillId="28" borderId="1" xfId="0" applyFont="1" applyFill="1" applyBorder="1" applyAlignment="1">
      <alignment horizontal="right"/>
    </xf>
    <xf numFmtId="0" fontId="81" fillId="0" borderId="1" xfId="0" applyFont="1" applyBorder="1" applyAlignment="1">
      <alignment horizontal="center" vertical="top" wrapText="1"/>
    </xf>
    <xf numFmtId="0" fontId="81" fillId="0" borderId="1" xfId="0" applyFont="1" applyBorder="1" applyAlignment="1">
      <alignment horizontal="right" vertical="top" wrapText="1"/>
    </xf>
    <xf numFmtId="4" fontId="83" fillId="0" borderId="1" xfId="0" applyNumberFormat="1" applyFont="1" applyBorder="1" applyAlignment="1">
      <alignment horizontal="right" vertical="top" wrapText="1"/>
    </xf>
    <xf numFmtId="0" fontId="82" fillId="28" borderId="1" xfId="0" applyFont="1" applyFill="1" applyBorder="1"/>
    <xf numFmtId="0" fontId="83" fillId="0" borderId="1" xfId="0" applyFont="1" applyBorder="1" applyAlignment="1">
      <alignment horizontal="center" vertical="top" wrapText="1"/>
    </xf>
    <xf numFmtId="0" fontId="83" fillId="0" borderId="1" xfId="0" applyFont="1" applyBorder="1" applyAlignment="1">
      <alignment vertical="top" wrapText="1"/>
    </xf>
    <xf numFmtId="0" fontId="84" fillId="0" borderId="1" xfId="0" applyFont="1" applyBorder="1" applyAlignment="1">
      <alignment horizontal="right" vertical="top" wrapText="1"/>
    </xf>
    <xf numFmtId="0" fontId="85" fillId="0" borderId="33" xfId="0" applyFont="1" applyBorder="1" applyAlignment="1">
      <alignment horizontal="center" vertical="top" wrapText="1"/>
    </xf>
    <xf numFmtId="0" fontId="85" fillId="0" borderId="27" xfId="0" applyFont="1" applyBorder="1" applyAlignment="1">
      <alignment horizontal="center" vertical="top" wrapText="1"/>
    </xf>
    <xf numFmtId="0" fontId="86" fillId="29" borderId="27" xfId="0" applyFont="1" applyFill="1" applyBorder="1" applyAlignment="1">
      <alignment vertical="top" wrapText="1"/>
    </xf>
    <xf numFmtId="3" fontId="87" fillId="29" borderId="27" xfId="0" applyNumberFormat="1" applyFont="1" applyFill="1" applyBorder="1" applyAlignment="1">
      <alignment horizontal="right" vertical="top" wrapText="1"/>
    </xf>
    <xf numFmtId="0" fontId="81" fillId="0" borderId="27" xfId="0" applyFont="1" applyBorder="1" applyAlignment="1">
      <alignment horizontal="center" vertical="center" wrapText="1"/>
    </xf>
    <xf numFmtId="4" fontId="81" fillId="34" borderId="1" xfId="0" applyNumberFormat="1" applyFont="1" applyFill="1" applyBorder="1" applyAlignment="1">
      <alignment horizontal="right" vertical="center" wrapText="1"/>
    </xf>
    <xf numFmtId="0" fontId="80" fillId="30" borderId="6" xfId="0" applyFont="1" applyFill="1" applyBorder="1" applyAlignment="1">
      <alignment horizontal="right" vertical="center"/>
    </xf>
    <xf numFmtId="0" fontId="80" fillId="30" borderId="1" xfId="0" applyFont="1" applyFill="1" applyBorder="1" applyAlignment="1">
      <alignment horizontal="right"/>
    </xf>
    <xf numFmtId="0" fontId="80" fillId="30" borderId="1" xfId="0" applyFont="1" applyFill="1" applyBorder="1" applyAlignment="1">
      <alignment horizontal="right" vertical="center"/>
    </xf>
    <xf numFmtId="43" fontId="81" fillId="30" borderId="1" xfId="0" applyNumberFormat="1" applyFont="1" applyFill="1" applyBorder="1" applyAlignment="1">
      <alignment horizontal="right" vertical="center" wrapText="1"/>
    </xf>
    <xf numFmtId="4" fontId="81" fillId="30" borderId="6" xfId="0" applyNumberFormat="1" applyFont="1" applyFill="1" applyBorder="1" applyAlignment="1">
      <alignment horizontal="right" vertical="top" wrapText="1"/>
    </xf>
    <xf numFmtId="4" fontId="81" fillId="30" borderId="1" xfId="0" applyNumberFormat="1" applyFont="1" applyFill="1" applyBorder="1" applyAlignment="1">
      <alignment horizontal="right" vertical="top" wrapText="1"/>
    </xf>
    <xf numFmtId="49" fontId="80" fillId="28" borderId="1" xfId="0" applyNumberFormat="1" applyFont="1" applyFill="1" applyBorder="1" applyAlignment="1">
      <alignment horizontal="right" vertical="center"/>
    </xf>
    <xf numFmtId="49" fontId="82" fillId="28" borderId="1" xfId="0" applyNumberFormat="1" applyFont="1" applyFill="1" applyBorder="1" applyAlignment="1">
      <alignment vertical="center"/>
    </xf>
    <xf numFmtId="4" fontId="81" fillId="30" borderId="1" xfId="0" applyNumberFormat="1" applyFont="1" applyFill="1" applyBorder="1" applyAlignment="1">
      <alignment horizontal="right" vertical="center" wrapText="1"/>
    </xf>
    <xf numFmtId="0" fontId="46" fillId="0" borderId="0" xfId="0" applyFont="1" applyFill="1" applyBorder="1" applyAlignment="1">
      <alignment vertical="center"/>
    </xf>
    <xf numFmtId="0" fontId="82" fillId="0" borderId="1" xfId="0" applyNumberFormat="1" applyFont="1" applyFill="1" applyBorder="1" applyAlignment="1">
      <alignment horizontal="right" vertical="center"/>
    </xf>
    <xf numFmtId="49" fontId="82" fillId="0" borderId="1" xfId="0" applyNumberFormat="1" applyFont="1" applyBorder="1" applyAlignment="1">
      <alignment vertical="center"/>
    </xf>
    <xf numFmtId="0" fontId="82" fillId="0" borderId="1" xfId="0" applyFont="1" applyBorder="1" applyAlignment="1">
      <alignment vertical="center"/>
    </xf>
    <xf numFmtId="4" fontId="83" fillId="0" borderId="1" xfId="0" applyNumberFormat="1" applyFont="1" applyBorder="1" applyAlignment="1">
      <alignment horizontal="right" vertical="center" wrapText="1"/>
    </xf>
    <xf numFmtId="49" fontId="71" fillId="0" borderId="2" xfId="101" applyNumberFormat="1" applyFont="1" applyBorder="1" applyAlignment="1">
      <alignment horizontal="center" vertical="top" wrapText="1"/>
    </xf>
    <xf numFmtId="43" fontId="72" fillId="0" borderId="1" xfId="1" applyFont="1" applyBorder="1" applyAlignment="1">
      <alignment horizontal="right"/>
    </xf>
    <xf numFmtId="0" fontId="88" fillId="3" borderId="1" xfId="2" applyFont="1" applyFill="1" applyBorder="1" applyAlignment="1">
      <alignment vertical="top" wrapText="1"/>
    </xf>
    <xf numFmtId="0" fontId="88" fillId="0" borderId="1" xfId="2" applyFont="1" applyBorder="1" applyAlignment="1">
      <alignment vertical="top" wrapText="1"/>
    </xf>
    <xf numFmtId="0" fontId="89" fillId="0" borderId="1" xfId="85" applyFont="1" applyBorder="1" applyAlignment="1">
      <alignment vertical="top" wrapText="1"/>
    </xf>
    <xf numFmtId="0" fontId="88" fillId="0" borderId="1" xfId="2" applyFont="1" applyFill="1" applyBorder="1" applyAlignment="1">
      <alignment wrapText="1"/>
    </xf>
    <xf numFmtId="0" fontId="88" fillId="0" borderId="3" xfId="0" applyFont="1" applyBorder="1" applyAlignment="1">
      <alignment horizontal="justify" vertical="top"/>
    </xf>
    <xf numFmtId="0" fontId="90" fillId="0" borderId="1" xfId="0" applyFont="1" applyBorder="1" applyAlignment="1">
      <alignment horizontal="left"/>
    </xf>
    <xf numFmtId="2" fontId="88" fillId="0" borderId="1" xfId="2" applyNumberFormat="1" applyFont="1" applyBorder="1" applyAlignment="1">
      <alignment vertical="top" wrapText="1"/>
    </xf>
    <xf numFmtId="0" fontId="88" fillId="0" borderId="1" xfId="85" applyFont="1" applyBorder="1" applyAlignment="1">
      <alignment vertical="top" wrapText="1"/>
    </xf>
    <xf numFmtId="0" fontId="90" fillId="0" borderId="1" xfId="0" applyFont="1" applyBorder="1"/>
    <xf numFmtId="0" fontId="88" fillId="0" borderId="1" xfId="101" applyFont="1" applyBorder="1" applyAlignment="1">
      <alignment vertical="top" wrapText="1"/>
    </xf>
    <xf numFmtId="49" fontId="91" fillId="0" borderId="2" xfId="101" applyNumberFormat="1" applyFont="1" applyBorder="1" applyAlignment="1">
      <alignment vertical="center" wrapText="1"/>
    </xf>
    <xf numFmtId="0" fontId="91" fillId="0" borderId="1" xfId="101" applyFont="1" applyBorder="1" applyAlignment="1">
      <alignment vertical="top" wrapText="1"/>
    </xf>
    <xf numFmtId="0" fontId="90" fillId="0" borderId="1" xfId="0" applyFont="1" applyBorder="1" applyAlignment="1">
      <alignment horizontal="left" wrapText="1"/>
    </xf>
    <xf numFmtId="0" fontId="90" fillId="0" borderId="4" xfId="0" applyFont="1" applyBorder="1" applyAlignment="1">
      <alignment horizontal="left" wrapText="1"/>
    </xf>
    <xf numFmtId="0" fontId="93" fillId="0" borderId="1" xfId="0" applyFont="1" applyBorder="1"/>
    <xf numFmtId="0" fontId="94" fillId="0" borderId="1" xfId="0" applyFont="1" applyBorder="1"/>
    <xf numFmtId="0" fontId="21" fillId="0" borderId="1" xfId="0" applyFont="1" applyBorder="1" applyAlignment="1">
      <alignment horizontal="center" vertical="center" wrapText="1"/>
    </xf>
    <xf numFmtId="0" fontId="21" fillId="0" borderId="1" xfId="0" applyFont="1" applyBorder="1" applyAlignment="1">
      <alignment horizontal="center" vertical="center"/>
    </xf>
    <xf numFmtId="0" fontId="92" fillId="0" borderId="1" xfId="0" applyFont="1" applyBorder="1" applyAlignment="1">
      <alignment horizontal="center" vertical="center"/>
    </xf>
    <xf numFmtId="0" fontId="95" fillId="0" borderId="1" xfId="0" applyFont="1" applyBorder="1" applyAlignment="1">
      <alignment horizontal="center"/>
    </xf>
    <xf numFmtId="0" fontId="96" fillId="0" borderId="1" xfId="0" applyFont="1" applyBorder="1" applyAlignment="1">
      <alignment horizontal="center" vertical="center"/>
    </xf>
    <xf numFmtId="0" fontId="97" fillId="0" borderId="1" xfId="0" applyFont="1" applyBorder="1" applyAlignment="1">
      <alignment vertical="top" wrapText="1"/>
    </xf>
    <xf numFmtId="0" fontId="97" fillId="0" borderId="1" xfId="0" applyFont="1" applyBorder="1" applyAlignment="1">
      <alignment horizontal="justify" vertical="top"/>
    </xf>
    <xf numFmtId="0" fontId="67" fillId="0" borderId="1" xfId="0" applyFont="1" applyBorder="1" applyAlignment="1">
      <alignment horizontal="justify" vertical="top"/>
    </xf>
    <xf numFmtId="0" fontId="92" fillId="0" borderId="1" xfId="0" applyFont="1" applyBorder="1"/>
    <xf numFmtId="49" fontId="92" fillId="0" borderId="2" xfId="0" applyNumberFormat="1" applyFont="1" applyBorder="1" applyAlignment="1"/>
    <xf numFmtId="49" fontId="92" fillId="0" borderId="3" xfId="0" applyNumberFormat="1" applyFont="1" applyBorder="1" applyAlignment="1"/>
    <xf numFmtId="49" fontId="92" fillId="0" borderId="4" xfId="0" applyNumberFormat="1" applyFont="1" applyBorder="1" applyAlignment="1"/>
    <xf numFmtId="0" fontId="21" fillId="0" borderId="1" xfId="0" applyFont="1" applyBorder="1" applyAlignment="1">
      <alignment horizontal="right"/>
    </xf>
    <xf numFmtId="0" fontId="21" fillId="0" borderId="1" xfId="0" applyFont="1" applyBorder="1"/>
    <xf numFmtId="43" fontId="21" fillId="0" borderId="1" xfId="1" applyFont="1" applyBorder="1"/>
    <xf numFmtId="0" fontId="98" fillId="0" borderId="1" xfId="0" applyFont="1" applyBorder="1" applyAlignment="1">
      <alignment horizontal="right"/>
    </xf>
    <xf numFmtId="0" fontId="98" fillId="0" borderId="1" xfId="0" applyFont="1" applyBorder="1"/>
    <xf numFmtId="164" fontId="98" fillId="0" borderId="1" xfId="1" applyNumberFormat="1" applyFont="1" applyBorder="1"/>
    <xf numFmtId="43" fontId="98" fillId="0" borderId="1" xfId="1" applyFont="1" applyBorder="1"/>
    <xf numFmtId="3" fontId="21" fillId="0" borderId="1" xfId="0" applyNumberFormat="1" applyFont="1" applyBorder="1"/>
    <xf numFmtId="0" fontId="98" fillId="0" borderId="1" xfId="0" applyFont="1" applyFill="1" applyBorder="1" applyAlignment="1">
      <alignment horizontal="right"/>
    </xf>
    <xf numFmtId="3" fontId="98" fillId="0" borderId="1" xfId="0" applyNumberFormat="1" applyFont="1" applyBorder="1"/>
    <xf numFmtId="43" fontId="21" fillId="0" borderId="1" xfId="0" applyNumberFormat="1" applyFont="1" applyBorder="1"/>
    <xf numFmtId="0" fontId="99" fillId="0" borderId="1" xfId="0" applyFont="1" applyBorder="1" applyAlignment="1">
      <alignment horizontal="right"/>
    </xf>
    <xf numFmtId="49" fontId="99" fillId="0" borderId="1" xfId="0" applyNumberFormat="1" applyFont="1" applyBorder="1" applyAlignment="1">
      <alignment horizontal="right"/>
    </xf>
    <xf numFmtId="0" fontId="99" fillId="0" borderId="1" xfId="0" applyFont="1" applyBorder="1"/>
    <xf numFmtId="43" fontId="99" fillId="0" borderId="1" xfId="1" applyFont="1" applyBorder="1"/>
    <xf numFmtId="0" fontId="100" fillId="0" borderId="0" xfId="0" applyFont="1"/>
    <xf numFmtId="0" fontId="100" fillId="0" borderId="1" xfId="0" applyFont="1" applyBorder="1" applyAlignment="1">
      <alignment horizontal="right"/>
    </xf>
    <xf numFmtId="0" fontId="101" fillId="0" borderId="1" xfId="0" applyFont="1" applyBorder="1" applyAlignment="1">
      <alignment wrapText="1"/>
    </xf>
    <xf numFmtId="0" fontId="100" fillId="0" borderId="1" xfId="0" applyFont="1" applyBorder="1"/>
    <xf numFmtId="164" fontId="100" fillId="0" borderId="1" xfId="1" applyNumberFormat="1" applyFont="1" applyBorder="1"/>
    <xf numFmtId="43" fontId="100" fillId="0" borderId="1" xfId="1" applyFont="1" applyBorder="1"/>
    <xf numFmtId="3" fontId="99" fillId="0" borderId="1" xfId="0" applyNumberFormat="1" applyFont="1" applyBorder="1"/>
    <xf numFmtId="43" fontId="99" fillId="0" borderId="1" xfId="1" applyFont="1" applyBorder="1" applyAlignment="1">
      <alignment horizontal="right"/>
    </xf>
    <xf numFmtId="0" fontId="100" fillId="0" borderId="1" xfId="0" applyFont="1" applyFill="1" applyBorder="1" applyAlignment="1">
      <alignment horizontal="right"/>
    </xf>
    <xf numFmtId="0" fontId="101" fillId="0" borderId="1" xfId="0" applyFont="1" applyBorder="1" applyAlignment="1">
      <alignment vertical="top" wrapText="1"/>
    </xf>
    <xf numFmtId="3" fontId="100" fillId="0" borderId="1" xfId="0" applyNumberFormat="1" applyFont="1" applyBorder="1"/>
    <xf numFmtId="43" fontId="100" fillId="0" borderId="1" xfId="1" applyFont="1" applyBorder="1" applyAlignment="1">
      <alignment horizontal="right"/>
    </xf>
    <xf numFmtId="0" fontId="101" fillId="0" borderId="1" xfId="0" applyFont="1" applyBorder="1" applyAlignment="1">
      <alignment horizontal="justify" vertical="top"/>
    </xf>
    <xf numFmtId="0" fontId="102" fillId="0" borderId="1" xfId="0" applyFont="1" applyBorder="1" applyAlignment="1">
      <alignment horizontal="justify" vertical="top"/>
    </xf>
    <xf numFmtId="3" fontId="99" fillId="0" borderId="1" xfId="0" applyNumberFormat="1" applyFont="1" applyBorder="1" applyAlignment="1">
      <alignment horizontal="right"/>
    </xf>
    <xf numFmtId="0" fontId="101" fillId="0" borderId="1" xfId="0" applyFont="1" applyBorder="1" applyAlignment="1" applyProtection="1">
      <alignment vertical="top" wrapText="1"/>
    </xf>
    <xf numFmtId="3" fontId="100" fillId="0" borderId="1" xfId="0" applyNumberFormat="1" applyFont="1" applyBorder="1" applyAlignment="1">
      <alignment horizontal="right"/>
    </xf>
    <xf numFmtId="0" fontId="102" fillId="0" borderId="1" xfId="0" applyFont="1" applyBorder="1" applyAlignment="1">
      <alignment vertical="top" wrapText="1"/>
    </xf>
    <xf numFmtId="0" fontId="102" fillId="0" borderId="1" xfId="0" applyFont="1" applyBorder="1" applyAlignment="1">
      <alignment wrapText="1"/>
    </xf>
    <xf numFmtId="43" fontId="99" fillId="0" borderId="1" xfId="0" applyNumberFormat="1" applyFont="1" applyBorder="1"/>
    <xf numFmtId="0" fontId="98" fillId="0" borderId="0" xfId="0" applyFont="1"/>
    <xf numFmtId="0" fontId="97" fillId="0" borderId="1" xfId="0" applyFont="1" applyBorder="1" applyAlignment="1">
      <alignment horizontal="left" vertical="top" wrapText="1"/>
    </xf>
    <xf numFmtId="0" fontId="97" fillId="0" borderId="1" xfId="0" applyFont="1" applyBorder="1" applyAlignment="1">
      <alignment horizontal="justify" vertical="top" wrapText="1"/>
    </xf>
    <xf numFmtId="164" fontId="52" fillId="27" borderId="24" xfId="1" quotePrefix="1" applyNumberFormat="1" applyFont="1" applyFill="1" applyBorder="1" applyAlignment="1">
      <alignment vertical="center"/>
    </xf>
    <xf numFmtId="0" fontId="13" fillId="0" borderId="0" xfId="0" applyFont="1" applyAlignment="1">
      <alignment vertical="top" wrapText="1"/>
    </xf>
    <xf numFmtId="0" fontId="104" fillId="0" borderId="1" xfId="0" applyNumberFormat="1" applyFont="1" applyFill="1" applyBorder="1" applyAlignment="1">
      <alignment horizontal="right" vertical="center"/>
    </xf>
    <xf numFmtId="0" fontId="104" fillId="0" borderId="1" xfId="0" applyFont="1" applyFill="1" applyBorder="1" applyAlignment="1">
      <alignment vertical="center"/>
    </xf>
    <xf numFmtId="164" fontId="105" fillId="0" borderId="1" xfId="1" applyNumberFormat="1" applyFont="1" applyFill="1" applyBorder="1" applyAlignment="1">
      <alignment vertical="center"/>
    </xf>
    <xf numFmtId="164" fontId="105" fillId="0" borderId="1" xfId="0" applyNumberFormat="1" applyFont="1" applyFill="1" applyBorder="1" applyAlignment="1">
      <alignment vertical="center"/>
    </xf>
    <xf numFmtId="43" fontId="105" fillId="0" borderId="1" xfId="1" applyFont="1" applyFill="1" applyBorder="1" applyAlignment="1">
      <alignment vertical="center"/>
    </xf>
    <xf numFmtId="43" fontId="105" fillId="0" borderId="1" xfId="0" applyNumberFormat="1" applyFont="1" applyFill="1" applyBorder="1" applyAlignment="1">
      <alignment vertical="center"/>
    </xf>
    <xf numFmtId="0" fontId="104" fillId="0" borderId="1" xfId="0" applyFont="1" applyFill="1" applyBorder="1" applyAlignment="1">
      <alignment vertical="center" wrapText="1"/>
    </xf>
    <xf numFmtId="0" fontId="105" fillId="0" borderId="1" xfId="0" applyFont="1" applyFill="1" applyBorder="1" applyAlignment="1">
      <alignment vertical="center"/>
    </xf>
    <xf numFmtId="49" fontId="104" fillId="0" borderId="1" xfId="0" applyNumberFormat="1" applyFont="1" applyFill="1" applyBorder="1" applyAlignment="1">
      <alignment horizontal="right" vertical="center"/>
    </xf>
    <xf numFmtId="0" fontId="104" fillId="0" borderId="1" xfId="0" applyFont="1" applyFill="1" applyBorder="1" applyAlignment="1">
      <alignment horizontal="left" vertical="center" wrapText="1"/>
    </xf>
    <xf numFmtId="43" fontId="105" fillId="0" borderId="1" xfId="1" applyNumberFormat="1" applyFont="1" applyFill="1" applyBorder="1" applyAlignment="1">
      <alignment vertical="center"/>
    </xf>
    <xf numFmtId="0" fontId="104" fillId="27" borderId="24" xfId="0" applyFont="1" applyFill="1" applyBorder="1" applyAlignment="1">
      <alignment horizontal="right" vertical="center"/>
    </xf>
    <xf numFmtId="0" fontId="106" fillId="27" borderId="24" xfId="90" applyFont="1" applyFill="1" applyBorder="1" applyAlignment="1">
      <alignment horizontal="center" vertical="center"/>
    </xf>
    <xf numFmtId="164" fontId="104" fillId="27" borderId="24" xfId="1" applyNumberFormat="1" applyFont="1" applyFill="1" applyBorder="1" applyAlignment="1">
      <alignment vertical="center"/>
    </xf>
    <xf numFmtId="0" fontId="105" fillId="0" borderId="5" xfId="0" applyFont="1" applyFill="1" applyBorder="1" applyAlignment="1">
      <alignment horizontal="right" vertical="center"/>
    </xf>
    <xf numFmtId="0" fontId="105" fillId="0" borderId="5" xfId="0" applyFont="1" applyFill="1" applyBorder="1" applyAlignment="1">
      <alignment vertical="center"/>
    </xf>
    <xf numFmtId="164" fontId="105" fillId="0" borderId="5" xfId="1" applyNumberFormat="1" applyFont="1" applyFill="1" applyBorder="1" applyAlignment="1">
      <alignment vertical="center"/>
    </xf>
    <xf numFmtId="164" fontId="105" fillId="0" borderId="5" xfId="0" applyNumberFormat="1" applyFont="1" applyFill="1" applyBorder="1" applyAlignment="1">
      <alignment vertical="center"/>
    </xf>
    <xf numFmtId="164" fontId="107" fillId="0" borderId="1" xfId="1" applyNumberFormat="1" applyFont="1" applyFill="1" applyBorder="1" applyAlignment="1">
      <alignment vertical="center"/>
    </xf>
    <xf numFmtId="164" fontId="104" fillId="0" borderId="1" xfId="0" applyNumberFormat="1" applyFont="1" applyFill="1" applyBorder="1" applyAlignment="1">
      <alignment vertical="center"/>
    </xf>
    <xf numFmtId="164" fontId="104" fillId="0" borderId="1" xfId="1" applyNumberFormat="1" applyFont="1" applyFill="1" applyBorder="1" applyAlignment="1">
      <alignment vertical="center"/>
    </xf>
    <xf numFmtId="0" fontId="104" fillId="0" borderId="6" xfId="0" applyFont="1" applyFill="1" applyBorder="1" applyAlignment="1">
      <alignment vertical="center" wrapText="1"/>
    </xf>
    <xf numFmtId="164" fontId="105" fillId="0" borderId="1" xfId="0" applyNumberFormat="1" applyFont="1" applyFill="1" applyBorder="1" applyAlignment="1">
      <alignment vertical="center" wrapText="1"/>
    </xf>
    <xf numFmtId="0" fontId="106" fillId="27" borderId="24" xfId="90" quotePrefix="1" applyFont="1" applyFill="1" applyBorder="1" applyAlignment="1">
      <alignment horizontal="right" vertical="center"/>
    </xf>
    <xf numFmtId="164" fontId="106" fillId="27" borderId="24" xfId="1" quotePrefix="1" applyNumberFormat="1" applyFont="1" applyFill="1" applyBorder="1" applyAlignment="1">
      <alignment vertical="center"/>
    </xf>
    <xf numFmtId="0" fontId="106" fillId="0" borderId="5" xfId="90" quotePrefix="1" applyFont="1" applyBorder="1" applyAlignment="1">
      <alignment horizontal="right" vertical="center"/>
    </xf>
    <xf numFmtId="0" fontId="106" fillId="0" borderId="5" xfId="90" quotePrefix="1" applyFont="1" applyBorder="1" applyAlignment="1">
      <alignment vertical="center"/>
    </xf>
    <xf numFmtId="164" fontId="108" fillId="0" borderId="5" xfId="1" quotePrefix="1" applyNumberFormat="1" applyFont="1" applyFill="1" applyBorder="1" applyAlignment="1">
      <alignment vertical="center"/>
    </xf>
    <xf numFmtId="164" fontId="108" fillId="0" borderId="5" xfId="1" applyNumberFormat="1" applyFont="1" applyFill="1" applyBorder="1" applyAlignment="1">
      <alignment vertical="center"/>
    </xf>
    <xf numFmtId="164" fontId="109" fillId="3" borderId="1" xfId="1" applyNumberFormat="1" applyFont="1" applyFill="1" applyBorder="1" applyAlignment="1">
      <alignment vertical="center"/>
    </xf>
    <xf numFmtId="164" fontId="109" fillId="3" borderId="1" xfId="1" applyNumberFormat="1" applyFont="1" applyFill="1" applyBorder="1" applyAlignment="1">
      <alignment vertical="center" wrapText="1"/>
    </xf>
    <xf numFmtId="2" fontId="104" fillId="0" borderId="1" xfId="0" applyNumberFormat="1" applyFont="1" applyFill="1" applyBorder="1" applyAlignment="1">
      <alignment vertical="center"/>
    </xf>
    <xf numFmtId="2" fontId="104" fillId="0" borderId="1" xfId="0" applyNumberFormat="1" applyFont="1" applyFill="1" applyBorder="1" applyAlignment="1">
      <alignment vertical="center" wrapText="1"/>
    </xf>
    <xf numFmtId="0" fontId="104" fillId="27" borderId="24" xfId="0" applyNumberFormat="1" applyFont="1" applyFill="1" applyBorder="1" applyAlignment="1">
      <alignment horizontal="right" vertical="center"/>
    </xf>
    <xf numFmtId="0" fontId="104" fillId="27" borderId="24" xfId="0" applyFont="1" applyFill="1" applyBorder="1" applyAlignment="1">
      <alignment horizontal="center" vertical="center"/>
    </xf>
    <xf numFmtId="164" fontId="108" fillId="0" borderId="5" xfId="1" applyNumberFormat="1" applyFont="1" applyBorder="1" applyAlignment="1">
      <alignment vertical="center"/>
    </xf>
    <xf numFmtId="0" fontId="110" fillId="0" borderId="1" xfId="0" applyNumberFormat="1" applyFont="1" applyFill="1" applyBorder="1" applyAlignment="1">
      <alignment horizontal="right" vertical="center"/>
    </xf>
    <xf numFmtId="0" fontId="104" fillId="0" borderId="1" xfId="0" applyFont="1" applyFill="1" applyBorder="1" applyAlignment="1">
      <alignment horizontal="left" vertical="center"/>
    </xf>
    <xf numFmtId="43" fontId="104" fillId="27" borderId="24" xfId="1" applyFont="1" applyFill="1" applyBorder="1" applyAlignment="1">
      <alignment vertical="center"/>
    </xf>
    <xf numFmtId="0" fontId="104" fillId="0" borderId="5" xfId="0" applyNumberFormat="1" applyFont="1" applyFill="1" applyBorder="1" applyAlignment="1">
      <alignment horizontal="right" vertical="center"/>
    </xf>
    <xf numFmtId="0" fontId="104" fillId="0" borderId="5" xfId="0" applyFont="1" applyFill="1" applyBorder="1" applyAlignment="1">
      <alignment vertical="center"/>
    </xf>
    <xf numFmtId="164" fontId="104" fillId="0" borderId="5" xfId="1" applyNumberFormat="1" applyFont="1" applyFill="1" applyBorder="1" applyAlignment="1">
      <alignment vertical="center"/>
    </xf>
    <xf numFmtId="164" fontId="104" fillId="0" borderId="5" xfId="0" applyNumberFormat="1" applyFont="1" applyFill="1" applyBorder="1" applyAlignment="1">
      <alignment vertical="center"/>
    </xf>
    <xf numFmtId="0" fontId="104" fillId="27" borderId="24" xfId="0" applyFont="1" applyFill="1" applyBorder="1" applyAlignment="1">
      <alignment horizontal="left" vertical="center" wrapText="1"/>
    </xf>
    <xf numFmtId="0" fontId="92" fillId="0" borderId="1" xfId="0" applyFont="1" applyBorder="1" applyAlignment="1">
      <alignment horizontal="right"/>
    </xf>
    <xf numFmtId="49" fontId="93" fillId="0" borderId="1" xfId="0" applyNumberFormat="1" applyFont="1" applyBorder="1"/>
    <xf numFmtId="43" fontId="92" fillId="0" borderId="1" xfId="1" applyFont="1" applyBorder="1"/>
    <xf numFmtId="43" fontId="93" fillId="0" borderId="1" xfId="1" applyFont="1" applyBorder="1"/>
    <xf numFmtId="0" fontId="93" fillId="0" borderId="1" xfId="0" applyFont="1" applyBorder="1" applyAlignment="1">
      <alignment horizontal="right"/>
    </xf>
    <xf numFmtId="0" fontId="111" fillId="0" borderId="1" xfId="0" applyFont="1" applyBorder="1" applyAlignment="1">
      <alignment horizontal="justify" vertical="top" wrapText="1"/>
    </xf>
    <xf numFmtId="3" fontId="92" fillId="0" borderId="1" xfId="0" applyNumberFormat="1" applyFont="1" applyBorder="1"/>
    <xf numFmtId="0" fontId="93" fillId="0" borderId="1" xfId="0" applyFont="1" applyFill="1" applyBorder="1" applyAlignment="1">
      <alignment horizontal="right"/>
    </xf>
    <xf numFmtId="0" fontId="111" fillId="0" borderId="1" xfId="0" applyFont="1" applyBorder="1" applyAlignment="1">
      <alignment vertical="top" wrapText="1"/>
    </xf>
    <xf numFmtId="3" fontId="93" fillId="0" borderId="1" xfId="0" applyNumberFormat="1" applyFont="1" applyBorder="1"/>
    <xf numFmtId="0" fontId="111" fillId="0" borderId="8" xfId="0" applyFont="1" applyBorder="1" applyAlignment="1">
      <alignment horizontal="justify" vertical="top"/>
    </xf>
    <xf numFmtId="0" fontId="111" fillId="0" borderId="0" xfId="0" applyFont="1" applyBorder="1" applyAlignment="1">
      <alignment horizontal="justify" vertical="top"/>
    </xf>
    <xf numFmtId="0" fontId="111" fillId="0" borderId="1" xfId="0" applyFont="1" applyBorder="1" applyAlignment="1">
      <alignment horizontal="justify" vertical="center" wrapText="1"/>
    </xf>
    <xf numFmtId="0" fontId="111" fillId="0" borderId="1" xfId="0" applyFont="1" applyBorder="1" applyAlignment="1">
      <alignment horizontal="justify" vertical="top"/>
    </xf>
    <xf numFmtId="0" fontId="92" fillId="0" borderId="1" xfId="0" applyFont="1" applyBorder="1" applyAlignment="1">
      <alignment horizontal="right" vertical="top"/>
    </xf>
    <xf numFmtId="0" fontId="93" fillId="0" borderId="1" xfId="0" applyFont="1" applyBorder="1" applyAlignment="1">
      <alignment vertical="top"/>
    </xf>
    <xf numFmtId="49" fontId="93" fillId="0" borderId="1" xfId="0" applyNumberFormat="1" applyFont="1" applyBorder="1" applyAlignment="1">
      <alignment vertical="top"/>
    </xf>
    <xf numFmtId="0" fontId="112" fillId="0" borderId="1" xfId="0" applyFont="1" applyBorder="1" applyAlignment="1">
      <alignment horizontal="justify" vertical="top"/>
    </xf>
    <xf numFmtId="0" fontId="92" fillId="0" borderId="1" xfId="0" applyFont="1" applyBorder="1" applyAlignment="1">
      <alignment vertical="top"/>
    </xf>
    <xf numFmtId="3" fontId="92" fillId="0" borderId="1" xfId="0" applyNumberFormat="1" applyFont="1" applyBorder="1" applyAlignment="1">
      <alignment vertical="top"/>
    </xf>
    <xf numFmtId="43" fontId="93" fillId="0" borderId="1" xfId="1" applyFont="1" applyBorder="1" applyAlignment="1">
      <alignment vertical="top"/>
    </xf>
    <xf numFmtId="43" fontId="92" fillId="0" borderId="1" xfId="1" applyFont="1" applyBorder="1" applyAlignment="1">
      <alignment vertical="top"/>
    </xf>
    <xf numFmtId="3" fontId="92" fillId="0" borderId="1" xfId="0" applyNumberFormat="1" applyFont="1" applyBorder="1" applyAlignment="1">
      <alignment horizontal="right"/>
    </xf>
    <xf numFmtId="3" fontId="93" fillId="0" borderId="1" xfId="0" applyNumberFormat="1" applyFont="1" applyBorder="1" applyAlignment="1">
      <alignment horizontal="right"/>
    </xf>
    <xf numFmtId="43" fontId="93" fillId="0" borderId="1" xfId="1" applyFont="1" applyBorder="1" applyAlignment="1">
      <alignment horizontal="right"/>
    </xf>
    <xf numFmtId="0" fontId="111" fillId="0" borderId="7" xfId="0" applyFont="1" applyBorder="1" applyAlignment="1">
      <alignment horizontal="justify" vertical="top" wrapText="1"/>
    </xf>
    <xf numFmtId="0" fontId="111" fillId="0" borderId="0" xfId="0" applyFont="1" applyBorder="1" applyAlignment="1">
      <alignment horizontal="justify" vertical="top" wrapText="1"/>
    </xf>
    <xf numFmtId="0" fontId="112" fillId="0" borderId="1" xfId="0" applyFont="1" applyBorder="1" applyAlignment="1">
      <alignment vertical="top" wrapText="1"/>
    </xf>
    <xf numFmtId="0" fontId="112" fillId="0" borderId="1" xfId="0" applyFont="1" applyBorder="1" applyAlignment="1">
      <alignment horizontal="justify" vertical="top" wrapText="1"/>
    </xf>
    <xf numFmtId="43" fontId="92" fillId="0" borderId="1" xfId="0" applyNumberFormat="1" applyFont="1" applyBorder="1"/>
    <xf numFmtId="0" fontId="13" fillId="0" borderId="1" xfId="0" applyFont="1" applyBorder="1" applyAlignment="1">
      <alignment horizontal="justify" vertical="top" wrapText="1"/>
    </xf>
    <xf numFmtId="0" fontId="13" fillId="0" borderId="1" xfId="0" applyFont="1" applyBorder="1" applyAlignment="1">
      <alignment vertical="top" wrapText="1"/>
    </xf>
    <xf numFmtId="0" fontId="113" fillId="0" borderId="1" xfId="0" applyFont="1" applyBorder="1" applyAlignment="1">
      <alignment vertical="top" wrapText="1"/>
    </xf>
    <xf numFmtId="0" fontId="17" fillId="0" borderId="1" xfId="0" applyFont="1" applyBorder="1" applyAlignment="1">
      <alignment horizontal="right"/>
    </xf>
    <xf numFmtId="49" fontId="17" fillId="0" borderId="1" xfId="0" applyNumberFormat="1" applyFont="1" applyBorder="1" applyAlignment="1">
      <alignment horizontal="right"/>
    </xf>
    <xf numFmtId="0" fontId="17" fillId="0" borderId="1" xfId="0" applyFont="1" applyBorder="1"/>
    <xf numFmtId="43" fontId="17" fillId="0" borderId="1" xfId="1" applyFont="1" applyBorder="1"/>
    <xf numFmtId="0" fontId="114" fillId="0" borderId="1" xfId="0" applyFont="1" applyBorder="1"/>
    <xf numFmtId="0" fontId="114" fillId="0" borderId="1" xfId="0" applyFont="1" applyBorder="1" applyAlignment="1">
      <alignment horizontal="right"/>
    </xf>
    <xf numFmtId="49" fontId="114" fillId="0" borderId="1" xfId="0" applyNumberFormat="1" applyFont="1" applyBorder="1" applyAlignment="1">
      <alignment horizontal="right"/>
    </xf>
    <xf numFmtId="43" fontId="114" fillId="0" borderId="1" xfId="1" applyFont="1" applyBorder="1"/>
    <xf numFmtId="0" fontId="115" fillId="0" borderId="1" xfId="0" applyFont="1" applyBorder="1" applyAlignment="1">
      <alignment wrapText="1"/>
    </xf>
    <xf numFmtId="49" fontId="114" fillId="0" borderId="1" xfId="0" applyNumberFormat="1" applyFont="1" applyBorder="1"/>
    <xf numFmtId="49" fontId="21" fillId="0" borderId="1" xfId="0" applyNumberFormat="1" applyFont="1" applyBorder="1" applyAlignment="1">
      <alignment horizontal="right"/>
    </xf>
    <xf numFmtId="49" fontId="98" fillId="0" borderId="1" xfId="0" applyNumberFormat="1" applyFont="1" applyBorder="1" applyAlignment="1">
      <alignment horizontal="right"/>
    </xf>
    <xf numFmtId="49" fontId="98" fillId="0" borderId="1" xfId="0" applyNumberFormat="1" applyFont="1" applyFill="1" applyBorder="1" applyAlignment="1">
      <alignment horizontal="right"/>
    </xf>
    <xf numFmtId="0" fontId="116" fillId="0" borderId="1" xfId="0" applyFont="1" applyBorder="1" applyAlignment="1">
      <alignment wrapText="1"/>
    </xf>
    <xf numFmtId="0" fontId="116" fillId="0" borderId="1" xfId="0" applyFont="1" applyBorder="1" applyAlignment="1">
      <alignment horizontal="left" wrapText="1"/>
    </xf>
    <xf numFmtId="3" fontId="21" fillId="0" borderId="1" xfId="0" applyNumberFormat="1" applyFont="1" applyBorder="1" applyAlignment="1">
      <alignment horizontal="right"/>
    </xf>
    <xf numFmtId="3" fontId="98" fillId="0" borderId="1" xfId="0" applyNumberFormat="1" applyFont="1" applyBorder="1" applyAlignment="1">
      <alignment horizontal="right"/>
    </xf>
    <xf numFmtId="0" fontId="67" fillId="0" borderId="1" xfId="0" applyFont="1" applyBorder="1" applyAlignment="1">
      <alignment vertical="top" wrapText="1"/>
    </xf>
    <xf numFmtId="0" fontId="67" fillId="0" borderId="1" xfId="0" applyFont="1" applyBorder="1" applyAlignment="1">
      <alignment horizontal="justify" vertical="top" wrapText="1"/>
    </xf>
    <xf numFmtId="49" fontId="98" fillId="0" borderId="1" xfId="0" applyNumberFormat="1" applyFont="1" applyBorder="1"/>
    <xf numFmtId="0" fontId="21" fillId="0" borderId="1" xfId="0" applyFont="1" applyBorder="1" applyAlignment="1">
      <alignment horizontal="center"/>
    </xf>
    <xf numFmtId="43" fontId="17" fillId="0" borderId="1" xfId="0" applyNumberFormat="1" applyFont="1" applyBorder="1"/>
    <xf numFmtId="0" fontId="17" fillId="0" borderId="1" xfId="0" applyFont="1" applyBorder="1" applyAlignment="1">
      <alignment horizontal="right" vertical="top"/>
    </xf>
    <xf numFmtId="0" fontId="21" fillId="0" borderId="1" xfId="0" applyFont="1" applyFill="1" applyBorder="1" applyAlignment="1">
      <alignment horizontal="right"/>
    </xf>
    <xf numFmtId="0" fontId="97" fillId="0" borderId="1" xfId="0" applyFont="1" applyBorder="1"/>
    <xf numFmtId="4" fontId="97" fillId="0" borderId="1" xfId="0" applyNumberFormat="1" applyFont="1" applyBorder="1" applyAlignment="1">
      <alignment horizontal="right" vertical="top" wrapText="1"/>
    </xf>
    <xf numFmtId="4" fontId="97" fillId="0" borderId="1" xfId="0" applyNumberFormat="1" applyFont="1" applyBorder="1" applyAlignment="1">
      <alignment vertical="top" wrapText="1"/>
    </xf>
    <xf numFmtId="0" fontId="117" fillId="0" borderId="1" xfId="0" applyFont="1" applyBorder="1" applyAlignment="1">
      <alignment horizontal="left" vertical="top" wrapText="1"/>
    </xf>
    <xf numFmtId="0" fontId="21" fillId="0" borderId="1" xfId="0" applyFont="1" applyBorder="1" applyAlignment="1">
      <alignment horizontal="left" vertical="top"/>
    </xf>
    <xf numFmtId="43" fontId="98" fillId="0" borderId="1" xfId="1" applyFont="1" applyBorder="1" applyAlignment="1">
      <alignment horizontal="left" vertical="top"/>
    </xf>
    <xf numFmtId="43" fontId="98" fillId="0" borderId="1" xfId="1" applyFont="1" applyBorder="1" applyAlignment="1">
      <alignment horizontal="right" vertical="top"/>
    </xf>
    <xf numFmtId="0" fontId="117" fillId="0" borderId="1" xfId="0" applyFont="1" applyBorder="1" applyAlignment="1">
      <alignment wrapText="1"/>
    </xf>
    <xf numFmtId="0" fontId="21" fillId="0" borderId="1" xfId="0" applyFont="1" applyBorder="1" applyAlignment="1"/>
    <xf numFmtId="0" fontId="98" fillId="0" borderId="1" xfId="0" applyFont="1" applyBorder="1" applyAlignment="1"/>
    <xf numFmtId="0" fontId="97" fillId="0" borderId="1" xfId="0" applyFont="1" applyFill="1" applyBorder="1" applyAlignment="1">
      <alignment vertical="top" wrapText="1"/>
    </xf>
    <xf numFmtId="0" fontId="98" fillId="0" borderId="1" xfId="0" applyFont="1" applyBorder="1" applyAlignment="1">
      <alignment vertical="top" wrapText="1"/>
    </xf>
    <xf numFmtId="0" fontId="98" fillId="0" borderId="1" xfId="0" applyFont="1" applyBorder="1" applyAlignment="1">
      <alignment wrapText="1"/>
    </xf>
    <xf numFmtId="49" fontId="21" fillId="0" borderId="1" xfId="0" applyNumberFormat="1" applyFont="1" applyFill="1" applyBorder="1" applyAlignment="1">
      <alignment horizontal="right"/>
    </xf>
    <xf numFmtId="0" fontId="67" fillId="0" borderId="1" xfId="0" applyFont="1" applyBorder="1" applyAlignment="1">
      <alignment wrapText="1"/>
    </xf>
    <xf numFmtId="0" fontId="97" fillId="0" borderId="1" xfId="0" applyFont="1" applyBorder="1" applyAlignment="1">
      <alignment wrapText="1"/>
    </xf>
    <xf numFmtId="0" fontId="116" fillId="0" borderId="1" xfId="0" applyFont="1" applyBorder="1" applyAlignment="1">
      <alignment vertical="top" wrapText="1"/>
    </xf>
    <xf numFmtId="0" fontId="21" fillId="0" borderId="1" xfId="0" applyFont="1" applyBorder="1" applyAlignment="1">
      <alignment vertical="top" wrapText="1"/>
    </xf>
    <xf numFmtId="0" fontId="97" fillId="0" borderId="1" xfId="0" applyFont="1" applyFill="1" applyBorder="1" applyAlignment="1">
      <alignment horizontal="justify" vertical="top" wrapText="1"/>
    </xf>
    <xf numFmtId="0" fontId="97" fillId="0" borderId="1" xfId="0" applyFont="1" applyBorder="1" applyAlignment="1" applyProtection="1">
      <alignment horizontal="left"/>
      <protection locked="0"/>
    </xf>
    <xf numFmtId="0" fontId="21" fillId="0" borderId="1" xfId="0" applyFont="1" applyBorder="1" applyAlignment="1">
      <alignment wrapText="1"/>
    </xf>
    <xf numFmtId="0" fontId="94" fillId="0" borderId="1" xfId="0" applyFont="1" applyBorder="1" applyAlignment="1">
      <alignment horizontal="right"/>
    </xf>
    <xf numFmtId="49" fontId="94" fillId="0" borderId="1" xfId="0" applyNumberFormat="1" applyFont="1" applyBorder="1" applyAlignment="1">
      <alignment horizontal="right"/>
    </xf>
    <xf numFmtId="0" fontId="95" fillId="0" borderId="1" xfId="0" applyFont="1" applyBorder="1" applyAlignment="1">
      <alignment horizontal="right"/>
    </xf>
    <xf numFmtId="43" fontId="95" fillId="0" borderId="1" xfId="0" applyNumberFormat="1" applyFont="1" applyBorder="1"/>
    <xf numFmtId="0" fontId="97" fillId="3" borderId="1" xfId="0" applyFont="1" applyFill="1" applyBorder="1" applyAlignment="1">
      <alignment vertical="top" wrapText="1"/>
    </xf>
    <xf numFmtId="0" fontId="67" fillId="3" borderId="1" xfId="0" applyFont="1" applyFill="1" applyBorder="1" applyAlignment="1">
      <alignment vertical="top" wrapText="1"/>
    </xf>
    <xf numFmtId="0" fontId="116" fillId="0" borderId="1" xfId="0" applyFont="1" applyFill="1" applyBorder="1"/>
    <xf numFmtId="0" fontId="98" fillId="0" borderId="1" xfId="0" applyFont="1" applyFill="1" applyBorder="1" applyAlignment="1">
      <alignment vertical="top" wrapText="1"/>
    </xf>
    <xf numFmtId="0" fontId="21" fillId="0" borderId="1" xfId="0" applyFont="1" applyFill="1" applyBorder="1" applyAlignment="1">
      <alignment vertical="top" wrapText="1"/>
    </xf>
    <xf numFmtId="43" fontId="67" fillId="0" borderId="1" xfId="0" applyNumberFormat="1" applyFont="1" applyBorder="1"/>
    <xf numFmtId="0" fontId="67" fillId="0" borderId="1" xfId="0" applyFont="1" applyBorder="1" applyAlignment="1">
      <alignment horizontal="left" vertical="top" wrapText="1"/>
    </xf>
    <xf numFmtId="0" fontId="98" fillId="0" borderId="1" xfId="0" applyFont="1" applyBorder="1" applyAlignment="1">
      <alignment vertical="center" wrapText="1"/>
    </xf>
    <xf numFmtId="0" fontId="98" fillId="0" borderId="6" xfId="0" applyFont="1" applyBorder="1" applyAlignment="1">
      <alignment horizontal="right"/>
    </xf>
    <xf numFmtId="49" fontId="98" fillId="0" borderId="6" xfId="0" applyNumberFormat="1" applyFont="1" applyBorder="1" applyAlignment="1">
      <alignment horizontal="right"/>
    </xf>
    <xf numFmtId="0" fontId="98" fillId="0" borderId="6" xfId="0" applyFont="1" applyBorder="1" applyAlignment="1">
      <alignment vertical="center" wrapText="1"/>
    </xf>
    <xf numFmtId="43" fontId="21" fillId="0" borderId="1" xfId="1" applyFont="1" applyBorder="1" applyAlignment="1">
      <alignment horizontal="right"/>
    </xf>
    <xf numFmtId="43" fontId="98" fillId="0" borderId="1" xfId="1" applyFont="1" applyBorder="1" applyAlignment="1">
      <alignment horizontal="right"/>
    </xf>
    <xf numFmtId="0" fontId="97" fillId="0" borderId="1" xfId="0" applyFont="1" applyBorder="1" applyAlignment="1">
      <alignment horizontal="right" vertical="top" wrapText="1"/>
    </xf>
    <xf numFmtId="49" fontId="97" fillId="0" borderId="1" xfId="0" applyNumberFormat="1" applyFont="1" applyBorder="1" applyAlignment="1">
      <alignment horizontal="right" vertical="top" wrapText="1"/>
    </xf>
    <xf numFmtId="0" fontId="97" fillId="0" borderId="6" xfId="0" applyFont="1" applyBorder="1" applyAlignment="1">
      <alignment horizontal="right" vertical="top" wrapText="1"/>
    </xf>
    <xf numFmtId="49" fontId="97" fillId="0" borderId="6" xfId="0" applyNumberFormat="1" applyFont="1" applyBorder="1" applyAlignment="1">
      <alignment horizontal="right" vertical="top" wrapText="1"/>
    </xf>
    <xf numFmtId="0" fontId="97" fillId="0" borderId="6" xfId="0" applyFont="1" applyBorder="1" applyAlignment="1">
      <alignment vertical="top" wrapText="1"/>
    </xf>
    <xf numFmtId="0" fontId="21" fillId="0" borderId="6" xfId="0" applyFont="1" applyBorder="1" applyAlignment="1">
      <alignment horizontal="right"/>
    </xf>
    <xf numFmtId="49" fontId="21" fillId="0" borderId="6" xfId="0" applyNumberFormat="1" applyFont="1" applyBorder="1" applyAlignment="1">
      <alignment horizontal="right"/>
    </xf>
    <xf numFmtId="0" fontId="21" fillId="0" borderId="6" xfId="0" applyFont="1" applyBorder="1" applyAlignment="1">
      <alignment vertical="center" wrapText="1"/>
    </xf>
    <xf numFmtId="0" fontId="98" fillId="0" borderId="1" xfId="0" applyFont="1" applyBorder="1" applyAlignment="1">
      <alignment horizontal="left"/>
    </xf>
    <xf numFmtId="49" fontId="98" fillId="0" borderId="1" xfId="0" applyNumberFormat="1" applyFont="1" applyBorder="1" applyAlignment="1">
      <alignment horizontal="left"/>
    </xf>
    <xf numFmtId="3" fontId="98" fillId="0" borderId="1" xfId="0" applyNumberFormat="1" applyFont="1" applyBorder="1" applyAlignment="1">
      <alignment horizontal="left"/>
    </xf>
    <xf numFmtId="43" fontId="98" fillId="0" borderId="1" xfId="1" applyFont="1" applyBorder="1" applyAlignment="1">
      <alignment horizontal="left"/>
    </xf>
    <xf numFmtId="0" fontId="7" fillId="0" borderId="0" xfId="0" applyFont="1" applyAlignment="1">
      <alignment horizontal="left"/>
    </xf>
    <xf numFmtId="0" fontId="21" fillId="0" borderId="1" xfId="0" applyFont="1" applyBorder="1" applyAlignment="1">
      <alignment vertical="center" wrapText="1"/>
    </xf>
    <xf numFmtId="0" fontId="98" fillId="0" borderId="1" xfId="0" applyFont="1" applyBorder="1" applyAlignment="1">
      <alignment vertical="center"/>
    </xf>
    <xf numFmtId="0" fontId="67" fillId="0" borderId="1" xfId="0" applyFont="1" applyBorder="1" applyAlignment="1">
      <alignment horizontal="right" wrapText="1"/>
    </xf>
    <xf numFmtId="0" fontId="67" fillId="0" borderId="1" xfId="0" applyFont="1" applyBorder="1" applyAlignment="1">
      <alignment horizontal="right"/>
    </xf>
    <xf numFmtId="49" fontId="67" fillId="0" borderId="1" xfId="0" applyNumberFormat="1" applyFont="1" applyBorder="1" applyAlignment="1">
      <alignment horizontal="right"/>
    </xf>
    <xf numFmtId="0" fontId="98" fillId="0" borderId="1" xfId="0" applyFont="1" applyBorder="1" applyAlignment="1">
      <alignment horizontal="right" wrapText="1"/>
    </xf>
    <xf numFmtId="49" fontId="98" fillId="0" borderId="1" xfId="0" applyNumberFormat="1" applyFont="1" applyBorder="1" applyAlignment="1">
      <alignment horizontal="right" wrapText="1"/>
    </xf>
    <xf numFmtId="0" fontId="21" fillId="0" borderId="1" xfId="0" applyFont="1" applyBorder="1" applyAlignment="1">
      <alignment horizontal="right" vertical="top"/>
    </xf>
    <xf numFmtId="49" fontId="21" fillId="0" borderId="1" xfId="0" applyNumberFormat="1" applyFont="1" applyBorder="1" applyAlignment="1">
      <alignment horizontal="right" vertical="top"/>
    </xf>
    <xf numFmtId="0" fontId="21" fillId="0" borderId="1" xfId="0" applyFont="1" applyBorder="1" applyAlignment="1">
      <alignment horizontal="left" vertical="top" wrapText="1"/>
    </xf>
    <xf numFmtId="0" fontId="21" fillId="0" borderId="1" xfId="0" applyFont="1" applyBorder="1" applyAlignment="1">
      <alignment vertical="top"/>
    </xf>
    <xf numFmtId="43" fontId="21" fillId="0" borderId="1" xfId="1" applyFont="1" applyBorder="1" applyAlignment="1">
      <alignment vertical="top"/>
    </xf>
    <xf numFmtId="43" fontId="98" fillId="0" borderId="1" xfId="1" applyFont="1" applyBorder="1" applyAlignment="1">
      <alignment vertical="top"/>
    </xf>
    <xf numFmtId="43" fontId="98" fillId="0" borderId="1" xfId="1" applyNumberFormat="1" applyFont="1" applyBorder="1"/>
    <xf numFmtId="49" fontId="94" fillId="0" borderId="1" xfId="0" applyNumberFormat="1" applyFont="1" applyBorder="1"/>
    <xf numFmtId="0" fontId="119" fillId="0" borderId="1" xfId="0" applyFont="1" applyBorder="1" applyAlignment="1">
      <alignment horizontal="center" vertical="center"/>
    </xf>
    <xf numFmtId="43" fontId="119" fillId="0" borderId="1" xfId="1" applyFont="1" applyBorder="1" applyAlignment="1">
      <alignment horizontal="center" vertical="center"/>
    </xf>
    <xf numFmtId="43" fontId="21" fillId="0" borderId="1" xfId="1" applyFont="1" applyBorder="1" applyAlignment="1">
      <alignment horizontal="center" vertical="center"/>
    </xf>
    <xf numFmtId="43" fontId="98" fillId="0" borderId="1" xfId="1" applyFont="1" applyBorder="1" applyAlignment="1">
      <alignment horizontal="center" vertical="center"/>
    </xf>
    <xf numFmtId="43" fontId="98" fillId="0" borderId="1" xfId="0" applyNumberFormat="1" applyFont="1" applyBorder="1"/>
    <xf numFmtId="0" fontId="67" fillId="0" borderId="1" xfId="0" applyFont="1" applyBorder="1" applyAlignment="1">
      <alignment horizontal="justify"/>
    </xf>
    <xf numFmtId="0" fontId="97" fillId="0" borderId="1" xfId="0" applyFont="1" applyBorder="1" applyAlignment="1">
      <alignment horizontal="right" wrapText="1"/>
    </xf>
    <xf numFmtId="49" fontId="97" fillId="0" borderId="1" xfId="0" applyNumberFormat="1" applyFont="1" applyBorder="1" applyAlignment="1">
      <alignment horizontal="right" wrapText="1"/>
    </xf>
    <xf numFmtId="0" fontId="116" fillId="0" borderId="1" xfId="0" applyFont="1" applyBorder="1" applyAlignment="1">
      <alignment vertical="center" wrapText="1"/>
    </xf>
    <xf numFmtId="0" fontId="98" fillId="0" borderId="1" xfId="0" applyFont="1" applyBorder="1" applyAlignment="1">
      <alignment horizontal="center"/>
    </xf>
    <xf numFmtId="43" fontId="21" fillId="0" borderId="1" xfId="0" applyNumberFormat="1" applyFont="1" applyBorder="1" applyAlignment="1">
      <alignment horizontal="center" vertical="center"/>
    </xf>
    <xf numFmtId="49" fontId="21" fillId="0" borderId="1" xfId="0" applyNumberFormat="1" applyFont="1" applyBorder="1"/>
    <xf numFmtId="0" fontId="98" fillId="0" borderId="1" xfId="0" applyFont="1" applyFill="1" applyBorder="1" applyAlignment="1">
      <alignment wrapText="1"/>
    </xf>
    <xf numFmtId="0" fontId="21" fillId="0" borderId="1" xfId="0" applyFont="1" applyFill="1" applyBorder="1" applyAlignment="1">
      <alignment wrapText="1"/>
    </xf>
    <xf numFmtId="0" fontId="98" fillId="0" borderId="1" xfId="0" applyFont="1" applyFill="1" applyBorder="1" applyAlignment="1">
      <alignment horizontal="left" wrapText="1"/>
    </xf>
    <xf numFmtId="49" fontId="17" fillId="0" borderId="1" xfId="0" applyNumberFormat="1" applyFont="1" applyBorder="1"/>
    <xf numFmtId="0" fontId="21" fillId="0" borderId="1" xfId="0" applyFont="1" applyBorder="1" applyAlignment="1">
      <alignment horizontal="right" vertical="top" wrapText="1"/>
    </xf>
    <xf numFmtId="49" fontId="16" fillId="0" borderId="1" xfId="0" applyNumberFormat="1" applyFont="1" applyBorder="1"/>
    <xf numFmtId="49" fontId="92" fillId="0" borderId="1" xfId="0" applyNumberFormat="1" applyFont="1" applyBorder="1" applyAlignment="1"/>
    <xf numFmtId="49" fontId="17" fillId="0" borderId="1" xfId="0" applyNumberFormat="1" applyFont="1" applyBorder="1" applyAlignment="1">
      <alignment horizontal="center" vertical="center"/>
    </xf>
    <xf numFmtId="0" fontId="17" fillId="0" borderId="1" xfId="0" applyFont="1" applyBorder="1" applyAlignment="1">
      <alignment horizontal="left"/>
    </xf>
    <xf numFmtId="49" fontId="21" fillId="0" borderId="1" xfId="0" applyNumberFormat="1" applyFont="1" applyBorder="1" applyAlignment="1">
      <alignment horizontal="center" vertical="center"/>
    </xf>
    <xf numFmtId="0" fontId="21" fillId="0" borderId="1" xfId="0" applyFont="1" applyBorder="1" applyAlignment="1">
      <alignment horizontal="left"/>
    </xf>
    <xf numFmtId="4" fontId="21" fillId="0" borderId="1" xfId="0" applyNumberFormat="1" applyFont="1" applyBorder="1"/>
    <xf numFmtId="49" fontId="14" fillId="0" borderId="1" xfId="0" applyNumberFormat="1" applyFont="1" applyBorder="1"/>
    <xf numFmtId="49" fontId="17" fillId="0" borderId="1" xfId="0" applyNumberFormat="1" applyFont="1" applyBorder="1" applyAlignment="1">
      <alignment horizontal="left"/>
    </xf>
    <xf numFmtId="49" fontId="15" fillId="0" borderId="2" xfId="0" applyNumberFormat="1" applyFont="1" applyBorder="1" applyAlignment="1"/>
    <xf numFmtId="49" fontId="15" fillId="0" borderId="3" xfId="0" applyNumberFormat="1" applyFont="1" applyBorder="1" applyAlignment="1"/>
    <xf numFmtId="49" fontId="15" fillId="0" borderId="4" xfId="0" applyNumberFormat="1" applyFont="1" applyBorder="1" applyAlignment="1"/>
    <xf numFmtId="49" fontId="92" fillId="0" borderId="2" xfId="0" applyNumberFormat="1" applyFont="1" applyBorder="1" applyAlignment="1">
      <alignment horizontal="left" indent="2"/>
    </xf>
    <xf numFmtId="49" fontId="92" fillId="0" borderId="3" xfId="0" applyNumberFormat="1" applyFont="1" applyBorder="1" applyAlignment="1">
      <alignment horizontal="left" indent="2"/>
    </xf>
    <xf numFmtId="49" fontId="92" fillId="0" borderId="4" xfId="0" applyNumberFormat="1" applyFont="1" applyBorder="1" applyAlignment="1">
      <alignment horizontal="left" indent="2"/>
    </xf>
    <xf numFmtId="0" fontId="67" fillId="0" borderId="1" xfId="0" applyFont="1" applyBorder="1" applyAlignment="1">
      <alignment vertical="center" wrapText="1"/>
    </xf>
    <xf numFmtId="0" fontId="17" fillId="0" borderId="1" xfId="0" applyFont="1" applyBorder="1" applyAlignment="1">
      <alignment vertical="top"/>
    </xf>
    <xf numFmtId="49" fontId="17" fillId="0" borderId="1" xfId="0" applyNumberFormat="1" applyFont="1" applyBorder="1" applyAlignment="1">
      <alignment horizontal="right" vertical="top"/>
    </xf>
    <xf numFmtId="43" fontId="17" fillId="0" borderId="1" xfId="1" applyFont="1" applyBorder="1" applyAlignment="1">
      <alignment vertical="top"/>
    </xf>
    <xf numFmtId="0" fontId="121" fillId="0" borderId="1" xfId="0" applyFont="1" applyBorder="1" applyAlignment="1">
      <alignment horizontal="center" vertical="center"/>
    </xf>
    <xf numFmtId="0" fontId="97" fillId="0" borderId="1" xfId="2" applyFont="1" applyBorder="1" applyAlignment="1">
      <alignment vertical="top" wrapText="1"/>
    </xf>
    <xf numFmtId="0" fontId="97" fillId="0" borderId="1" xfId="2" applyFont="1" applyBorder="1" applyAlignment="1">
      <alignment vertical="top"/>
    </xf>
    <xf numFmtId="0" fontId="97" fillId="0" borderId="1" xfId="2" applyFont="1" applyFill="1" applyBorder="1" applyAlignment="1">
      <alignment vertical="top" wrapText="1"/>
    </xf>
    <xf numFmtId="0" fontId="97" fillId="0" borderId="6" xfId="0" applyFont="1" applyBorder="1"/>
    <xf numFmtId="0" fontId="98" fillId="0" borderId="6" xfId="0" applyFont="1" applyBorder="1"/>
    <xf numFmtId="3" fontId="97" fillId="0" borderId="1" xfId="0" applyNumberFormat="1" applyFont="1" applyFill="1" applyBorder="1" applyAlignment="1">
      <alignment horizontal="right"/>
    </xf>
    <xf numFmtId="43" fontId="98" fillId="0" borderId="6" xfId="1" applyFont="1" applyBorder="1"/>
    <xf numFmtId="0" fontId="94" fillId="0" borderId="0" xfId="0" applyFont="1"/>
    <xf numFmtId="0" fontId="67" fillId="0" borderId="1" xfId="2" applyFont="1" applyFill="1" applyBorder="1" applyAlignment="1">
      <alignment vertical="top" wrapText="1"/>
    </xf>
    <xf numFmtId="0" fontId="67" fillId="0" borderId="1" xfId="0" applyFont="1" applyBorder="1"/>
    <xf numFmtId="3" fontId="97" fillId="0" borderId="1" xfId="0" applyNumberFormat="1" applyFont="1" applyBorder="1" applyAlignment="1">
      <alignment horizontal="right"/>
    </xf>
    <xf numFmtId="0" fontId="97" fillId="0" borderId="1" xfId="0" applyFont="1" applyBorder="1" applyAlignment="1">
      <alignment horizontal="right"/>
    </xf>
    <xf numFmtId="0" fontId="21" fillId="0" borderId="6" xfId="0" applyFont="1" applyBorder="1"/>
    <xf numFmtId="49" fontId="98" fillId="0" borderId="6" xfId="0" applyNumberFormat="1" applyFont="1" applyBorder="1"/>
    <xf numFmtId="3" fontId="67" fillId="0" borderId="1" xfId="0" applyNumberFormat="1" applyFont="1" applyBorder="1" applyAlignment="1">
      <alignment horizontal="right"/>
    </xf>
    <xf numFmtId="0" fontId="67" fillId="0" borderId="1" xfId="0" applyFont="1" applyFill="1" applyBorder="1" applyAlignment="1">
      <alignment horizontal="right"/>
    </xf>
    <xf numFmtId="0" fontId="67" fillId="0" borderId="1" xfId="0" applyFont="1" applyFill="1" applyBorder="1" applyAlignment="1">
      <alignment horizontal="left"/>
    </xf>
    <xf numFmtId="3" fontId="67" fillId="0" borderId="1" xfId="0" applyNumberFormat="1" applyFont="1" applyFill="1" applyBorder="1" applyAlignment="1">
      <alignment horizontal="right"/>
    </xf>
    <xf numFmtId="49" fontId="14" fillId="0" borderId="0" xfId="0" applyNumberFormat="1" applyFont="1"/>
    <xf numFmtId="49" fontId="92" fillId="0" borderId="1" xfId="0" applyNumberFormat="1" applyFont="1" applyBorder="1" applyAlignment="1">
      <alignment horizontal="left" indent="3"/>
    </xf>
    <xf numFmtId="49" fontId="94" fillId="0" borderId="0" xfId="0" applyNumberFormat="1" applyFont="1"/>
    <xf numFmtId="0" fontId="98" fillId="0" borderId="1" xfId="0" applyFont="1" applyBorder="1" applyAlignment="1">
      <alignment horizontal="right" vertical="top"/>
    </xf>
    <xf numFmtId="49" fontId="95" fillId="0" borderId="1" xfId="0" applyNumberFormat="1" applyFont="1" applyBorder="1" applyAlignment="1">
      <alignment horizontal="right"/>
    </xf>
    <xf numFmtId="0" fontId="95" fillId="0" borderId="1" xfId="0" applyFont="1" applyBorder="1"/>
    <xf numFmtId="43" fontId="95" fillId="0" borderId="1" xfId="1" applyFont="1" applyBorder="1"/>
    <xf numFmtId="0" fontId="98" fillId="2" borderId="1" xfId="0" applyFont="1" applyFill="1" applyBorder="1"/>
    <xf numFmtId="0" fontId="98" fillId="3" borderId="1" xfId="0" applyFont="1" applyFill="1" applyBorder="1"/>
    <xf numFmtId="0" fontId="21" fillId="2" borderId="1" xfId="0" applyFont="1" applyFill="1" applyBorder="1"/>
    <xf numFmtId="0" fontId="98" fillId="3" borderId="1" xfId="0" applyFont="1" applyFill="1" applyBorder="1" applyAlignment="1">
      <alignment wrapText="1"/>
    </xf>
    <xf numFmtId="0" fontId="98" fillId="2" borderId="1" xfId="0" applyFont="1" applyFill="1" applyBorder="1" applyAlignment="1">
      <alignment wrapText="1"/>
    </xf>
    <xf numFmtId="0" fontId="97" fillId="0" borderId="1" xfId="0" applyFont="1" applyFill="1" applyBorder="1" applyAlignment="1">
      <alignment wrapText="1"/>
    </xf>
    <xf numFmtId="0" fontId="21" fillId="3" borderId="1" xfId="0" applyFont="1" applyFill="1" applyBorder="1"/>
    <xf numFmtId="49" fontId="98" fillId="0" borderId="0" xfId="0" applyNumberFormat="1" applyFont="1"/>
    <xf numFmtId="0" fontId="117" fillId="0" borderId="1" xfId="0" applyFont="1" applyBorder="1" applyAlignment="1">
      <alignment vertical="top" wrapText="1"/>
    </xf>
    <xf numFmtId="49" fontId="92" fillId="0" borderId="1" xfId="0" applyNumberFormat="1" applyFont="1" applyBorder="1" applyAlignment="1">
      <alignment horizontal="left" indent="1"/>
    </xf>
    <xf numFmtId="49" fontId="92" fillId="0" borderId="1" xfId="0" applyNumberFormat="1" applyFont="1" applyBorder="1" applyAlignment="1">
      <alignment horizontal="left" indent="2"/>
    </xf>
    <xf numFmtId="0" fontId="98" fillId="0" borderId="1" xfId="0" applyFont="1" applyBorder="1" applyAlignment="1">
      <alignment horizontal="justify" vertical="center" wrapText="1"/>
    </xf>
    <xf numFmtId="0" fontId="21" fillId="0" borderId="1" xfId="0" applyFont="1" applyBorder="1" applyAlignment="1">
      <alignment horizontal="justify" vertical="center" wrapText="1"/>
    </xf>
    <xf numFmtId="4" fontId="98" fillId="0" borderId="1" xfId="0" applyNumberFormat="1" applyFont="1" applyBorder="1"/>
    <xf numFmtId="0" fontId="98" fillId="0" borderId="1" xfId="0" applyFont="1" applyFill="1" applyBorder="1"/>
    <xf numFmtId="4" fontId="98" fillId="0" borderId="1" xfId="0" applyNumberFormat="1" applyFont="1" applyBorder="1" applyAlignment="1">
      <alignment horizontal="right"/>
    </xf>
    <xf numFmtId="0" fontId="97" fillId="0" borderId="1" xfId="0" applyFont="1" applyBorder="1" applyProtection="1">
      <protection locked="0"/>
    </xf>
    <xf numFmtId="49" fontId="97" fillId="0" borderId="1" xfId="0" applyNumberFormat="1" applyFont="1" applyBorder="1" applyAlignment="1" applyProtection="1">
      <alignment horizontal="left"/>
      <protection locked="0"/>
    </xf>
    <xf numFmtId="0" fontId="95" fillId="0" borderId="1" xfId="0" applyFont="1" applyBorder="1" applyAlignment="1"/>
    <xf numFmtId="0" fontId="94" fillId="0" borderId="1" xfId="0" applyFont="1" applyBorder="1" applyAlignment="1">
      <alignment horizontal="center"/>
    </xf>
    <xf numFmtId="0" fontId="97" fillId="0" borderId="1" xfId="0" applyFont="1" applyFill="1" applyBorder="1" applyAlignment="1" applyProtection="1">
      <alignment horizontal="left" wrapText="1"/>
      <protection locked="0"/>
    </xf>
    <xf numFmtId="0" fontId="67" fillId="0" borderId="1" xfId="0" applyFont="1" applyFill="1" applyBorder="1" applyAlignment="1" applyProtection="1">
      <alignment horizontal="left" wrapText="1"/>
      <protection locked="0"/>
    </xf>
    <xf numFmtId="0" fontId="67" fillId="0" borderId="1" xfId="0" applyFont="1" applyBorder="1" applyAlignment="1">
      <alignment horizontal="right" vertical="top" wrapText="1"/>
    </xf>
    <xf numFmtId="49" fontId="92" fillId="0" borderId="1" xfId="0" applyNumberFormat="1" applyFont="1" applyBorder="1"/>
    <xf numFmtId="49" fontId="21" fillId="0" borderId="1" xfId="0" applyNumberFormat="1" applyFont="1" applyBorder="1" applyAlignment="1">
      <alignment horizontal="center" vertical="center" wrapText="1"/>
    </xf>
    <xf numFmtId="0" fontId="67" fillId="0" borderId="1" xfId="0" applyFont="1" applyFill="1" applyBorder="1" applyAlignment="1" applyProtection="1">
      <alignment horizontal="left"/>
      <protection locked="0"/>
    </xf>
    <xf numFmtId="0" fontId="98" fillId="0" borderId="1" xfId="0" applyFont="1" applyBorder="1" applyAlignment="1">
      <alignment vertical="top"/>
    </xf>
    <xf numFmtId="0" fontId="21" fillId="0" borderId="1" xfId="0" applyFont="1" applyBorder="1" applyAlignment="1">
      <alignment horizontal="center" wrapText="1"/>
    </xf>
    <xf numFmtId="0" fontId="92" fillId="0" borderId="1" xfId="0" applyFont="1" applyBorder="1" applyAlignment="1">
      <alignment horizontal="center" vertical="center" wrapText="1"/>
    </xf>
    <xf numFmtId="3" fontId="97" fillId="0" borderId="1" xfId="0" applyNumberFormat="1" applyFont="1" applyBorder="1" applyAlignment="1">
      <alignment vertical="center" wrapText="1"/>
    </xf>
    <xf numFmtId="164" fontId="97" fillId="0" borderId="1" xfId="1" applyNumberFormat="1" applyFont="1" applyBorder="1" applyAlignment="1">
      <alignment vertical="top" wrapText="1"/>
    </xf>
    <xf numFmtId="164" fontId="67" fillId="0" borderId="1" xfId="1" applyNumberFormat="1" applyFont="1" applyBorder="1" applyAlignment="1">
      <alignment vertical="top" wrapText="1"/>
    </xf>
    <xf numFmtId="43" fontId="94" fillId="0" borderId="1" xfId="1" applyFont="1" applyBorder="1"/>
    <xf numFmtId="0" fontId="97" fillId="3" borderId="1" xfId="0" applyFont="1" applyFill="1" applyBorder="1" applyAlignment="1">
      <alignment horizontal="justify" vertical="top" wrapText="1"/>
    </xf>
    <xf numFmtId="164" fontId="97" fillId="0" borderId="1" xfId="1" applyNumberFormat="1" applyFont="1" applyBorder="1" applyAlignment="1">
      <alignment horizontal="center" vertical="top" wrapText="1"/>
    </xf>
    <xf numFmtId="0" fontId="97" fillId="3" borderId="1" xfId="0" applyFont="1" applyFill="1" applyBorder="1" applyAlignment="1">
      <alignment horizontal="center" vertical="top" wrapText="1"/>
    </xf>
    <xf numFmtId="164" fontId="67" fillId="0" borderId="1" xfId="1" applyNumberFormat="1" applyFont="1" applyBorder="1" applyAlignment="1">
      <alignment horizontal="center" vertical="top" wrapText="1"/>
    </xf>
    <xf numFmtId="0" fontId="94" fillId="0" borderId="0" xfId="0" applyFont="1" applyBorder="1"/>
    <xf numFmtId="0" fontId="93" fillId="0" borderId="0" xfId="0" applyFont="1" applyBorder="1"/>
    <xf numFmtId="0" fontId="92" fillId="0" borderId="0" xfId="0" applyFont="1" applyBorder="1" applyAlignment="1"/>
    <xf numFmtId="0" fontId="122" fillId="0" borderId="1" xfId="0" applyFont="1" applyBorder="1" applyAlignment="1">
      <alignment horizontal="center" vertical="center"/>
    </xf>
    <xf numFmtId="0" fontId="123" fillId="0" borderId="1" xfId="0" applyFont="1" applyBorder="1" applyAlignment="1">
      <alignment horizontal="center" vertical="center" wrapText="1"/>
    </xf>
    <xf numFmtId="0" fontId="123" fillId="0" borderId="1" xfId="0" applyFont="1" applyBorder="1" applyAlignment="1">
      <alignment horizontal="center" vertical="center"/>
    </xf>
    <xf numFmtId="49" fontId="42" fillId="0" borderId="1" xfId="0" applyNumberFormat="1" applyFont="1" applyBorder="1" applyAlignment="1">
      <alignment horizontal="right"/>
    </xf>
    <xf numFmtId="49" fontId="124" fillId="0" borderId="1" xfId="0" applyNumberFormat="1" applyFont="1" applyBorder="1"/>
    <xf numFmtId="0" fontId="125" fillId="0" borderId="1" xfId="0" applyFont="1" applyBorder="1" applyAlignment="1">
      <alignment horizontal="center" vertical="center"/>
    </xf>
    <xf numFmtId="0" fontId="42" fillId="0" borderId="1" xfId="0" applyFont="1" applyBorder="1" applyAlignment="1">
      <alignment horizontal="center" vertical="center"/>
    </xf>
    <xf numFmtId="0" fontId="124" fillId="0" borderId="1" xfId="0" applyFont="1" applyBorder="1"/>
    <xf numFmtId="3" fontId="124" fillId="0" borderId="1" xfId="0" applyNumberFormat="1" applyFont="1" applyBorder="1"/>
    <xf numFmtId="10" fontId="124" fillId="0" borderId="1" xfId="3" applyNumberFormat="1" applyFont="1" applyBorder="1" applyAlignment="1">
      <alignment horizontal="center"/>
    </xf>
    <xf numFmtId="43" fontId="124" fillId="0" borderId="1" xfId="0" applyNumberFormat="1" applyFont="1" applyBorder="1"/>
    <xf numFmtId="0" fontId="124" fillId="0" borderId="1" xfId="0" applyFont="1" applyFill="1" applyBorder="1"/>
    <xf numFmtId="0" fontId="42" fillId="0" borderId="1" xfId="0" applyNumberFormat="1" applyFont="1" applyFill="1" applyBorder="1" applyAlignment="1">
      <alignment horizontal="right"/>
    </xf>
    <xf numFmtId="43" fontId="124" fillId="0" borderId="1" xfId="1" applyFont="1" applyBorder="1"/>
    <xf numFmtId="49" fontId="42" fillId="0" borderId="1" xfId="0" applyNumberFormat="1" applyFont="1" applyFill="1" applyBorder="1" applyAlignment="1">
      <alignment horizontal="right"/>
    </xf>
    <xf numFmtId="49" fontId="42" fillId="28" borderId="1" xfId="0" applyNumberFormat="1" applyFont="1" applyFill="1" applyBorder="1" applyAlignment="1">
      <alignment horizontal="right" vertical="center"/>
    </xf>
    <xf numFmtId="49" fontId="124" fillId="28" borderId="1" xfId="0" applyNumberFormat="1" applyFont="1" applyFill="1" applyBorder="1" applyAlignment="1">
      <alignment vertical="center"/>
    </xf>
    <xf numFmtId="0" fontId="42" fillId="28" borderId="1" xfId="0" applyFont="1" applyFill="1" applyBorder="1" applyAlignment="1">
      <alignment horizontal="right" vertical="center"/>
    </xf>
    <xf numFmtId="4" fontId="42" fillId="28" borderId="1" xfId="0" applyNumberFormat="1" applyFont="1" applyFill="1" applyBorder="1" applyAlignment="1">
      <alignment vertical="center"/>
    </xf>
    <xf numFmtId="10" fontId="42" fillId="28" borderId="1" xfId="3" applyNumberFormat="1" applyFont="1" applyFill="1" applyBorder="1" applyAlignment="1">
      <alignment horizontal="center" vertical="center"/>
    </xf>
    <xf numFmtId="3" fontId="42" fillId="28" borderId="1" xfId="0" applyNumberFormat="1" applyFont="1" applyFill="1" applyBorder="1" applyAlignment="1">
      <alignment vertical="center"/>
    </xf>
    <xf numFmtId="10" fontId="124" fillId="28" borderId="1" xfId="0" applyNumberFormat="1" applyFont="1" applyFill="1" applyBorder="1" applyAlignment="1">
      <alignment horizontal="center" vertical="center"/>
    </xf>
    <xf numFmtId="0" fontId="124" fillId="0" borderId="1" xfId="0" applyFont="1" applyBorder="1" applyAlignment="1">
      <alignment wrapText="1"/>
    </xf>
    <xf numFmtId="49" fontId="42" fillId="28" borderId="1" xfId="0" applyNumberFormat="1" applyFont="1" applyFill="1" applyBorder="1" applyAlignment="1">
      <alignment horizontal="right"/>
    </xf>
    <xf numFmtId="49" fontId="124" fillId="28" borderId="1" xfId="0" applyNumberFormat="1" applyFont="1" applyFill="1" applyBorder="1"/>
    <xf numFmtId="0" fontId="42" fillId="28" borderId="1" xfId="0" applyFont="1" applyFill="1" applyBorder="1" applyAlignment="1">
      <alignment horizontal="right"/>
    </xf>
    <xf numFmtId="43" fontId="42" fillId="28" borderId="1" xfId="0" applyNumberFormat="1" applyFont="1" applyFill="1" applyBorder="1"/>
    <xf numFmtId="10" fontId="42" fillId="28" borderId="1" xfId="3" applyNumberFormat="1" applyFont="1" applyFill="1" applyBorder="1" applyAlignment="1">
      <alignment horizontal="center"/>
    </xf>
    <xf numFmtId="10" fontId="42" fillId="28" borderId="1" xfId="0" applyNumberFormat="1" applyFont="1" applyFill="1" applyBorder="1" applyAlignment="1">
      <alignment horizontal="center"/>
    </xf>
    <xf numFmtId="4" fontId="124" fillId="0" borderId="1" xfId="0" applyNumberFormat="1" applyFont="1" applyBorder="1"/>
    <xf numFmtId="0" fontId="124" fillId="28" borderId="1" xfId="0" applyFont="1" applyFill="1" applyBorder="1"/>
    <xf numFmtId="43" fontId="42" fillId="28" borderId="1" xfId="1" applyFont="1" applyFill="1" applyBorder="1"/>
    <xf numFmtId="0" fontId="124" fillId="28" borderId="1" xfId="0" applyFont="1" applyFill="1" applyBorder="1" applyAlignment="1">
      <alignment vertical="center"/>
    </xf>
    <xf numFmtId="0" fontId="42" fillId="28" borderId="1" xfId="0" applyFont="1" applyFill="1" applyBorder="1" applyAlignment="1">
      <alignment vertical="center" wrapText="1"/>
    </xf>
    <xf numFmtId="43" fontId="42" fillId="28" borderId="1" xfId="0" applyNumberFormat="1" applyFont="1" applyFill="1" applyBorder="1" applyAlignment="1">
      <alignment vertical="center"/>
    </xf>
    <xf numFmtId="0" fontId="92" fillId="0" borderId="1" xfId="0" applyFont="1" applyBorder="1" applyAlignment="1">
      <alignment horizontal="center"/>
    </xf>
    <xf numFmtId="0" fontId="94" fillId="0" borderId="1" xfId="0" applyFont="1" applyBorder="1" applyAlignment="1">
      <alignment horizontal="center" vertical="center"/>
    </xf>
    <xf numFmtId="0" fontId="95" fillId="0" borderId="1" xfId="0" applyFont="1" applyBorder="1" applyAlignment="1">
      <alignment horizontal="center" vertical="center"/>
    </xf>
    <xf numFmtId="0" fontId="126" fillId="0" borderId="1" xfId="0" applyFont="1" applyBorder="1" applyAlignment="1">
      <alignment horizontal="right"/>
    </xf>
    <xf numFmtId="0" fontId="126" fillId="0" borderId="1" xfId="0" applyFont="1" applyBorder="1" applyAlignment="1">
      <alignment horizontal="center"/>
    </xf>
    <xf numFmtId="43" fontId="126" fillId="0" borderId="1" xfId="1" applyFont="1" applyBorder="1"/>
    <xf numFmtId="4" fontId="126" fillId="0" borderId="1" xfId="0" applyNumberFormat="1" applyFont="1" applyBorder="1"/>
    <xf numFmtId="0" fontId="127" fillId="0" borderId="1" xfId="0" applyFont="1" applyBorder="1" applyAlignment="1">
      <alignment horizontal="right"/>
    </xf>
    <xf numFmtId="0" fontId="127" fillId="0" borderId="1" xfId="0" applyFont="1" applyBorder="1"/>
    <xf numFmtId="4" fontId="127" fillId="0" borderId="1" xfId="0" applyNumberFormat="1" applyFont="1" applyBorder="1"/>
    <xf numFmtId="0" fontId="126" fillId="0" borderId="1" xfId="0" applyFont="1" applyBorder="1"/>
    <xf numFmtId="43" fontId="127" fillId="0" borderId="1" xfId="1" applyFont="1" applyBorder="1"/>
    <xf numFmtId="43" fontId="126" fillId="0" borderId="1" xfId="0" applyNumberFormat="1" applyFont="1" applyBorder="1"/>
    <xf numFmtId="0" fontId="95" fillId="0" borderId="0" xfId="0" applyFont="1" applyBorder="1"/>
    <xf numFmtId="0" fontId="95" fillId="0" borderId="1" xfId="0" applyFont="1" applyBorder="1" applyAlignment="1">
      <alignment horizontal="left"/>
    </xf>
    <xf numFmtId="4" fontId="95" fillId="0" borderId="1" xfId="0" applyNumberFormat="1" applyFont="1" applyBorder="1"/>
    <xf numFmtId="0" fontId="94" fillId="0" borderId="1" xfId="0" applyFont="1" applyBorder="1" applyAlignment="1">
      <alignment horizontal="left"/>
    </xf>
    <xf numFmtId="4" fontId="94" fillId="0" borderId="1" xfId="0" applyNumberFormat="1" applyFont="1" applyBorder="1"/>
    <xf numFmtId="43" fontId="94" fillId="0" borderId="1" xfId="0" applyNumberFormat="1" applyFont="1" applyBorder="1"/>
    <xf numFmtId="4" fontId="94" fillId="0" borderId="0" xfId="0" applyNumberFormat="1" applyFont="1" applyBorder="1"/>
    <xf numFmtId="0" fontId="94" fillId="0" borderId="1" xfId="0" applyFont="1" applyFill="1" applyBorder="1"/>
    <xf numFmtId="0" fontId="95" fillId="0" borderId="1" xfId="0" applyFont="1" applyFill="1" applyBorder="1" applyAlignment="1">
      <alignment horizontal="right"/>
    </xf>
    <xf numFmtId="0" fontId="129" fillId="0" borderId="0" xfId="0" applyFont="1" applyAlignment="1"/>
    <xf numFmtId="0" fontId="120" fillId="0" borderId="0" xfId="0" applyFont="1" applyAlignment="1">
      <alignment horizontal="center" vertical="center"/>
    </xf>
    <xf numFmtId="0" fontId="129" fillId="0" borderId="0" xfId="0" applyFont="1" applyAlignment="1">
      <alignment horizontal="left"/>
    </xf>
    <xf numFmtId="0" fontId="120" fillId="0" borderId="0" xfId="0" applyFont="1"/>
    <xf numFmtId="0" fontId="129" fillId="0" borderId="0" xfId="0" applyFont="1" applyAlignment="1">
      <alignment horizontal="center"/>
    </xf>
    <xf numFmtId="0" fontId="58" fillId="0" borderId="25" xfId="0" applyFont="1" applyBorder="1"/>
    <xf numFmtId="0" fontId="58" fillId="0" borderId="0" xfId="0" applyFont="1" applyBorder="1"/>
    <xf numFmtId="0" fontId="129" fillId="0" borderId="5" xfId="0" applyFont="1" applyBorder="1" applyAlignment="1">
      <alignment horizontal="center"/>
    </xf>
    <xf numFmtId="0" fontId="120" fillId="0" borderId="1" xfId="0" applyFont="1" applyBorder="1" applyAlignment="1">
      <alignment horizontal="center" vertical="center"/>
    </xf>
    <xf numFmtId="0" fontId="129" fillId="0" borderId="1" xfId="0" applyFont="1" applyBorder="1"/>
    <xf numFmtId="3" fontId="131" fillId="0" borderId="27" xfId="0" applyNumberFormat="1" applyFont="1" applyBorder="1" applyAlignment="1">
      <alignment horizontal="right" vertical="center"/>
    </xf>
    <xf numFmtId="3" fontId="131" fillId="0" borderId="27" xfId="0" applyNumberFormat="1" applyFont="1" applyBorder="1" applyAlignment="1">
      <alignment horizontal="center" vertical="center"/>
    </xf>
    <xf numFmtId="0" fontId="58" fillId="0" borderId="0" xfId="0" applyFont="1" applyAlignment="1">
      <alignment horizontal="center" vertical="center"/>
    </xf>
    <xf numFmtId="0" fontId="58" fillId="0" borderId="1" xfId="0" applyFont="1" applyBorder="1"/>
    <xf numFmtId="3" fontId="131" fillId="0" borderId="28" xfId="0" applyNumberFormat="1" applyFont="1" applyBorder="1" applyAlignment="1">
      <alignment horizontal="right" vertical="center"/>
    </xf>
    <xf numFmtId="3" fontId="131" fillId="0" borderId="28" xfId="0" applyNumberFormat="1" applyFont="1" applyBorder="1" applyAlignment="1">
      <alignment horizontal="center" vertical="center"/>
    </xf>
    <xf numFmtId="0" fontId="129" fillId="0" borderId="1" xfId="0" applyFont="1" applyBorder="1" applyAlignment="1">
      <alignment horizontal="left" indent="1"/>
    </xf>
    <xf numFmtId="3" fontId="132" fillId="0" borderId="1" xfId="0" applyNumberFormat="1" applyFont="1" applyBorder="1" applyAlignment="1">
      <alignment horizontal="right" vertical="center"/>
    </xf>
    <xf numFmtId="0" fontId="58" fillId="0" borderId="1" xfId="0" applyFont="1" applyBorder="1" applyAlignment="1">
      <alignment wrapText="1"/>
    </xf>
    <xf numFmtId="3" fontId="131" fillId="0" borderId="8" xfId="0" applyNumberFormat="1" applyFont="1" applyBorder="1" applyAlignment="1">
      <alignment horizontal="right" vertical="center"/>
    </xf>
    <xf numFmtId="3" fontId="131" fillId="0" borderId="8" xfId="0" applyNumberFormat="1" applyFont="1" applyBorder="1" applyAlignment="1">
      <alignment horizontal="center" vertical="center"/>
    </xf>
    <xf numFmtId="3" fontId="132" fillId="0" borderId="27" xfId="0" applyNumberFormat="1" applyFont="1" applyBorder="1" applyAlignment="1">
      <alignment horizontal="right" vertical="center"/>
    </xf>
    <xf numFmtId="0" fontId="120" fillId="0" borderId="29" xfId="0" applyFont="1" applyBorder="1" applyAlignment="1">
      <alignment vertical="center"/>
    </xf>
    <xf numFmtId="0" fontId="120" fillId="0" borderId="0" xfId="0" applyFont="1" applyBorder="1" applyAlignment="1">
      <alignment vertical="center"/>
    </xf>
    <xf numFmtId="3" fontId="129" fillId="0" borderId="1" xfId="0" applyNumberFormat="1" applyFont="1" applyBorder="1" applyAlignment="1">
      <alignment horizontal="right" vertical="center"/>
    </xf>
    <xf numFmtId="0" fontId="120" fillId="0" borderId="5" xfId="0" applyFont="1" applyBorder="1" applyAlignment="1">
      <alignment horizontal="center" vertical="center"/>
    </xf>
    <xf numFmtId="0" fontId="129" fillId="0" borderId="5" xfId="0" applyFont="1" applyBorder="1" applyAlignment="1">
      <alignment horizontal="left" indent="1"/>
    </xf>
    <xf numFmtId="3" fontId="131" fillId="0" borderId="7" xfId="0" applyNumberFormat="1" applyFont="1" applyBorder="1" applyAlignment="1">
      <alignment horizontal="right" vertical="center"/>
    </xf>
    <xf numFmtId="0" fontId="129" fillId="0" borderId="5" xfId="0" applyFont="1" applyBorder="1"/>
    <xf numFmtId="0" fontId="58" fillId="0" borderId="5" xfId="0" applyFont="1" applyBorder="1"/>
    <xf numFmtId="0" fontId="120" fillId="0" borderId="2" xfId="0" applyFont="1" applyBorder="1" applyAlignment="1">
      <alignment horizontal="center" vertical="center"/>
    </xf>
    <xf numFmtId="3" fontId="132" fillId="0" borderId="1" xfId="0" applyNumberFormat="1" applyFont="1" applyBorder="1" applyAlignment="1">
      <alignment horizontal="center" vertical="center"/>
    </xf>
    <xf numFmtId="0" fontId="135" fillId="0" borderId="0" xfId="0" applyFont="1" applyAlignment="1">
      <alignment horizontal="center" vertical="center"/>
    </xf>
    <xf numFmtId="0" fontId="130" fillId="0" borderId="0" xfId="0" applyFont="1" applyAlignment="1">
      <alignment horizontal="left"/>
    </xf>
    <xf numFmtId="0" fontId="58" fillId="0" borderId="0" xfId="0" applyFont="1"/>
    <xf numFmtId="0" fontId="129" fillId="0" borderId="1" xfId="0" applyFont="1" applyBorder="1" applyAlignment="1">
      <alignment horizontal="center" vertical="center" wrapText="1"/>
    </xf>
    <xf numFmtId="0" fontId="129" fillId="0" borderId="1" xfId="0" applyFont="1" applyBorder="1" applyAlignment="1">
      <alignment horizontal="center"/>
    </xf>
    <xf numFmtId="0" fontId="129" fillId="0" borderId="0" xfId="0" applyFont="1" applyBorder="1" applyAlignment="1">
      <alignment horizontal="center"/>
    </xf>
    <xf numFmtId="0" fontId="135" fillId="0" borderId="1" xfId="0" applyFont="1" applyBorder="1" applyAlignment="1">
      <alignment horizontal="center" vertical="center"/>
    </xf>
    <xf numFmtId="0" fontId="130" fillId="0" borderId="1" xfId="0" applyFont="1" applyBorder="1"/>
    <xf numFmtId="3" fontId="136" fillId="0" borderId="1" xfId="0" applyNumberFormat="1" applyFont="1" applyBorder="1" applyAlignment="1">
      <alignment horizontal="right" vertical="center"/>
    </xf>
    <xf numFmtId="10" fontId="136" fillId="0" borderId="1" xfId="0" applyNumberFormat="1" applyFont="1" applyBorder="1" applyAlignment="1">
      <alignment horizontal="center" vertical="center"/>
    </xf>
    <xf numFmtId="4" fontId="136" fillId="0" borderId="1" xfId="0" applyNumberFormat="1" applyFont="1" applyBorder="1" applyAlignment="1">
      <alignment horizontal="right" vertical="center"/>
    </xf>
    <xf numFmtId="9" fontId="136" fillId="0" borderId="1" xfId="3" applyFont="1" applyBorder="1" applyAlignment="1">
      <alignment horizontal="right" vertical="center"/>
    </xf>
    <xf numFmtId="0" fontId="135" fillId="0" borderId="0" xfId="0" applyFont="1"/>
    <xf numFmtId="4" fontId="135" fillId="0" borderId="1" xfId="0" applyNumberFormat="1" applyFont="1" applyBorder="1" applyAlignment="1">
      <alignment horizontal="right" vertical="center"/>
    </xf>
    <xf numFmtId="0" fontId="135" fillId="0" borderId="1" xfId="0" applyFont="1" applyBorder="1"/>
    <xf numFmtId="3" fontId="136" fillId="0" borderId="1" xfId="0" applyNumberFormat="1" applyFont="1" applyBorder="1" applyAlignment="1">
      <alignment horizontal="center" vertical="center"/>
    </xf>
    <xf numFmtId="0" fontId="130" fillId="0" borderId="1" xfId="0" applyFont="1" applyBorder="1" applyAlignment="1">
      <alignment horizontal="left" indent="1"/>
    </xf>
    <xf numFmtId="4" fontId="137" fillId="0" borderId="1" xfId="0" applyNumberFormat="1" applyFont="1" applyBorder="1" applyAlignment="1">
      <alignment horizontal="right" vertical="center"/>
    </xf>
    <xf numFmtId="10" fontId="137" fillId="0" borderId="1" xfId="0" applyNumberFormat="1" applyFont="1" applyBorder="1" applyAlignment="1">
      <alignment horizontal="center" vertical="center"/>
    </xf>
    <xf numFmtId="3" fontId="137" fillId="0" borderId="1" xfId="0" applyNumberFormat="1" applyFont="1" applyBorder="1" applyAlignment="1">
      <alignment horizontal="center" vertical="center"/>
    </xf>
    <xf numFmtId="0" fontId="135" fillId="0" borderId="1" xfId="0" applyFont="1" applyBorder="1" applyAlignment="1">
      <alignment wrapText="1"/>
    </xf>
    <xf numFmtId="9" fontId="136" fillId="0" borderId="1" xfId="3" applyFont="1" applyBorder="1" applyAlignment="1">
      <alignment horizontal="center" vertical="center"/>
    </xf>
    <xf numFmtId="3" fontId="137" fillId="0" borderId="1" xfId="0" applyNumberFormat="1" applyFont="1" applyBorder="1" applyAlignment="1">
      <alignment horizontal="right" vertical="center"/>
    </xf>
    <xf numFmtId="9" fontId="137" fillId="0" borderId="1" xfId="3" applyFont="1" applyBorder="1" applyAlignment="1">
      <alignment horizontal="center" vertical="center"/>
    </xf>
    <xf numFmtId="0" fontId="135" fillId="0" borderId="1" xfId="0" applyFont="1" applyBorder="1" applyAlignment="1">
      <alignment vertical="center"/>
    </xf>
    <xf numFmtId="3" fontId="136" fillId="0" borderId="1" xfId="0" applyNumberFormat="1" applyFont="1" applyBorder="1" applyAlignment="1">
      <alignment vertical="center"/>
    </xf>
    <xf numFmtId="3" fontId="137" fillId="0" borderId="1" xfId="0" applyNumberFormat="1" applyFont="1" applyBorder="1" applyAlignment="1">
      <alignment vertical="center"/>
    </xf>
    <xf numFmtId="3" fontId="130" fillId="0" borderId="1" xfId="0" applyNumberFormat="1" applyFont="1" applyBorder="1" applyAlignment="1">
      <alignment horizontal="right" vertical="center"/>
    </xf>
    <xf numFmtId="10" fontId="130" fillId="0" borderId="1" xfId="3" applyNumberFormat="1" applyFont="1" applyBorder="1" applyAlignment="1">
      <alignment horizontal="center" vertical="center"/>
    </xf>
    <xf numFmtId="0" fontId="130" fillId="0" borderId="1" xfId="0" applyFont="1" applyBorder="1" applyAlignment="1">
      <alignment horizontal="center" vertical="center"/>
    </xf>
    <xf numFmtId="10" fontId="136" fillId="0" borderId="1" xfId="3" applyNumberFormat="1" applyFont="1" applyBorder="1" applyAlignment="1">
      <alignment horizontal="center" vertical="center"/>
    </xf>
    <xf numFmtId="3" fontId="135" fillId="0" borderId="1" xfId="0" applyNumberFormat="1" applyFont="1" applyBorder="1" applyAlignment="1">
      <alignment horizontal="right" vertical="center"/>
    </xf>
    <xf numFmtId="43" fontId="120" fillId="0" borderId="0" xfId="1" applyFont="1"/>
    <xf numFmtId="0" fontId="95" fillId="0" borderId="1" xfId="0" applyFont="1" applyBorder="1" applyAlignment="1">
      <alignment horizontal="center" wrapText="1"/>
    </xf>
    <xf numFmtId="49" fontId="92" fillId="0" borderId="2" xfId="0" applyNumberFormat="1" applyFont="1" applyBorder="1" applyAlignment="1">
      <alignment horizontal="left" indent="3"/>
    </xf>
    <xf numFmtId="49" fontId="92" fillId="0" borderId="3" xfId="0" applyNumberFormat="1" applyFont="1" applyBorder="1" applyAlignment="1">
      <alignment horizontal="left" indent="3"/>
    </xf>
    <xf numFmtId="49" fontId="92" fillId="0" borderId="4" xfId="0" applyNumberFormat="1" applyFont="1" applyBorder="1" applyAlignment="1">
      <alignment horizontal="left" indent="3"/>
    </xf>
    <xf numFmtId="164" fontId="139" fillId="26" borderId="1" xfId="1" applyNumberFormat="1" applyFont="1" applyFill="1" applyBorder="1" applyAlignment="1">
      <alignment horizontal="center" vertical="center"/>
    </xf>
    <xf numFmtId="164" fontId="139" fillId="26" borderId="1" xfId="0" applyNumberFormat="1" applyFont="1" applyFill="1" applyBorder="1" applyAlignment="1">
      <alignment horizontal="center" vertical="center"/>
    </xf>
    <xf numFmtId="0" fontId="139" fillId="26" borderId="1" xfId="0" applyFont="1" applyFill="1" applyBorder="1" applyAlignment="1">
      <alignment horizontal="center" vertical="center"/>
    </xf>
    <xf numFmtId="0" fontId="142" fillId="26" borderId="1" xfId="88" applyFont="1" applyFill="1" applyBorder="1" applyAlignment="1">
      <alignment horizontal="center" vertical="center"/>
    </xf>
    <xf numFmtId="0" fontId="141" fillId="26" borderId="1" xfId="88" applyFont="1" applyFill="1" applyBorder="1" applyAlignment="1">
      <alignment horizontal="center" vertical="top"/>
    </xf>
    <xf numFmtId="164" fontId="143" fillId="26" borderId="1" xfId="1" applyNumberFormat="1" applyFont="1" applyFill="1" applyBorder="1" applyAlignment="1">
      <alignment horizontal="center" vertical="center"/>
    </xf>
    <xf numFmtId="0" fontId="142" fillId="26" borderId="1" xfId="88" applyFont="1" applyFill="1" applyBorder="1" applyAlignment="1">
      <alignment horizontal="center" vertical="center" wrapText="1"/>
    </xf>
    <xf numFmtId="0" fontId="104" fillId="3" borderId="1" xfId="0" applyNumberFormat="1" applyFont="1" applyFill="1" applyBorder="1" applyAlignment="1">
      <alignment horizontal="right" vertical="center"/>
    </xf>
    <xf numFmtId="0" fontId="104" fillId="3" borderId="1" xfId="0" applyFont="1" applyFill="1" applyBorder="1" applyAlignment="1">
      <alignment vertical="center"/>
    </xf>
    <xf numFmtId="164" fontId="105" fillId="3" borderId="1" xfId="1" applyNumberFormat="1" applyFont="1" applyFill="1" applyBorder="1" applyAlignment="1">
      <alignment vertical="center"/>
    </xf>
    <xf numFmtId="164" fontId="105" fillId="3" borderId="1" xfId="0" applyNumberFormat="1" applyFont="1" applyFill="1" applyBorder="1" applyAlignment="1">
      <alignment vertical="center"/>
    </xf>
    <xf numFmtId="43" fontId="105" fillId="3" borderId="1" xfId="1" applyFont="1" applyFill="1" applyBorder="1" applyAlignment="1">
      <alignment vertical="center"/>
    </xf>
    <xf numFmtId="43" fontId="105" fillId="3" borderId="1" xfId="0" applyNumberFormat="1" applyFont="1" applyFill="1" applyBorder="1" applyAlignment="1">
      <alignment vertical="center"/>
    </xf>
    <xf numFmtId="0" fontId="50" fillId="3" borderId="1" xfId="0" applyFont="1" applyFill="1" applyBorder="1" applyAlignment="1">
      <alignment vertical="center"/>
    </xf>
    <xf numFmtId="0" fontId="94" fillId="3" borderId="1" xfId="0" applyFont="1" applyFill="1" applyBorder="1" applyAlignment="1">
      <alignment horizontal="left"/>
    </xf>
    <xf numFmtId="0" fontId="94" fillId="3" borderId="1" xfId="0" applyFont="1" applyFill="1" applyBorder="1"/>
    <xf numFmtId="4" fontId="128" fillId="3" borderId="1" xfId="0" applyNumberFormat="1" applyFont="1" applyFill="1" applyBorder="1" applyAlignment="1">
      <alignment horizontal="right" vertical="center"/>
    </xf>
    <xf numFmtId="4" fontId="94" fillId="3" borderId="1" xfId="0" applyNumberFormat="1" applyFont="1" applyFill="1" applyBorder="1"/>
    <xf numFmtId="0" fontId="4" fillId="3" borderId="0" xfId="0" applyFont="1" applyFill="1"/>
    <xf numFmtId="3" fontId="120" fillId="0" borderId="0" xfId="0" applyNumberFormat="1" applyFont="1"/>
    <xf numFmtId="0" fontId="99" fillId="3" borderId="1" xfId="0" applyFont="1" applyFill="1" applyBorder="1" applyAlignment="1">
      <alignment horizontal="right"/>
    </xf>
    <xf numFmtId="49" fontId="99" fillId="3" borderId="1" xfId="0" applyNumberFormat="1" applyFont="1" applyFill="1" applyBorder="1" applyAlignment="1">
      <alignment horizontal="right"/>
    </xf>
    <xf numFmtId="0" fontId="99" fillId="3" borderId="1" xfId="0" applyFont="1" applyFill="1" applyBorder="1"/>
    <xf numFmtId="3" fontId="99" fillId="3" borderId="1" xfId="0" applyNumberFormat="1" applyFont="1" applyFill="1" applyBorder="1" applyAlignment="1">
      <alignment horizontal="right"/>
    </xf>
    <xf numFmtId="43" fontId="99" fillId="3" borderId="1" xfId="1" applyFont="1" applyFill="1" applyBorder="1"/>
    <xf numFmtId="0" fontId="100" fillId="3" borderId="0" xfId="0" applyFont="1" applyFill="1"/>
    <xf numFmtId="3" fontId="99" fillId="3" borderId="1" xfId="0" applyNumberFormat="1" applyFont="1" applyFill="1" applyBorder="1"/>
    <xf numFmtId="0" fontId="98" fillId="3" borderId="1" xfId="0" applyFont="1" applyFill="1" applyBorder="1" applyAlignment="1">
      <alignment horizontal="right"/>
    </xf>
    <xf numFmtId="49" fontId="98" fillId="3" borderId="1" xfId="0" applyNumberFormat="1" applyFont="1" applyFill="1" applyBorder="1" applyAlignment="1">
      <alignment horizontal="right"/>
    </xf>
    <xf numFmtId="3" fontId="98" fillId="3" borderId="1" xfId="0" applyNumberFormat="1" applyFont="1" applyFill="1" applyBorder="1"/>
    <xf numFmtId="43" fontId="98" fillId="3" borderId="1" xfId="1" applyFont="1" applyFill="1" applyBorder="1"/>
    <xf numFmtId="0" fontId="7" fillId="3" borderId="0" xfId="0" applyFont="1" applyFill="1"/>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49" fontId="8" fillId="0" borderId="1" xfId="0" applyNumberFormat="1" applyFont="1" applyBorder="1" applyAlignment="1">
      <alignment horizontal="center" vertical="center"/>
    </xf>
    <xf numFmtId="0" fontId="135" fillId="0" borderId="1" xfId="0" applyFont="1" applyBorder="1" applyAlignment="1">
      <alignment horizontal="center" vertical="center"/>
    </xf>
    <xf numFmtId="0" fontId="129" fillId="0" borderId="1" xfId="0" applyFont="1" applyBorder="1" applyAlignment="1">
      <alignment horizontal="center" vertical="center" wrapText="1"/>
    </xf>
    <xf numFmtId="0" fontId="135" fillId="0" borderId="29" xfId="0" applyFont="1" applyBorder="1" applyAlignment="1">
      <alignment horizontal="center" vertical="center"/>
    </xf>
    <xf numFmtId="0" fontId="135" fillId="0" borderId="0" xfId="0" applyFont="1" applyBorder="1" applyAlignment="1">
      <alignment horizontal="center" vertical="center"/>
    </xf>
    <xf numFmtId="3" fontId="136" fillId="0" borderId="1" xfId="0" applyNumberFormat="1" applyFont="1" applyBorder="1" applyAlignment="1">
      <alignment horizontal="center" vertical="center"/>
    </xf>
    <xf numFmtId="0" fontId="135" fillId="0" borderId="1" xfId="0" applyFont="1" applyBorder="1" applyAlignment="1">
      <alignment horizontal="center"/>
    </xf>
    <xf numFmtId="0" fontId="99" fillId="0" borderId="0" xfId="0" applyFont="1" applyAlignment="1">
      <alignment horizontal="right" vertical="center"/>
    </xf>
    <xf numFmtId="0" fontId="130" fillId="0" borderId="0" xfId="0" applyFont="1" applyAlignment="1">
      <alignment horizontal="center"/>
    </xf>
    <xf numFmtId="0" fontId="129" fillId="0" borderId="1" xfId="0" applyFont="1" applyBorder="1" applyAlignment="1">
      <alignment horizontal="center" vertical="center"/>
    </xf>
    <xf numFmtId="0" fontId="58" fillId="0" borderId="1" xfId="0" applyFont="1" applyBorder="1" applyAlignment="1">
      <alignment horizontal="center" vertical="center"/>
    </xf>
    <xf numFmtId="0" fontId="120" fillId="0" borderId="2" xfId="0" applyFont="1" applyBorder="1" applyAlignment="1">
      <alignment horizontal="center" vertical="center"/>
    </xf>
    <xf numFmtId="0" fontId="120" fillId="0" borderId="3" xfId="0" applyFont="1" applyBorder="1" applyAlignment="1">
      <alignment horizontal="center" vertical="center"/>
    </xf>
    <xf numFmtId="0" fontId="58" fillId="0" borderId="32" xfId="0" applyFont="1" applyBorder="1" applyAlignment="1">
      <alignment horizontal="center" vertical="center"/>
    </xf>
    <xf numFmtId="0" fontId="129" fillId="0" borderId="0" xfId="0" applyFont="1" applyAlignment="1">
      <alignment horizontal="center"/>
    </xf>
    <xf numFmtId="0" fontId="120" fillId="0" borderId="11" xfId="0" applyFont="1" applyBorder="1" applyAlignment="1">
      <alignment horizontal="center"/>
    </xf>
    <xf numFmtId="0" fontId="58" fillId="0" borderId="12" xfId="0" applyFont="1" applyBorder="1" applyAlignment="1">
      <alignment horizontal="center" vertical="center"/>
    </xf>
    <xf numFmtId="0" fontId="58" fillId="0" borderId="11" xfId="0" applyFont="1" applyBorder="1" applyAlignment="1">
      <alignment horizontal="center" vertical="center"/>
    </xf>
    <xf numFmtId="0" fontId="58" fillId="0" borderId="10" xfId="0" applyFont="1" applyBorder="1" applyAlignment="1">
      <alignment horizontal="center" vertical="center"/>
    </xf>
    <xf numFmtId="0" fontId="58" fillId="0" borderId="9" xfId="0" applyFont="1" applyBorder="1" applyAlignment="1">
      <alignment horizontal="center" vertical="center"/>
    </xf>
    <xf numFmtId="3" fontId="131" fillId="0" borderId="30" xfId="0" applyNumberFormat="1" applyFont="1" applyBorder="1" applyAlignment="1">
      <alignment horizontal="center" vertical="center"/>
    </xf>
    <xf numFmtId="3" fontId="131" fillId="0" borderId="31" xfId="0" applyNumberFormat="1" applyFont="1" applyBorder="1" applyAlignment="1">
      <alignment horizontal="center" vertical="center"/>
    </xf>
    <xf numFmtId="0" fontId="120" fillId="0" borderId="10" xfId="0" applyFont="1" applyBorder="1" applyAlignment="1">
      <alignment horizontal="center" vertical="center"/>
    </xf>
    <xf numFmtId="0" fontId="120" fillId="0" borderId="9" xfId="0" applyFont="1" applyBorder="1" applyAlignment="1">
      <alignment horizontal="center" vertical="center"/>
    </xf>
    <xf numFmtId="0" fontId="21" fillId="0" borderId="0" xfId="0" applyFont="1" applyAlignment="1">
      <alignment horizontal="right" vertical="center"/>
    </xf>
    <xf numFmtId="0" fontId="129" fillId="0" borderId="6" xfId="0" applyFont="1" applyBorder="1" applyAlignment="1">
      <alignment horizontal="center" vertical="center"/>
    </xf>
    <xf numFmtId="0" fontId="58" fillId="0" borderId="26" xfId="0" applyFont="1" applyBorder="1" applyAlignment="1">
      <alignment horizontal="center" vertical="center"/>
    </xf>
    <xf numFmtId="0" fontId="58" fillId="0" borderId="5" xfId="0" applyFont="1" applyBorder="1" applyAlignment="1">
      <alignment horizontal="center" vertical="center"/>
    </xf>
    <xf numFmtId="0" fontId="129" fillId="0" borderId="6" xfId="0" applyFont="1" applyBorder="1" applyAlignment="1">
      <alignment horizontal="center" vertical="center" wrapText="1"/>
    </xf>
    <xf numFmtId="0" fontId="129" fillId="0" borderId="5" xfId="0" applyFont="1" applyBorder="1" applyAlignment="1">
      <alignment horizontal="center" vertical="center" wrapText="1"/>
    </xf>
    <xf numFmtId="0" fontId="50" fillId="0" borderId="1" xfId="0" applyFont="1" applyFill="1" applyBorder="1" applyAlignment="1">
      <alignment horizontal="center" vertical="center" wrapText="1"/>
    </xf>
    <xf numFmtId="0" fontId="107" fillId="26" borderId="1" xfId="90" applyFont="1" applyFill="1" applyBorder="1" applyAlignment="1">
      <alignment horizontal="center" vertical="center" wrapText="1"/>
    </xf>
    <xf numFmtId="0" fontId="138" fillId="26" borderId="1" xfId="0" applyFont="1" applyFill="1" applyBorder="1" applyAlignment="1">
      <alignment horizontal="center" vertical="center"/>
    </xf>
    <xf numFmtId="0" fontId="139" fillId="26" borderId="1" xfId="0" applyFont="1" applyFill="1" applyBorder="1" applyAlignment="1">
      <alignment horizontal="center" vertical="center" wrapText="1"/>
    </xf>
    <xf numFmtId="0" fontId="139" fillId="26" borderId="12" xfId="0" applyFont="1" applyFill="1" applyBorder="1" applyAlignment="1">
      <alignment horizontal="center" vertical="center" wrapText="1"/>
    </xf>
    <xf numFmtId="0" fontId="139" fillId="26" borderId="11" xfId="0" applyFont="1" applyFill="1" applyBorder="1" applyAlignment="1">
      <alignment horizontal="center" vertical="center" wrapText="1"/>
    </xf>
    <xf numFmtId="0" fontId="139" fillId="26" borderId="22" xfId="0" applyFont="1" applyFill="1" applyBorder="1" applyAlignment="1">
      <alignment horizontal="center" vertical="center" wrapText="1"/>
    </xf>
    <xf numFmtId="0" fontId="139" fillId="26" borderId="10" xfId="0" applyFont="1" applyFill="1" applyBorder="1" applyAlignment="1">
      <alignment horizontal="center" vertical="center" wrapText="1"/>
    </xf>
    <xf numFmtId="0" fontId="139" fillId="26" borderId="9" xfId="0" applyFont="1" applyFill="1" applyBorder="1" applyAlignment="1">
      <alignment horizontal="center" vertical="center" wrapText="1"/>
    </xf>
    <xf numFmtId="0" fontId="139" fillId="26" borderId="23" xfId="0" applyFont="1" applyFill="1" applyBorder="1" applyAlignment="1">
      <alignment horizontal="center" vertical="center" wrapText="1"/>
    </xf>
    <xf numFmtId="0" fontId="140" fillId="26" borderId="1" xfId="0" applyFont="1" applyFill="1" applyBorder="1" applyAlignment="1">
      <alignment horizontal="center"/>
    </xf>
    <xf numFmtId="0" fontId="141" fillId="26" borderId="1" xfId="88" applyFont="1" applyFill="1" applyBorder="1" applyAlignment="1">
      <alignment horizontal="center" vertical="top"/>
    </xf>
    <xf numFmtId="0" fontId="138" fillId="26" borderId="2" xfId="0" applyFont="1" applyFill="1" applyBorder="1" applyAlignment="1">
      <alignment horizontal="left" vertical="center"/>
    </xf>
    <xf numFmtId="0" fontId="138" fillId="26" borderId="4" xfId="0" applyFont="1" applyFill="1" applyBorder="1" applyAlignment="1">
      <alignment horizontal="left" vertical="center"/>
    </xf>
    <xf numFmtId="0" fontId="92" fillId="0" borderId="1" xfId="0" applyFont="1" applyBorder="1" applyAlignment="1">
      <alignment horizontal="center"/>
    </xf>
    <xf numFmtId="0" fontId="92" fillId="0" borderId="3" xfId="0" applyFont="1" applyBorder="1" applyAlignment="1">
      <alignment horizontal="center"/>
    </xf>
    <xf numFmtId="0" fontId="92" fillId="0" borderId="4" xfId="0" applyFont="1" applyBorder="1" applyAlignment="1">
      <alignment horizontal="center"/>
    </xf>
    <xf numFmtId="0" fontId="95" fillId="0" borderId="0" xfId="0" applyFont="1" applyBorder="1" applyAlignment="1">
      <alignment horizontal="center"/>
    </xf>
    <xf numFmtId="0" fontId="6" fillId="0" borderId="0" xfId="0" applyFont="1" applyBorder="1" applyAlignment="1">
      <alignment horizontal="center"/>
    </xf>
    <xf numFmtId="0" fontId="92" fillId="0" borderId="1" xfId="0" applyFont="1" applyBorder="1" applyAlignment="1">
      <alignment horizontal="left"/>
    </xf>
    <xf numFmtId="0" fontId="42" fillId="0" borderId="0" xfId="0" applyFont="1" applyAlignment="1">
      <alignment horizontal="center"/>
    </xf>
    <xf numFmtId="0" fontId="42" fillId="28" borderId="2" xfId="0" applyFont="1" applyFill="1" applyBorder="1" applyAlignment="1">
      <alignment horizontal="right"/>
    </xf>
    <xf numFmtId="0" fontId="42" fillId="28" borderId="4" xfId="0" applyFont="1" applyFill="1" applyBorder="1" applyAlignment="1">
      <alignment horizontal="right"/>
    </xf>
    <xf numFmtId="0" fontId="42" fillId="28" borderId="2" xfId="0" applyFont="1" applyFill="1" applyBorder="1" applyAlignment="1">
      <alignment horizontal="right" vertical="center"/>
    </xf>
    <xf numFmtId="0" fontId="42" fillId="28" borderId="4" xfId="0" applyFont="1" applyFill="1" applyBorder="1" applyAlignment="1">
      <alignment horizontal="right" vertical="center"/>
    </xf>
    <xf numFmtId="0" fontId="92" fillId="0" borderId="0" xfId="0" applyFont="1" applyBorder="1" applyAlignment="1">
      <alignment horizontal="center"/>
    </xf>
    <xf numFmtId="0" fontId="92" fillId="0" borderId="0" xfId="0" applyFont="1" applyBorder="1" applyAlignment="1">
      <alignment horizontal="left"/>
    </xf>
    <xf numFmtId="49" fontId="92" fillId="0" borderId="1" xfId="0" applyNumberFormat="1" applyFont="1" applyBorder="1" applyAlignment="1">
      <alignment horizontal="left" indent="2"/>
    </xf>
    <xf numFmtId="0" fontId="92" fillId="0" borderId="1" xfId="0" applyFont="1" applyBorder="1" applyAlignment="1">
      <alignment horizontal="center" wrapText="1"/>
    </xf>
    <xf numFmtId="49" fontId="92" fillId="0" borderId="2" xfId="0" applyNumberFormat="1" applyFont="1" applyBorder="1" applyAlignment="1">
      <alignment horizontal="left" indent="2"/>
    </xf>
    <xf numFmtId="49" fontId="92" fillId="0" borderId="3" xfId="0" applyNumberFormat="1" applyFont="1" applyBorder="1" applyAlignment="1">
      <alignment horizontal="left" indent="2"/>
    </xf>
    <xf numFmtId="49" fontId="92" fillId="0" borderId="4" xfId="0" applyNumberFormat="1" applyFont="1" applyBorder="1" applyAlignment="1">
      <alignment horizontal="left" indent="2"/>
    </xf>
    <xf numFmtId="49" fontId="21" fillId="0" borderId="2" xfId="0" applyNumberFormat="1" applyFont="1" applyBorder="1" applyAlignment="1">
      <alignment horizontal="left" indent="2"/>
    </xf>
    <xf numFmtId="49" fontId="21" fillId="0" borderId="3" xfId="0" applyNumberFormat="1" applyFont="1" applyBorder="1" applyAlignment="1">
      <alignment horizontal="left" indent="2"/>
    </xf>
    <xf numFmtId="49" fontId="21" fillId="0" borderId="4" xfId="0" applyNumberFormat="1" applyFont="1" applyBorder="1" applyAlignment="1">
      <alignment horizontal="left" indent="2"/>
    </xf>
    <xf numFmtId="0" fontId="92" fillId="0" borderId="2" xfId="0" applyFont="1" applyBorder="1" applyAlignment="1">
      <alignment horizontal="center"/>
    </xf>
    <xf numFmtId="0" fontId="15" fillId="0" borderId="1" xfId="0" applyFont="1" applyBorder="1" applyAlignment="1">
      <alignment horizontal="center"/>
    </xf>
    <xf numFmtId="0" fontId="15" fillId="0" borderId="1" xfId="0" applyFont="1" applyBorder="1" applyAlignment="1">
      <alignment horizontal="left"/>
    </xf>
    <xf numFmtId="0" fontId="15" fillId="0" borderId="2" xfId="0" applyFont="1" applyBorder="1" applyAlignment="1">
      <alignment horizontal="center"/>
    </xf>
    <xf numFmtId="0" fontId="15" fillId="0" borderId="3" xfId="0" applyFont="1" applyBorder="1" applyAlignment="1">
      <alignment horizontal="center"/>
    </xf>
    <xf numFmtId="0" fontId="15" fillId="0" borderId="4" xfId="0" applyFont="1" applyBorder="1" applyAlignment="1">
      <alignment horizontal="center"/>
    </xf>
    <xf numFmtId="0" fontId="6" fillId="0" borderId="1" xfId="0" applyFont="1" applyBorder="1" applyAlignment="1">
      <alignment horizontal="center"/>
    </xf>
    <xf numFmtId="0" fontId="92" fillId="0" borderId="2" xfId="0" applyFont="1" applyBorder="1" applyAlignment="1">
      <alignment horizontal="left"/>
    </xf>
    <xf numFmtId="0" fontId="92" fillId="0" borderId="3" xfId="0" applyFont="1" applyBorder="1" applyAlignment="1">
      <alignment horizontal="left"/>
    </xf>
    <xf numFmtId="0" fontId="15" fillId="0" borderId="2" xfId="0" applyFont="1" applyBorder="1" applyAlignment="1">
      <alignment horizontal="left"/>
    </xf>
    <xf numFmtId="0" fontId="15" fillId="0" borderId="3" xfId="0" applyFont="1" applyBorder="1" applyAlignment="1">
      <alignment horizontal="left"/>
    </xf>
    <xf numFmtId="0" fontId="71" fillId="29" borderId="2" xfId="2" applyFont="1" applyFill="1" applyBorder="1" applyAlignment="1">
      <alignment horizontal="center" vertical="center" wrapText="1"/>
    </xf>
    <xf numFmtId="0" fontId="71" fillId="29" borderId="4" xfId="2" applyFont="1" applyFill="1" applyBorder="1" applyAlignment="1">
      <alignment horizontal="center" vertical="center" wrapText="1"/>
    </xf>
    <xf numFmtId="0" fontId="69" fillId="0" borderId="6" xfId="0" applyFont="1" applyBorder="1" applyAlignment="1">
      <alignment horizontal="center" wrapText="1"/>
    </xf>
    <xf numFmtId="0" fontId="69" fillId="0" borderId="5" xfId="0" applyFont="1" applyBorder="1" applyAlignment="1">
      <alignment horizontal="center" wrapText="1"/>
    </xf>
    <xf numFmtId="0" fontId="58" fillId="0" borderId="0" xfId="0" applyFont="1" applyBorder="1" applyAlignment="1">
      <alignment horizontal="center" vertical="top" wrapText="1"/>
    </xf>
    <xf numFmtId="0" fontId="60" fillId="0" borderId="0" xfId="0" applyFont="1" applyBorder="1" applyAlignment="1">
      <alignment horizontal="center" vertical="top" wrapText="1"/>
    </xf>
    <xf numFmtId="0" fontId="13" fillId="0" borderId="0" xfId="0" applyFont="1" applyAlignment="1">
      <alignment vertical="top" wrapText="1"/>
    </xf>
    <xf numFmtId="0" fontId="71" fillId="29" borderId="2" xfId="2" applyFont="1" applyFill="1" applyBorder="1" applyAlignment="1">
      <alignment horizontal="center" vertical="top" wrapText="1"/>
    </xf>
    <xf numFmtId="0" fontId="71" fillId="29" borderId="4" xfId="2" applyFont="1" applyFill="1" applyBorder="1" applyAlignment="1">
      <alignment horizontal="center" vertical="top" wrapText="1"/>
    </xf>
    <xf numFmtId="0" fontId="70" fillId="29" borderId="2" xfId="2" applyFont="1" applyFill="1" applyBorder="1" applyAlignment="1">
      <alignment horizontal="center" vertical="top" wrapText="1"/>
    </xf>
    <xf numFmtId="0" fontId="70" fillId="29" borderId="4" xfId="2" applyFont="1" applyFill="1" applyBorder="1" applyAlignment="1">
      <alignment horizontal="center" vertical="top" wrapText="1"/>
    </xf>
    <xf numFmtId="0" fontId="80" fillId="34" borderId="2" xfId="0" applyFont="1" applyFill="1" applyBorder="1" applyAlignment="1">
      <alignment horizontal="center" vertical="center" wrapText="1"/>
    </xf>
    <xf numFmtId="0" fontId="80" fillId="34" borderId="3" xfId="0" applyFont="1" applyFill="1" applyBorder="1" applyAlignment="1">
      <alignment horizontal="center" vertical="center" wrapText="1"/>
    </xf>
    <xf numFmtId="0" fontId="80" fillId="34" borderId="4" xfId="0" applyFont="1" applyFill="1" applyBorder="1" applyAlignment="1">
      <alignment horizontal="center" vertical="center" wrapText="1"/>
    </xf>
  </cellXfs>
  <cellStyles count="520">
    <cellStyle name="20% - Accent1 10" xfId="103"/>
    <cellStyle name="20% - Accent1 11" xfId="104"/>
    <cellStyle name="20% - Accent1 12" xfId="105"/>
    <cellStyle name="20% - Accent1 2" xfId="4"/>
    <cellStyle name="20% - Accent1 3" xfId="5"/>
    <cellStyle name="20% - Accent1 4" xfId="106"/>
    <cellStyle name="20% - Accent1 5" xfId="107"/>
    <cellStyle name="20% - Accent1 6" xfId="108"/>
    <cellStyle name="20% - Accent1 7" xfId="109"/>
    <cellStyle name="20% - Accent1 8" xfId="110"/>
    <cellStyle name="20% - Accent1 9" xfId="111"/>
    <cellStyle name="20% - Accent2 10" xfId="112"/>
    <cellStyle name="20% - Accent2 11" xfId="113"/>
    <cellStyle name="20% - Accent2 12" xfId="114"/>
    <cellStyle name="20% - Accent2 2" xfId="6"/>
    <cellStyle name="20% - Accent2 3" xfId="7"/>
    <cellStyle name="20% - Accent2 4" xfId="115"/>
    <cellStyle name="20% - Accent2 5" xfId="116"/>
    <cellStyle name="20% - Accent2 6" xfId="117"/>
    <cellStyle name="20% - Accent2 7" xfId="118"/>
    <cellStyle name="20% - Accent2 8" xfId="119"/>
    <cellStyle name="20% - Accent2 9" xfId="120"/>
    <cellStyle name="20% - Accent3 10" xfId="121"/>
    <cellStyle name="20% - Accent3 11" xfId="122"/>
    <cellStyle name="20% - Accent3 12" xfId="123"/>
    <cellStyle name="20% - Accent3 2" xfId="8"/>
    <cellStyle name="20% - Accent3 3" xfId="9"/>
    <cellStyle name="20% - Accent3 4" xfId="124"/>
    <cellStyle name="20% - Accent3 5" xfId="125"/>
    <cellStyle name="20% - Accent3 6" xfId="126"/>
    <cellStyle name="20% - Accent3 7" xfId="127"/>
    <cellStyle name="20% - Accent3 8" xfId="128"/>
    <cellStyle name="20% - Accent3 9" xfId="129"/>
    <cellStyle name="20% - Accent4 10" xfId="130"/>
    <cellStyle name="20% - Accent4 11" xfId="131"/>
    <cellStyle name="20% - Accent4 12" xfId="132"/>
    <cellStyle name="20% - Accent4 2" xfId="10"/>
    <cellStyle name="20% - Accent4 3" xfId="11"/>
    <cellStyle name="20% - Accent4 4" xfId="133"/>
    <cellStyle name="20% - Accent4 5" xfId="134"/>
    <cellStyle name="20% - Accent4 6" xfId="135"/>
    <cellStyle name="20% - Accent4 7" xfId="136"/>
    <cellStyle name="20% - Accent4 8" xfId="137"/>
    <cellStyle name="20% - Accent4 9" xfId="138"/>
    <cellStyle name="20% - Accent5 10" xfId="139"/>
    <cellStyle name="20% - Accent5 11" xfId="140"/>
    <cellStyle name="20% - Accent5 12" xfId="141"/>
    <cellStyle name="20% - Accent5 2" xfId="12"/>
    <cellStyle name="20% - Accent5 3" xfId="13"/>
    <cellStyle name="20% - Accent5 4" xfId="142"/>
    <cellStyle name="20% - Accent5 5" xfId="143"/>
    <cellStyle name="20% - Accent5 6" xfId="144"/>
    <cellStyle name="20% - Accent5 7" xfId="145"/>
    <cellStyle name="20% - Accent5 8" xfId="146"/>
    <cellStyle name="20% - Accent5 9" xfId="147"/>
    <cellStyle name="20% - Accent6 10" xfId="148"/>
    <cellStyle name="20% - Accent6 11" xfId="149"/>
    <cellStyle name="20% - Accent6 12" xfId="150"/>
    <cellStyle name="20% - Accent6 2" xfId="14"/>
    <cellStyle name="20% - Accent6 3" xfId="15"/>
    <cellStyle name="20% - Accent6 4" xfId="151"/>
    <cellStyle name="20% - Accent6 5" xfId="152"/>
    <cellStyle name="20% - Accent6 6" xfId="153"/>
    <cellStyle name="20% - Accent6 7" xfId="154"/>
    <cellStyle name="20% - Accent6 8" xfId="155"/>
    <cellStyle name="20% - Accent6 9" xfId="156"/>
    <cellStyle name="40% - Accent1 10" xfId="157"/>
    <cellStyle name="40% - Accent1 11" xfId="158"/>
    <cellStyle name="40% - Accent1 12" xfId="159"/>
    <cellStyle name="40% - Accent1 2" xfId="16"/>
    <cellStyle name="40% - Accent1 3" xfId="17"/>
    <cellStyle name="40% - Accent1 4" xfId="160"/>
    <cellStyle name="40% - Accent1 5" xfId="161"/>
    <cellStyle name="40% - Accent1 6" xfId="162"/>
    <cellStyle name="40% - Accent1 7" xfId="163"/>
    <cellStyle name="40% - Accent1 8" xfId="164"/>
    <cellStyle name="40% - Accent1 9" xfId="165"/>
    <cellStyle name="40% - Accent2 10" xfId="166"/>
    <cellStyle name="40% - Accent2 11" xfId="167"/>
    <cellStyle name="40% - Accent2 12" xfId="168"/>
    <cellStyle name="40% - Accent2 2" xfId="18"/>
    <cellStyle name="40% - Accent2 3" xfId="19"/>
    <cellStyle name="40% - Accent2 4" xfId="169"/>
    <cellStyle name="40% - Accent2 5" xfId="170"/>
    <cellStyle name="40% - Accent2 6" xfId="171"/>
    <cellStyle name="40% - Accent2 7" xfId="172"/>
    <cellStyle name="40% - Accent2 8" xfId="173"/>
    <cellStyle name="40% - Accent2 9" xfId="174"/>
    <cellStyle name="40% - Accent3 10" xfId="175"/>
    <cellStyle name="40% - Accent3 11" xfId="176"/>
    <cellStyle name="40% - Accent3 12" xfId="177"/>
    <cellStyle name="40% - Accent3 2" xfId="20"/>
    <cellStyle name="40% - Accent3 3" xfId="21"/>
    <cellStyle name="40% - Accent3 4" xfId="178"/>
    <cellStyle name="40% - Accent3 5" xfId="179"/>
    <cellStyle name="40% - Accent3 6" xfId="180"/>
    <cellStyle name="40% - Accent3 7" xfId="181"/>
    <cellStyle name="40% - Accent3 8" xfId="182"/>
    <cellStyle name="40% - Accent3 9" xfId="183"/>
    <cellStyle name="40% - Accent4 10" xfId="184"/>
    <cellStyle name="40% - Accent4 11" xfId="185"/>
    <cellStyle name="40% - Accent4 12" xfId="186"/>
    <cellStyle name="40% - Accent4 2" xfId="22"/>
    <cellStyle name="40% - Accent4 3" xfId="23"/>
    <cellStyle name="40% - Accent4 4" xfId="187"/>
    <cellStyle name="40% - Accent4 5" xfId="188"/>
    <cellStyle name="40% - Accent4 6" xfId="189"/>
    <cellStyle name="40% - Accent4 7" xfId="190"/>
    <cellStyle name="40% - Accent4 8" xfId="191"/>
    <cellStyle name="40% - Accent4 9" xfId="192"/>
    <cellStyle name="40% - Accent5 10" xfId="193"/>
    <cellStyle name="40% - Accent5 11" xfId="194"/>
    <cellStyle name="40% - Accent5 12" xfId="195"/>
    <cellStyle name="40% - Accent5 2" xfId="24"/>
    <cellStyle name="40% - Accent5 3" xfId="25"/>
    <cellStyle name="40% - Accent5 4" xfId="196"/>
    <cellStyle name="40% - Accent5 5" xfId="197"/>
    <cellStyle name="40% - Accent5 6" xfId="198"/>
    <cellStyle name="40% - Accent5 7" xfId="199"/>
    <cellStyle name="40% - Accent5 8" xfId="200"/>
    <cellStyle name="40% - Accent5 9" xfId="201"/>
    <cellStyle name="40% - Accent6 10" xfId="202"/>
    <cellStyle name="40% - Accent6 11" xfId="203"/>
    <cellStyle name="40% - Accent6 12" xfId="204"/>
    <cellStyle name="40% - Accent6 2" xfId="26"/>
    <cellStyle name="40% - Accent6 3" xfId="27"/>
    <cellStyle name="40% - Accent6 4" xfId="205"/>
    <cellStyle name="40% - Accent6 5" xfId="206"/>
    <cellStyle name="40% - Accent6 6" xfId="207"/>
    <cellStyle name="40% - Accent6 7" xfId="208"/>
    <cellStyle name="40% - Accent6 8" xfId="209"/>
    <cellStyle name="40% - Accent6 9" xfId="210"/>
    <cellStyle name="60% - Accent1 10" xfId="211"/>
    <cellStyle name="60% - Accent1 11" xfId="212"/>
    <cellStyle name="60% - Accent1 12" xfId="213"/>
    <cellStyle name="60% - Accent1 2" xfId="28"/>
    <cellStyle name="60% - Accent1 3" xfId="29"/>
    <cellStyle name="60% - Accent1 4" xfId="214"/>
    <cellStyle name="60% - Accent1 5" xfId="215"/>
    <cellStyle name="60% - Accent1 6" xfId="216"/>
    <cellStyle name="60% - Accent1 7" xfId="217"/>
    <cellStyle name="60% - Accent1 8" xfId="218"/>
    <cellStyle name="60% - Accent1 9" xfId="219"/>
    <cellStyle name="60% - Accent2 10" xfId="220"/>
    <cellStyle name="60% - Accent2 11" xfId="221"/>
    <cellStyle name="60% - Accent2 12" xfId="222"/>
    <cellStyle name="60% - Accent2 2" xfId="30"/>
    <cellStyle name="60% - Accent2 3" xfId="31"/>
    <cellStyle name="60% - Accent2 4" xfId="223"/>
    <cellStyle name="60% - Accent2 5" xfId="224"/>
    <cellStyle name="60% - Accent2 6" xfId="225"/>
    <cellStyle name="60% - Accent2 7" xfId="226"/>
    <cellStyle name="60% - Accent2 8" xfId="227"/>
    <cellStyle name="60% - Accent2 9" xfId="228"/>
    <cellStyle name="60% - Accent3 10" xfId="229"/>
    <cellStyle name="60% - Accent3 11" xfId="230"/>
    <cellStyle name="60% - Accent3 12" xfId="231"/>
    <cellStyle name="60% - Accent3 2" xfId="32"/>
    <cellStyle name="60% - Accent3 3" xfId="33"/>
    <cellStyle name="60% - Accent3 4" xfId="232"/>
    <cellStyle name="60% - Accent3 5" xfId="233"/>
    <cellStyle name="60% - Accent3 6" xfId="234"/>
    <cellStyle name="60% - Accent3 7" xfId="235"/>
    <cellStyle name="60% - Accent3 8" xfId="236"/>
    <cellStyle name="60% - Accent3 9" xfId="237"/>
    <cellStyle name="60% - Accent4 10" xfId="238"/>
    <cellStyle name="60% - Accent4 11" xfId="239"/>
    <cellStyle name="60% - Accent4 12" xfId="240"/>
    <cellStyle name="60% - Accent4 2" xfId="34"/>
    <cellStyle name="60% - Accent4 3" xfId="35"/>
    <cellStyle name="60% - Accent4 4" xfId="241"/>
    <cellStyle name="60% - Accent4 5" xfId="242"/>
    <cellStyle name="60% - Accent4 6" xfId="243"/>
    <cellStyle name="60% - Accent4 7" xfId="244"/>
    <cellStyle name="60% - Accent4 8" xfId="245"/>
    <cellStyle name="60% - Accent4 9" xfId="246"/>
    <cellStyle name="60% - Accent5 10" xfId="247"/>
    <cellStyle name="60% - Accent5 11" xfId="248"/>
    <cellStyle name="60% - Accent5 12" xfId="249"/>
    <cellStyle name="60% - Accent5 2" xfId="36"/>
    <cellStyle name="60% - Accent5 3" xfId="37"/>
    <cellStyle name="60% - Accent5 4" xfId="250"/>
    <cellStyle name="60% - Accent5 5" xfId="251"/>
    <cellStyle name="60% - Accent5 6" xfId="252"/>
    <cellStyle name="60% - Accent5 7" xfId="253"/>
    <cellStyle name="60% - Accent5 8" xfId="254"/>
    <cellStyle name="60% - Accent5 9" xfId="255"/>
    <cellStyle name="60% - Accent6 10" xfId="256"/>
    <cellStyle name="60% - Accent6 11" xfId="257"/>
    <cellStyle name="60% - Accent6 12" xfId="258"/>
    <cellStyle name="60% - Accent6 2" xfId="38"/>
    <cellStyle name="60% - Accent6 3" xfId="39"/>
    <cellStyle name="60% - Accent6 4" xfId="259"/>
    <cellStyle name="60% - Accent6 5" xfId="260"/>
    <cellStyle name="60% - Accent6 6" xfId="261"/>
    <cellStyle name="60% - Accent6 7" xfId="262"/>
    <cellStyle name="60% - Accent6 8" xfId="263"/>
    <cellStyle name="60% - Accent6 9" xfId="264"/>
    <cellStyle name="Accent1 10" xfId="265"/>
    <cellStyle name="Accent1 11" xfId="266"/>
    <cellStyle name="Accent1 12" xfId="267"/>
    <cellStyle name="Accent1 2" xfId="40"/>
    <cellStyle name="Accent1 3" xfId="41"/>
    <cellStyle name="Accent1 4" xfId="268"/>
    <cellStyle name="Accent1 5" xfId="269"/>
    <cellStyle name="Accent1 6" xfId="270"/>
    <cellStyle name="Accent1 7" xfId="271"/>
    <cellStyle name="Accent1 8" xfId="272"/>
    <cellStyle name="Accent1 9" xfId="273"/>
    <cellStyle name="Accent2 10" xfId="274"/>
    <cellStyle name="Accent2 11" xfId="275"/>
    <cellStyle name="Accent2 12" xfId="276"/>
    <cellStyle name="Accent2 2" xfId="42"/>
    <cellStyle name="Accent2 3" xfId="43"/>
    <cellStyle name="Accent2 4" xfId="277"/>
    <cellStyle name="Accent2 5" xfId="278"/>
    <cellStyle name="Accent2 6" xfId="279"/>
    <cellStyle name="Accent2 7" xfId="280"/>
    <cellStyle name="Accent2 8" xfId="281"/>
    <cellStyle name="Accent2 9" xfId="282"/>
    <cellStyle name="Accent3 10" xfId="283"/>
    <cellStyle name="Accent3 11" xfId="284"/>
    <cellStyle name="Accent3 12" xfId="285"/>
    <cellStyle name="Accent3 2" xfId="44"/>
    <cellStyle name="Accent3 3" xfId="45"/>
    <cellStyle name="Accent3 4" xfId="286"/>
    <cellStyle name="Accent3 5" xfId="287"/>
    <cellStyle name="Accent3 6" xfId="288"/>
    <cellStyle name="Accent3 7" xfId="289"/>
    <cellStyle name="Accent3 8" xfId="290"/>
    <cellStyle name="Accent3 9" xfId="291"/>
    <cellStyle name="Accent4 10" xfId="292"/>
    <cellStyle name="Accent4 11" xfId="293"/>
    <cellStyle name="Accent4 12" xfId="294"/>
    <cellStyle name="Accent4 2" xfId="46"/>
    <cellStyle name="Accent4 3" xfId="47"/>
    <cellStyle name="Accent4 4" xfId="295"/>
    <cellStyle name="Accent4 5" xfId="296"/>
    <cellStyle name="Accent4 6" xfId="297"/>
    <cellStyle name="Accent4 7" xfId="298"/>
    <cellStyle name="Accent4 8" xfId="299"/>
    <cellStyle name="Accent4 9" xfId="300"/>
    <cellStyle name="Accent5 10" xfId="301"/>
    <cellStyle name="Accent5 11" xfId="302"/>
    <cellStyle name="Accent5 12" xfId="303"/>
    <cellStyle name="Accent5 2" xfId="48"/>
    <cellStyle name="Accent5 3" xfId="49"/>
    <cellStyle name="Accent5 4" xfId="304"/>
    <cellStyle name="Accent5 5" xfId="305"/>
    <cellStyle name="Accent5 6" xfId="306"/>
    <cellStyle name="Accent5 7" xfId="307"/>
    <cellStyle name="Accent5 8" xfId="308"/>
    <cellStyle name="Accent5 9" xfId="309"/>
    <cellStyle name="Accent6 10" xfId="310"/>
    <cellStyle name="Accent6 11" xfId="311"/>
    <cellStyle name="Accent6 12" xfId="312"/>
    <cellStyle name="Accent6 2" xfId="50"/>
    <cellStyle name="Accent6 3" xfId="51"/>
    <cellStyle name="Accent6 4" xfId="313"/>
    <cellStyle name="Accent6 5" xfId="314"/>
    <cellStyle name="Accent6 6" xfId="315"/>
    <cellStyle name="Accent6 7" xfId="316"/>
    <cellStyle name="Accent6 8" xfId="317"/>
    <cellStyle name="Accent6 9" xfId="318"/>
    <cellStyle name="Bad 10" xfId="319"/>
    <cellStyle name="Bad 11" xfId="320"/>
    <cellStyle name="Bad 12" xfId="321"/>
    <cellStyle name="Bad 2" xfId="52"/>
    <cellStyle name="Bad 3" xfId="53"/>
    <cellStyle name="Bad 4" xfId="322"/>
    <cellStyle name="Bad 5" xfId="323"/>
    <cellStyle name="Bad 6" xfId="324"/>
    <cellStyle name="Bad 7" xfId="325"/>
    <cellStyle name="Bad 8" xfId="326"/>
    <cellStyle name="Bad 9" xfId="327"/>
    <cellStyle name="Calculation 10" xfId="328"/>
    <cellStyle name="Calculation 11" xfId="329"/>
    <cellStyle name="Calculation 12" xfId="330"/>
    <cellStyle name="Calculation 2" xfId="54"/>
    <cellStyle name="Calculation 3" xfId="55"/>
    <cellStyle name="Calculation 4" xfId="331"/>
    <cellStyle name="Calculation 5" xfId="332"/>
    <cellStyle name="Calculation 6" xfId="333"/>
    <cellStyle name="Calculation 7" xfId="334"/>
    <cellStyle name="Calculation 8" xfId="335"/>
    <cellStyle name="Calculation 9" xfId="336"/>
    <cellStyle name="Check Cell 10" xfId="337"/>
    <cellStyle name="Check Cell 11" xfId="338"/>
    <cellStyle name="Check Cell 12" xfId="339"/>
    <cellStyle name="Check Cell 2" xfId="56"/>
    <cellStyle name="Check Cell 3" xfId="57"/>
    <cellStyle name="Check Cell 4" xfId="340"/>
    <cellStyle name="Check Cell 5" xfId="341"/>
    <cellStyle name="Check Cell 6" xfId="342"/>
    <cellStyle name="Check Cell 7" xfId="343"/>
    <cellStyle name="Check Cell 8" xfId="344"/>
    <cellStyle name="Check Cell 9" xfId="345"/>
    <cellStyle name="Comma" xfId="1" builtinId="3"/>
    <cellStyle name="Comma 2" xfId="58"/>
    <cellStyle name="Comma 2 2" xfId="509"/>
    <cellStyle name="Comma 3" xfId="510"/>
    <cellStyle name="Comma 4" xfId="511"/>
    <cellStyle name="Comma 5" xfId="512"/>
    <cellStyle name="Comma 6" xfId="517"/>
    <cellStyle name="Explanatory Text 10" xfId="346"/>
    <cellStyle name="Explanatory Text 11" xfId="347"/>
    <cellStyle name="Explanatory Text 12" xfId="348"/>
    <cellStyle name="Explanatory Text 2" xfId="59"/>
    <cellStyle name="Explanatory Text 3" xfId="60"/>
    <cellStyle name="Explanatory Text 4" xfId="349"/>
    <cellStyle name="Explanatory Text 5" xfId="350"/>
    <cellStyle name="Explanatory Text 6" xfId="351"/>
    <cellStyle name="Explanatory Text 7" xfId="352"/>
    <cellStyle name="Explanatory Text 8" xfId="353"/>
    <cellStyle name="Explanatory Text 9" xfId="354"/>
    <cellStyle name="Good 10" xfId="355"/>
    <cellStyle name="Good 11" xfId="356"/>
    <cellStyle name="Good 12" xfId="357"/>
    <cellStyle name="Good 2" xfId="61"/>
    <cellStyle name="Good 3" xfId="62"/>
    <cellStyle name="Good 4" xfId="358"/>
    <cellStyle name="Good 5" xfId="359"/>
    <cellStyle name="Good 6" xfId="360"/>
    <cellStyle name="Good 7" xfId="361"/>
    <cellStyle name="Good 8" xfId="362"/>
    <cellStyle name="Good 9" xfId="363"/>
    <cellStyle name="Heading 1 10" xfId="364"/>
    <cellStyle name="Heading 1 11" xfId="365"/>
    <cellStyle name="Heading 1 12" xfId="366"/>
    <cellStyle name="Heading 1 2" xfId="63"/>
    <cellStyle name="Heading 1 3" xfId="64"/>
    <cellStyle name="Heading 1 4" xfId="367"/>
    <cellStyle name="Heading 1 5" xfId="368"/>
    <cellStyle name="Heading 1 6" xfId="369"/>
    <cellStyle name="Heading 1 7" xfId="370"/>
    <cellStyle name="Heading 1 8" xfId="371"/>
    <cellStyle name="Heading 1 9" xfId="372"/>
    <cellStyle name="Heading 2 10" xfId="373"/>
    <cellStyle name="Heading 2 11" xfId="374"/>
    <cellStyle name="Heading 2 12" xfId="375"/>
    <cellStyle name="Heading 2 2" xfId="65"/>
    <cellStyle name="Heading 2 3" xfId="66"/>
    <cellStyle name="Heading 2 4" xfId="376"/>
    <cellStyle name="Heading 2 5" xfId="377"/>
    <cellStyle name="Heading 2 6" xfId="378"/>
    <cellStyle name="Heading 2 7" xfId="379"/>
    <cellStyle name="Heading 2 8" xfId="380"/>
    <cellStyle name="Heading 2 9" xfId="381"/>
    <cellStyle name="Heading 3 10" xfId="382"/>
    <cellStyle name="Heading 3 11" xfId="383"/>
    <cellStyle name="Heading 3 12" xfId="384"/>
    <cellStyle name="Heading 3 2" xfId="67"/>
    <cellStyle name="Heading 3 3" xfId="68"/>
    <cellStyle name="Heading 3 4" xfId="385"/>
    <cellStyle name="Heading 3 5" xfId="386"/>
    <cellStyle name="Heading 3 6" xfId="387"/>
    <cellStyle name="Heading 3 7" xfId="388"/>
    <cellStyle name="Heading 3 8" xfId="389"/>
    <cellStyle name="Heading 3 9" xfId="390"/>
    <cellStyle name="Heading 4 10" xfId="391"/>
    <cellStyle name="Heading 4 11" xfId="392"/>
    <cellStyle name="Heading 4 12" xfId="393"/>
    <cellStyle name="Heading 4 2" xfId="69"/>
    <cellStyle name="Heading 4 3" xfId="70"/>
    <cellStyle name="Heading 4 4" xfId="394"/>
    <cellStyle name="Heading 4 5" xfId="395"/>
    <cellStyle name="Heading 4 6" xfId="396"/>
    <cellStyle name="Heading 4 7" xfId="397"/>
    <cellStyle name="Heading 4 8" xfId="398"/>
    <cellStyle name="Heading 4 9" xfId="399"/>
    <cellStyle name="Hyperlink 2" xfId="513"/>
    <cellStyle name="Input 10" xfId="400"/>
    <cellStyle name="Input 11" xfId="401"/>
    <cellStyle name="Input 12" xfId="402"/>
    <cellStyle name="Input 2" xfId="71"/>
    <cellStyle name="Input 3" xfId="72"/>
    <cellStyle name="Input 4" xfId="403"/>
    <cellStyle name="Input 5" xfId="404"/>
    <cellStyle name="Input 6" xfId="405"/>
    <cellStyle name="Input 7" xfId="406"/>
    <cellStyle name="Input 8" xfId="407"/>
    <cellStyle name="Input 9" xfId="408"/>
    <cellStyle name="Linked Cell 10" xfId="409"/>
    <cellStyle name="Linked Cell 11" xfId="410"/>
    <cellStyle name="Linked Cell 12" xfId="411"/>
    <cellStyle name="Linked Cell 2" xfId="73"/>
    <cellStyle name="Linked Cell 3" xfId="74"/>
    <cellStyle name="Linked Cell 4" xfId="412"/>
    <cellStyle name="Linked Cell 5" xfId="413"/>
    <cellStyle name="Linked Cell 6" xfId="414"/>
    <cellStyle name="Linked Cell 7" xfId="415"/>
    <cellStyle name="Linked Cell 8" xfId="416"/>
    <cellStyle name="Linked Cell 9" xfId="417"/>
    <cellStyle name="Neutral 10" xfId="418"/>
    <cellStyle name="Neutral 11" xfId="419"/>
    <cellStyle name="Neutral 12" xfId="420"/>
    <cellStyle name="Neutral 2" xfId="75"/>
    <cellStyle name="Neutral 3" xfId="76"/>
    <cellStyle name="Neutral 4" xfId="421"/>
    <cellStyle name="Neutral 5" xfId="422"/>
    <cellStyle name="Neutral 6" xfId="423"/>
    <cellStyle name="Neutral 7" xfId="424"/>
    <cellStyle name="Neutral 8" xfId="425"/>
    <cellStyle name="Neutral 9" xfId="426"/>
    <cellStyle name="Normal" xfId="0" builtinId="0"/>
    <cellStyle name="Normal 10" xfId="77"/>
    <cellStyle name="Normal 11" xfId="427"/>
    <cellStyle name="Normal 11 2" xfId="428"/>
    <cellStyle name="Normal 11 3" xfId="429"/>
    <cellStyle name="Normal 11 4" xfId="430"/>
    <cellStyle name="Normal 11 5" xfId="431"/>
    <cellStyle name="Normal 11 6" xfId="432"/>
    <cellStyle name="Normal 11 7" xfId="433"/>
    <cellStyle name="Normal 11 8" xfId="434"/>
    <cellStyle name="Normal 12" xfId="78"/>
    <cellStyle name="Normal 12 2" xfId="435"/>
    <cellStyle name="Normal 12 3" xfId="436"/>
    <cellStyle name="Normal 12 4" xfId="437"/>
    <cellStyle name="Normal 12 5" xfId="438"/>
    <cellStyle name="Normal 12 6" xfId="439"/>
    <cellStyle name="Normal 12 7" xfId="440"/>
    <cellStyle name="Normal 12 8" xfId="441"/>
    <cellStyle name="Normal 13" xfId="79"/>
    <cellStyle name="Normal 15" xfId="80"/>
    <cellStyle name="Normal 16" xfId="81"/>
    <cellStyle name="Normal 17" xfId="82"/>
    <cellStyle name="Normal 2" xfId="102"/>
    <cellStyle name="Normal 2 10" xfId="442"/>
    <cellStyle name="Normal 2 11" xfId="443"/>
    <cellStyle name="Normal 2 12" xfId="444"/>
    <cellStyle name="Normal 2 13" xfId="445"/>
    <cellStyle name="Normal 2 14" xfId="446"/>
    <cellStyle name="Normal 2 15" xfId="447"/>
    <cellStyle name="Normal 2 16" xfId="448"/>
    <cellStyle name="Normal 2 17" xfId="449"/>
    <cellStyle name="Normal 2 18" xfId="450"/>
    <cellStyle name="Normal 2 19" xfId="451"/>
    <cellStyle name="Normal 2 2" xfId="83"/>
    <cellStyle name="Normal 2 3" xfId="84"/>
    <cellStyle name="Normal 2 4" xfId="452"/>
    <cellStyle name="Normal 2 5" xfId="453"/>
    <cellStyle name="Normal 2 6" xfId="454"/>
    <cellStyle name="Normal 2 7" xfId="455"/>
    <cellStyle name="Normal 2 8" xfId="456"/>
    <cellStyle name="Normal 2 9" xfId="457"/>
    <cellStyle name="Normal 3" xfId="85"/>
    <cellStyle name="Normal 3 2" xfId="2"/>
    <cellStyle name="Normal 3 3" xfId="458"/>
    <cellStyle name="Normal 3 4" xfId="459"/>
    <cellStyle name="Normal 3 5" xfId="460"/>
    <cellStyle name="Normal 3 6" xfId="461"/>
    <cellStyle name="Normal 3 7" xfId="462"/>
    <cellStyle name="Normal 3 8" xfId="463"/>
    <cellStyle name="Normal 4" xfId="101"/>
    <cellStyle name="Normal 5" xfId="86"/>
    <cellStyle name="Normal 6" xfId="87"/>
    <cellStyle name="Normal 7" xfId="88"/>
    <cellStyle name="Normal 8" xfId="89"/>
    <cellStyle name="Normal 9" xfId="90"/>
    <cellStyle name="Note 10" xfId="464"/>
    <cellStyle name="Note 11" xfId="465"/>
    <cellStyle name="Note 12" xfId="466"/>
    <cellStyle name="Note 2" xfId="91"/>
    <cellStyle name="Note 3" xfId="92"/>
    <cellStyle name="Note 4" xfId="467"/>
    <cellStyle name="Note 5" xfId="468"/>
    <cellStyle name="Note 6" xfId="469"/>
    <cellStyle name="Note 7" xfId="470"/>
    <cellStyle name="Note 8" xfId="471"/>
    <cellStyle name="Note 9" xfId="472"/>
    <cellStyle name="Output 10" xfId="473"/>
    <cellStyle name="Output 11" xfId="474"/>
    <cellStyle name="Output 12" xfId="475"/>
    <cellStyle name="Output 2" xfId="93"/>
    <cellStyle name="Output 3" xfId="94"/>
    <cellStyle name="Output 4" xfId="476"/>
    <cellStyle name="Output 5" xfId="477"/>
    <cellStyle name="Output 6" xfId="478"/>
    <cellStyle name="Output 7" xfId="479"/>
    <cellStyle name="Output 8" xfId="480"/>
    <cellStyle name="Output 9" xfId="481"/>
    <cellStyle name="Percent" xfId="3" builtinId="5"/>
    <cellStyle name="Percent 2" xfId="514"/>
    <cellStyle name="Percent 2 2" xfId="515"/>
    <cellStyle name="Percent 2 3" xfId="516"/>
    <cellStyle name="Percent 3" xfId="518"/>
    <cellStyle name="Percent 4" xfId="519"/>
    <cellStyle name="Title 10" xfId="482"/>
    <cellStyle name="Title 11" xfId="483"/>
    <cellStyle name="Title 12" xfId="484"/>
    <cellStyle name="Title 2" xfId="95"/>
    <cellStyle name="Title 3" xfId="96"/>
    <cellStyle name="Title 4" xfId="485"/>
    <cellStyle name="Title 5" xfId="486"/>
    <cellStyle name="Title 6" xfId="487"/>
    <cellStyle name="Title 7" xfId="488"/>
    <cellStyle name="Title 8" xfId="489"/>
    <cellStyle name="Title 9" xfId="490"/>
    <cellStyle name="Total 10" xfId="491"/>
    <cellStyle name="Total 11" xfId="492"/>
    <cellStyle name="Total 12" xfId="493"/>
    <cellStyle name="Total 2" xfId="97"/>
    <cellStyle name="Total 3" xfId="98"/>
    <cellStyle name="Total 4" xfId="494"/>
    <cellStyle name="Total 5" xfId="495"/>
    <cellStyle name="Total 6" xfId="496"/>
    <cellStyle name="Total 7" xfId="497"/>
    <cellStyle name="Total 8" xfId="498"/>
    <cellStyle name="Total 9" xfId="499"/>
    <cellStyle name="Warning Text 10" xfId="500"/>
    <cellStyle name="Warning Text 11" xfId="501"/>
    <cellStyle name="Warning Text 12" xfId="502"/>
    <cellStyle name="Warning Text 2" xfId="99"/>
    <cellStyle name="Warning Text 3" xfId="100"/>
    <cellStyle name="Warning Text 4" xfId="503"/>
    <cellStyle name="Warning Text 5" xfId="504"/>
    <cellStyle name="Warning Text 6" xfId="505"/>
    <cellStyle name="Warning Text 7" xfId="506"/>
    <cellStyle name="Warning Text 8" xfId="507"/>
    <cellStyle name="Warning Text 9" xfId="508"/>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6.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5.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4.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75"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xdr:from>
      <xdr:col>0</xdr:col>
      <xdr:colOff>304800</xdr:colOff>
      <xdr:row>0</xdr:row>
      <xdr:rowOff>76200</xdr:rowOff>
    </xdr:from>
    <xdr:to>
      <xdr:col>13</xdr:col>
      <xdr:colOff>204788</xdr:colOff>
      <xdr:row>32</xdr:row>
      <xdr:rowOff>23813</xdr:rowOff>
    </xdr:to>
    <xdr:sp macro="" textlink="">
      <xdr:nvSpPr>
        <xdr:cNvPr id="2" name="Rectangle 1"/>
        <xdr:cNvSpPr/>
      </xdr:nvSpPr>
      <xdr:spPr>
        <a:xfrm>
          <a:off x="304800" y="76200"/>
          <a:ext cx="7815263" cy="6043613"/>
        </a:xfrm>
        <a:prstGeom prst="rect">
          <a:avLst/>
        </a:prstGeom>
        <a:solidFill>
          <a:schemeClr val="accent3">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editAs="oneCell">
    <xdr:from>
      <xdr:col>1</xdr:col>
      <xdr:colOff>130969</xdr:colOff>
      <xdr:row>0</xdr:row>
      <xdr:rowOff>71437</xdr:rowOff>
    </xdr:from>
    <xdr:to>
      <xdr:col>9</xdr:col>
      <xdr:colOff>59531</xdr:colOff>
      <xdr:row>29</xdr:row>
      <xdr:rowOff>9524</xdr:rowOff>
    </xdr:to>
    <xdr:pic>
      <xdr:nvPicPr>
        <xdr:cNvPr id="3" name="Picture 2" descr="EdoFederalSenatorial"/>
        <xdr:cNvPicPr>
          <a:picLocks noChangeAspect="1" noChangeArrowheads="1"/>
        </xdr:cNvPicPr>
      </xdr:nvPicPr>
      <xdr:blipFill>
        <a:blip xmlns:r="http://schemas.openxmlformats.org/officeDocument/2006/relationships" r:embed="rId1" cstate="print">
          <a:duotone>
            <a:schemeClr val="accent3">
              <a:shade val="45000"/>
              <a:satMod val="135000"/>
            </a:schemeClr>
            <a:prstClr val="white"/>
          </a:duotone>
        </a:blip>
        <a:stretch>
          <a:fillRect/>
        </a:stretch>
      </xdr:blipFill>
      <xdr:spPr bwMode="auto">
        <a:xfrm>
          <a:off x="731044" y="71437"/>
          <a:ext cx="4805362" cy="5462587"/>
        </a:xfrm>
        <a:prstGeom prst="rect">
          <a:avLst/>
        </a:prstGeom>
        <a:noFill/>
        <a:ln>
          <a:noFill/>
        </a:ln>
      </xdr:spPr>
    </xdr:pic>
    <xdr:clientData/>
  </xdr:twoCellAnchor>
  <xdr:twoCellAnchor>
    <xdr:from>
      <xdr:col>1</xdr:col>
      <xdr:colOff>180975</xdr:colOff>
      <xdr:row>0</xdr:row>
      <xdr:rowOff>83344</xdr:rowOff>
    </xdr:from>
    <xdr:to>
      <xdr:col>13</xdr:col>
      <xdr:colOff>276225</xdr:colOff>
      <xdr:row>8</xdr:row>
      <xdr:rowOff>107156</xdr:rowOff>
    </xdr:to>
    <xdr:sp macro="" textlink="">
      <xdr:nvSpPr>
        <xdr:cNvPr id="4" name="Round Diagonal Corner Rectangle 3"/>
        <xdr:cNvSpPr/>
      </xdr:nvSpPr>
      <xdr:spPr>
        <a:xfrm>
          <a:off x="781050" y="83344"/>
          <a:ext cx="7410450" cy="1547812"/>
        </a:xfrm>
        <a:prstGeom prst="round2DiagRect">
          <a:avLst/>
        </a:prstGeom>
        <a:solidFill>
          <a:schemeClr val="accent2">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b"/>
        <a:lstStyle/>
        <a:p>
          <a:pPr algn="ctr"/>
          <a:endParaRPr lang="en-US" sz="1800">
            <a:latin typeface="Bodoni MT Black" pitchFamily="18" charset="0"/>
          </a:endParaRPr>
        </a:p>
        <a:p>
          <a:pPr algn="ctr"/>
          <a:endParaRPr lang="en-US" sz="1800">
            <a:latin typeface="Bodoni MT Black" pitchFamily="18" charset="0"/>
          </a:endParaRPr>
        </a:p>
        <a:p>
          <a:pPr algn="ctr"/>
          <a:endParaRPr lang="en-US" sz="1800">
            <a:latin typeface="Bodoni MT Black" pitchFamily="18" charset="0"/>
          </a:endParaRPr>
        </a:p>
        <a:p>
          <a:pPr algn="ctr"/>
          <a:endParaRPr lang="en-US" sz="3200">
            <a:latin typeface="Bodoni MT Black" pitchFamily="18" charset="0"/>
          </a:endParaRPr>
        </a:p>
        <a:p>
          <a:pPr algn="ctr"/>
          <a:endParaRPr lang="en-US" sz="3200">
            <a:latin typeface="Bodoni MT Black" pitchFamily="18" charset="0"/>
          </a:endParaRPr>
        </a:p>
        <a:p>
          <a:pPr algn="ctr"/>
          <a:endParaRPr lang="en-US" sz="3200">
            <a:latin typeface="Bodoni MT Black" pitchFamily="18" charset="0"/>
          </a:endParaRPr>
        </a:p>
        <a:p>
          <a:pPr algn="ctr"/>
          <a:endParaRPr lang="en-US" sz="3200">
            <a:latin typeface="Bodoni MT Black" pitchFamily="18" charset="0"/>
          </a:endParaRPr>
        </a:p>
        <a:p>
          <a:pPr algn="ctr"/>
          <a:r>
            <a:rPr lang="en-US" sz="3200">
              <a:latin typeface="Bodoni MT Black" pitchFamily="18" charset="0"/>
            </a:rPr>
            <a:t>EDO   STATE   OF   NIGERIA</a:t>
          </a:r>
        </a:p>
      </xdr:txBody>
    </xdr:sp>
    <xdr:clientData/>
  </xdr:twoCellAnchor>
  <xdr:twoCellAnchor editAs="oneCell">
    <xdr:from>
      <xdr:col>6</xdr:col>
      <xdr:colOff>107157</xdr:colOff>
      <xdr:row>0</xdr:row>
      <xdr:rowOff>57152</xdr:rowOff>
    </xdr:from>
    <xdr:to>
      <xdr:col>8</xdr:col>
      <xdr:colOff>95250</xdr:colOff>
      <xdr:row>5</xdr:row>
      <xdr:rowOff>130970</xdr:rowOff>
    </xdr:to>
    <xdr:pic>
      <xdr:nvPicPr>
        <xdr:cNvPr id="5"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3755232" y="57152"/>
          <a:ext cx="1207293" cy="1026318"/>
        </a:xfrm>
        <a:prstGeom prst="rect">
          <a:avLst/>
        </a:prstGeom>
        <a:noFill/>
        <a:ln w="9525">
          <a:noFill/>
          <a:miter lim="800000"/>
          <a:headEnd/>
          <a:tailEnd/>
        </a:ln>
        <a:effectLst/>
      </xdr:spPr>
    </xdr:pic>
    <xdr:clientData/>
  </xdr:twoCellAnchor>
  <xdr:twoCellAnchor editAs="oneCell">
    <xdr:from>
      <xdr:col>6</xdr:col>
      <xdr:colOff>166685</xdr:colOff>
      <xdr:row>7</xdr:row>
      <xdr:rowOff>130969</xdr:rowOff>
    </xdr:from>
    <xdr:to>
      <xdr:col>8</xdr:col>
      <xdr:colOff>23810</xdr:colOff>
      <xdr:row>14</xdr:row>
      <xdr:rowOff>23806</xdr:rowOff>
    </xdr:to>
    <xdr:pic>
      <xdr:nvPicPr>
        <xdr:cNvPr id="6" name="Picture 5"/>
        <xdr:cNvPicPr/>
      </xdr:nvPicPr>
      <xdr:blipFill>
        <a:blip xmlns:r="http://schemas.openxmlformats.org/officeDocument/2006/relationships" r:embed="rId3" cstate="print"/>
        <a:srcRect/>
        <a:stretch>
          <a:fillRect/>
        </a:stretch>
      </xdr:blipFill>
      <xdr:spPr bwMode="auto">
        <a:xfrm>
          <a:off x="3814760" y="1464469"/>
          <a:ext cx="1076325" cy="1226337"/>
        </a:xfrm>
        <a:prstGeom prst="rect">
          <a:avLst/>
        </a:prstGeom>
        <a:noFill/>
        <a:ln w="9525">
          <a:noFill/>
          <a:miter lim="800000"/>
          <a:headEnd/>
          <a:tailEnd/>
        </a:ln>
        <a:effectLst/>
      </xdr:spPr>
    </xdr:pic>
    <xdr:clientData/>
  </xdr:twoCellAnchor>
  <xdr:twoCellAnchor>
    <xdr:from>
      <xdr:col>1</xdr:col>
      <xdr:colOff>102394</xdr:colOff>
      <xdr:row>16</xdr:row>
      <xdr:rowOff>35720</xdr:rowOff>
    </xdr:from>
    <xdr:to>
      <xdr:col>13</xdr:col>
      <xdr:colOff>483394</xdr:colOff>
      <xdr:row>26</xdr:row>
      <xdr:rowOff>7144</xdr:rowOff>
    </xdr:to>
    <xdr:sp macro="" textlink="">
      <xdr:nvSpPr>
        <xdr:cNvPr id="7" name="Title 4"/>
        <xdr:cNvSpPr txBox="1">
          <a:spLocks/>
        </xdr:cNvSpPr>
      </xdr:nvSpPr>
      <xdr:spPr>
        <a:xfrm>
          <a:off x="702469" y="3083720"/>
          <a:ext cx="7696200" cy="1876424"/>
        </a:xfrm>
        <a:prstGeom prst="rect">
          <a:avLst/>
        </a:prstGeom>
      </xdr:spPr>
      <xdr:txBody>
        <a:bodyPr wrap="square" lIns="45720" rIns="228600" anchor="t">
          <a:noAutofit/>
          <a:scene3d>
            <a:camera prst="orthographicFront"/>
            <a:lightRig rig="soft" dir="t">
              <a:rot lat="0" lon="0" rev="2400000"/>
            </a:lightRig>
          </a:scene3d>
          <a:sp3d>
            <a:bevelT w="19050" h="12700"/>
          </a:sp3d>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ct val="0"/>
            </a:spcBef>
            <a:spcAft>
              <a:spcPts val="0"/>
            </a:spcAft>
            <a:buClrTx/>
            <a:buSzTx/>
            <a:buFontTx/>
            <a:buNone/>
            <a:tabLst/>
            <a:defRPr/>
          </a:pPr>
          <a:r>
            <a:rPr kumimoji="0" lang="en-GB" sz="4400" b="1" i="0" u="none" strike="noStrike" kern="1200" cap="none" spc="0" normalizeH="0" baseline="0">
              <a:ln>
                <a:noFill/>
              </a:ln>
              <a:solidFill>
                <a:sysClr val="windowText" lastClr="000000"/>
              </a:solidFill>
              <a:effectLst>
                <a:outerShdw blurRad="38100" dist="25500" dir="5400000" algn="tl" rotWithShape="0">
                  <a:srgbClr val="000000">
                    <a:satMod val="180000"/>
                    <a:alpha val="75000"/>
                  </a:srgbClr>
                </a:outerShdw>
              </a:effectLst>
              <a:uLnTx/>
              <a:uFillTx/>
              <a:latin typeface="Algerian" pitchFamily="82" charset="0"/>
              <a:ea typeface="+mj-ea"/>
              <a:cs typeface="+mj-cs"/>
            </a:rPr>
            <a:t>YEAR      2014</a:t>
          </a:r>
        </a:p>
        <a:p>
          <a:pPr marL="0" marR="0" lvl="0" indent="0" algn="l" defTabSz="914400" rtl="0" eaLnBrk="1" fontAlgn="auto" latinLnBrk="0" hangingPunct="1">
            <a:lnSpc>
              <a:spcPct val="100000"/>
            </a:lnSpc>
            <a:spcBef>
              <a:spcPct val="0"/>
            </a:spcBef>
            <a:spcAft>
              <a:spcPts val="0"/>
            </a:spcAft>
            <a:buClrTx/>
            <a:buSzTx/>
            <a:buFontTx/>
            <a:buNone/>
            <a:tabLst/>
            <a:defRPr/>
          </a:pPr>
          <a:r>
            <a:rPr kumimoji="0" lang="en-GB" sz="3600" b="1" i="0" u="none" strike="noStrike" kern="1200" cap="none" spc="0" normalizeH="0" baseline="0">
              <a:ln>
                <a:noFill/>
              </a:ln>
              <a:solidFill>
                <a:sysClr val="windowText" lastClr="000000"/>
              </a:solidFill>
              <a:effectLst>
                <a:outerShdw blurRad="38100" dist="25500" dir="5400000" algn="tl" rotWithShape="0">
                  <a:srgbClr val="000000">
                    <a:satMod val="180000"/>
                    <a:alpha val="75000"/>
                  </a:srgbClr>
                </a:outerShdw>
              </a:effectLst>
              <a:uLnTx/>
              <a:uFillTx/>
              <a:latin typeface="Algerian" pitchFamily="82" charset="0"/>
              <a:ea typeface="+mj-ea"/>
              <a:cs typeface="+mj-cs"/>
            </a:rPr>
            <a:t>APPROVED </a:t>
          </a:r>
          <a:r>
            <a:rPr kumimoji="0" lang="en-GB" sz="3600" b="1" i="0" u="none" strike="noStrike" kern="1200" cap="none" spc="0" normalizeH="0" baseline="0">
              <a:ln>
                <a:noFill/>
              </a:ln>
              <a:solidFill>
                <a:sysClr val="windowText" lastClr="000000"/>
              </a:solidFill>
              <a:effectLst>
                <a:outerShdw blurRad="38100" dist="25500" dir="5400000" algn="tl" rotWithShape="0">
                  <a:srgbClr val="000000">
                    <a:satMod val="180000"/>
                    <a:alpha val="75000"/>
                  </a:srgbClr>
                </a:outerShdw>
              </a:effectLst>
              <a:uLnTx/>
              <a:uFillTx/>
              <a:latin typeface="+mj-lt"/>
              <a:ea typeface="+mj-ea"/>
              <a:cs typeface="+mj-cs"/>
            </a:rPr>
            <a:t>  </a:t>
          </a:r>
          <a:r>
            <a:rPr kumimoji="0" lang="en-GB" sz="3600" b="1" i="0" u="none" strike="noStrike" kern="1200" cap="none" spc="0" normalizeH="0" baseline="0">
              <a:ln>
                <a:noFill/>
              </a:ln>
              <a:solidFill>
                <a:sysClr val="windowText" lastClr="000000"/>
              </a:solidFill>
              <a:effectLst>
                <a:outerShdw blurRad="38100" dist="25500" dir="5400000" algn="tl" rotWithShape="0">
                  <a:srgbClr val="000000">
                    <a:satMod val="180000"/>
                    <a:alpha val="75000"/>
                  </a:srgbClr>
                </a:outerShdw>
              </a:effectLst>
              <a:uLnTx/>
              <a:uFillTx/>
              <a:latin typeface="Algerian" pitchFamily="82" charset="0"/>
              <a:ea typeface="+mj-ea"/>
              <a:cs typeface="+mj-cs"/>
            </a:rPr>
            <a:t>BUDGET    ESTIMATES</a:t>
          </a:r>
          <a:endParaRPr kumimoji="0" lang="en-US" sz="3600" b="1" i="0" u="none" strike="noStrike" kern="1200" cap="none" spc="0" normalizeH="0" baseline="0">
            <a:ln>
              <a:noFill/>
            </a:ln>
            <a:solidFill>
              <a:sysClr val="windowText" lastClr="000000"/>
            </a:solidFill>
            <a:effectLst>
              <a:outerShdw blurRad="38100" dist="25500" dir="5400000" algn="tl" rotWithShape="0">
                <a:srgbClr val="000000">
                  <a:satMod val="180000"/>
                  <a:alpha val="75000"/>
                </a:srgbClr>
              </a:outerShdw>
            </a:effectLst>
            <a:uLnTx/>
            <a:uFillTx/>
            <a:latin typeface="Algerian" pitchFamily="82" charset="0"/>
            <a:ea typeface="+mj-ea"/>
            <a:cs typeface="+mj-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Gboyega\Desktop\Users\owner\AppData\Roaming\Microsoft\Excel\y2010%20capital\2010%20Capital%20Budget%20Propos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PPROVED%20FY2013%20EDO%20BUDGET%20%20ESTIMATES(HO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3%20supplementary%20budget1B(Amend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4%20Recurrent%20Revenue%20Detai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Y2014%20Proposed%20Recurrent%20Revenue%20Details%20(correct)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4%20Recurrent%20Revenue%20Detail.correc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PPROVED%20FY2013%20EDO%20BUDGET%20%20ESTIMATE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ROPOSED%20FY2013%20EDO%20BUDGET%20%20ESTIMATE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ABLE OF CONTENT"/>
      <sheetName val="2009 Budget Summary"/>
      <sheetName val="2009CAPBUGT WITHOUT 10e "/>
      <sheetName val="27. OTHERS SUMMARY"/>
      <sheetName val="GOVHOUPRO"/>
      <sheetName val="DEPTYGOV"/>
      <sheetName val="SSG"/>
      <sheetName val="CABINENT"/>
      <sheetName val="DUEPROCESS"/>
      <sheetName val="HOS"/>
      <sheetName val="DIRADMIN"/>
      <sheetName val="ESTABL"/>
      <sheetName val="PENBORD"/>
      <sheetName val="BUDTPLA"/>
      <sheetName val="ENRGWATRESC"/>
      <sheetName val="FIN"/>
      <sheetName val="BIR"/>
      <sheetName val="AG"/>
      <sheetName val="JUSTICE"/>
      <sheetName val="CUSTOMARY COURTS"/>
      <sheetName val="HIGCOURT"/>
      <sheetName val="JUDISERV"/>
      <sheetName val="LOCGOVAFF"/>
      <sheetName val="LOCOSERCOM"/>
      <sheetName val="SPEDUTIES"/>
      <sheetName val="AUDGENSTA"/>
      <sheetName val="AUDIGENLOC"/>
      <sheetName val="CIVCOMM"/>
      <sheetName val="HOSASSEM"/>
      <sheetName val="HOSSERVCOM"/>
      <sheetName val="INDELECOM"/>
      <sheetName val="LIAISABUJA"/>
      <sheetName val="LIAISLAGOS"/>
      <sheetName val="Govtcuntpartfund"/>
      <sheetName val="RECUEXP"/>
      <sheetName val="Sheet1"/>
      <sheetName val="Allocation"/>
    </sheetNames>
    <sheetDataSet>
      <sheetData sheetId="0"/>
      <sheetData sheetId="1"/>
      <sheetData sheetId="2">
        <row r="197">
          <cell r="F197">
            <v>0</v>
          </cell>
        </row>
        <row r="241">
          <cell r="F241">
            <v>0</v>
          </cell>
        </row>
      </sheetData>
      <sheetData sheetId="3"/>
      <sheetData sheetId="4"/>
      <sheetData sheetId="5">
        <row r="30">
          <cell r="D30">
            <v>35500000</v>
          </cell>
        </row>
      </sheetData>
      <sheetData sheetId="6">
        <row r="29">
          <cell r="D29">
            <v>47000000</v>
          </cell>
        </row>
      </sheetData>
      <sheetData sheetId="7">
        <row r="28">
          <cell r="D28">
            <v>2500000</v>
          </cell>
        </row>
      </sheetData>
      <sheetData sheetId="8">
        <row r="30">
          <cell r="D30">
            <v>9433000</v>
          </cell>
        </row>
      </sheetData>
      <sheetData sheetId="9">
        <row r="30">
          <cell r="D30">
            <v>5500000</v>
          </cell>
        </row>
      </sheetData>
      <sheetData sheetId="10"/>
      <sheetData sheetId="11">
        <row r="31">
          <cell r="D31">
            <v>3000000</v>
          </cell>
        </row>
      </sheetData>
      <sheetData sheetId="12">
        <row r="29">
          <cell r="D29">
            <v>2500000</v>
          </cell>
        </row>
      </sheetData>
      <sheetData sheetId="13">
        <row r="30">
          <cell r="D30">
            <v>26000000</v>
          </cell>
        </row>
      </sheetData>
      <sheetData sheetId="14">
        <row r="34">
          <cell r="D34">
            <v>2000000</v>
          </cell>
        </row>
      </sheetData>
      <sheetData sheetId="15">
        <row r="32">
          <cell r="D32">
            <v>896000000</v>
          </cell>
        </row>
      </sheetData>
      <sheetData sheetId="16">
        <row r="28">
          <cell r="D28">
            <v>21000000</v>
          </cell>
        </row>
      </sheetData>
      <sheetData sheetId="17">
        <row r="28">
          <cell r="D28">
            <v>12000000</v>
          </cell>
        </row>
      </sheetData>
      <sheetData sheetId="18">
        <row r="27">
          <cell r="D27">
            <v>111000000</v>
          </cell>
        </row>
      </sheetData>
      <sheetData sheetId="19"/>
      <sheetData sheetId="20"/>
      <sheetData sheetId="21"/>
      <sheetData sheetId="22"/>
      <sheetData sheetId="23">
        <row r="28">
          <cell r="D28">
            <v>2000000</v>
          </cell>
        </row>
      </sheetData>
      <sheetData sheetId="24"/>
      <sheetData sheetId="25"/>
      <sheetData sheetId="26"/>
      <sheetData sheetId="27"/>
      <sheetData sheetId="28"/>
      <sheetData sheetId="29"/>
      <sheetData sheetId="30">
        <row r="29">
          <cell r="D29">
            <v>6000000</v>
          </cell>
        </row>
      </sheetData>
      <sheetData sheetId="31">
        <row r="30">
          <cell r="D30">
            <v>2000000</v>
          </cell>
        </row>
      </sheetData>
      <sheetData sheetId="32">
        <row r="28">
          <cell r="D28">
            <v>2000000</v>
          </cell>
        </row>
      </sheetData>
      <sheetData sheetId="33">
        <row r="39">
          <cell r="F39">
            <v>2665975000</v>
          </cell>
        </row>
      </sheetData>
      <sheetData sheetId="34"/>
      <sheetData sheetId="35"/>
      <sheetData sheetId="3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VER PAGE"/>
      <sheetName val="TABLE OF CONTENT"/>
      <sheetName val="Budget Summary (2)"/>
      <sheetName val="Revenues"/>
      <sheetName val="RECUEXP"/>
      <sheetName val="Revenue Details"/>
      <sheetName val="Capital receipt"/>
      <sheetName val="Capital receipts details"/>
      <sheetName val="CRFC"/>
      <sheetName val="Capital (Summary)"/>
      <sheetName val="agric "/>
      <sheetName val="Fisheries"/>
      <sheetName val="Livestock"/>
      <sheetName val="Arts &amp; Culture"/>
      <sheetName val="commerce"/>
      <sheetName val="education"/>
      <sheetName val="Rural Electricity"/>
      <sheetName val="water resources"/>
      <sheetName val="rural water"/>
      <sheetName val="ENVIRONMENT"/>
      <sheetName val="Forestry"/>
      <sheetName val="health"/>
      <sheetName val="Information"/>
      <sheetName val="Community Devt"/>
      <sheetName val="Lands"/>
      <sheetName val="Roads (2)"/>
      <sheetName val="admin building"/>
      <sheetName val="transportation (2)"/>
      <sheetName val="RRA"/>
      <sheetName val="women affairs (2)"/>
      <sheetName val="Youths (2)"/>
      <sheetName val="Oil Producing areas Devt (2)"/>
      <sheetName val="others summary"/>
      <sheetName val="Gov House &amp; Protocol (2)"/>
      <sheetName val="Deputy Governor (2)"/>
      <sheetName val="SSG"/>
      <sheetName val="cabinet (2)"/>
      <sheetName val="Due Process (2)"/>
      <sheetName val="HOS (2)"/>
      <sheetName val="Central Admin (2)"/>
      <sheetName val="Estab (2)"/>
      <sheetName val="Pensions (2)"/>
      <sheetName val="Budget (2)"/>
      <sheetName val="Energy"/>
      <sheetName val="Finance (2)"/>
      <sheetName val="BIR (2)"/>
      <sheetName val="Accountant General (2)"/>
      <sheetName val="Justice (2)"/>
      <sheetName val="customary court (2)"/>
      <sheetName val="High Court"/>
      <sheetName val="Judicial Service Commission (2)"/>
      <sheetName val="Local Govt &amp; Chieftancy (2)"/>
      <sheetName val="Local Govt Service Commissi (2)"/>
      <sheetName val="Special Duties Oil &amp; Gas (2)"/>
      <sheetName val="Auditor General (State) (2)"/>
      <sheetName val="Auditor Gen LGA (2)"/>
      <sheetName val="Civil Service (2)"/>
      <sheetName val="HOA  (2)"/>
      <sheetName val="HOA Service Commission (2)"/>
      <sheetName val="SIEC (2)"/>
      <sheetName val="Liaison Abuja"/>
      <sheetName val="Liaison Lagos"/>
      <sheetName val="Law Reform Commission (2)"/>
      <sheetName val="ICT"/>
      <sheetName val="GCCCF"/>
      <sheetName val="Schedule 1"/>
      <sheetName val="Schedule 2"/>
      <sheetName val="Sheet3"/>
    </sheetNames>
    <sheetDataSet>
      <sheetData sheetId="0"/>
      <sheetData sheetId="1"/>
      <sheetData sheetId="2">
        <row r="23">
          <cell r="E23">
            <v>26355666405.419998</v>
          </cell>
        </row>
        <row r="32">
          <cell r="E32">
            <v>2500000000</v>
          </cell>
        </row>
        <row r="35">
          <cell r="E35">
            <v>8547794468</v>
          </cell>
        </row>
      </sheetData>
      <sheetData sheetId="3">
        <row r="14">
          <cell r="F14">
            <v>28979778045.494827</v>
          </cell>
        </row>
      </sheetData>
      <sheetData sheetId="4">
        <row r="112">
          <cell r="E112">
            <v>0</v>
          </cell>
        </row>
      </sheetData>
      <sheetData sheetId="5"/>
      <sheetData sheetId="6">
        <row r="9">
          <cell r="C9">
            <v>2500000000</v>
          </cell>
        </row>
        <row r="10">
          <cell r="C10">
            <v>10920225752</v>
          </cell>
        </row>
        <row r="11">
          <cell r="C11">
            <v>12000000000</v>
          </cell>
        </row>
      </sheetData>
      <sheetData sheetId="7"/>
      <sheetData sheetId="8">
        <row r="38">
          <cell r="H38">
            <v>20760134800</v>
          </cell>
        </row>
      </sheetData>
      <sheetData sheetId="9">
        <row r="32">
          <cell r="H32">
            <v>86114997060.240005</v>
          </cell>
        </row>
      </sheetData>
      <sheetData sheetId="10">
        <row r="42">
          <cell r="F42">
            <v>346500000</v>
          </cell>
        </row>
      </sheetData>
      <sheetData sheetId="11">
        <row r="17">
          <cell r="F17">
            <v>15000000</v>
          </cell>
        </row>
      </sheetData>
      <sheetData sheetId="12">
        <row r="15">
          <cell r="F15">
            <v>21000000</v>
          </cell>
        </row>
      </sheetData>
      <sheetData sheetId="13">
        <row r="26">
          <cell r="F26">
            <v>126000000</v>
          </cell>
        </row>
      </sheetData>
      <sheetData sheetId="14">
        <row r="40">
          <cell r="F40">
            <v>252000000</v>
          </cell>
        </row>
      </sheetData>
      <sheetData sheetId="15">
        <row r="45">
          <cell r="F45">
            <v>15157500000</v>
          </cell>
        </row>
      </sheetData>
      <sheetData sheetId="16">
        <row r="87">
          <cell r="F87">
            <v>900600000</v>
          </cell>
        </row>
      </sheetData>
      <sheetData sheetId="17">
        <row r="71">
          <cell r="F71">
            <v>1040000000</v>
          </cell>
        </row>
      </sheetData>
      <sheetData sheetId="18">
        <row r="41">
          <cell r="F41">
            <v>0</v>
          </cell>
        </row>
      </sheetData>
      <sheetData sheetId="19">
        <row r="21">
          <cell r="F21">
            <v>12893000000</v>
          </cell>
        </row>
      </sheetData>
      <sheetData sheetId="20">
        <row r="24">
          <cell r="F24">
            <v>36750000</v>
          </cell>
        </row>
      </sheetData>
      <sheetData sheetId="21">
        <row r="80">
          <cell r="F80">
            <v>2692940000</v>
          </cell>
        </row>
      </sheetData>
      <sheetData sheetId="22">
        <row r="28">
          <cell r="F28">
            <v>565000000</v>
          </cell>
        </row>
      </sheetData>
      <sheetData sheetId="23">
        <row r="14">
          <cell r="F14">
            <v>9000000</v>
          </cell>
        </row>
      </sheetData>
      <sheetData sheetId="24">
        <row r="33">
          <cell r="F33">
            <v>393000000</v>
          </cell>
        </row>
      </sheetData>
      <sheetData sheetId="25">
        <row r="199">
          <cell r="F199">
            <v>33941000000</v>
          </cell>
        </row>
      </sheetData>
      <sheetData sheetId="26">
        <row r="48">
          <cell r="F48">
            <v>1007000000</v>
          </cell>
        </row>
      </sheetData>
      <sheetData sheetId="27">
        <row r="25">
          <cell r="F25">
            <v>296000000</v>
          </cell>
        </row>
      </sheetData>
      <sheetData sheetId="28">
        <row r="12">
          <cell r="F12">
            <v>2250000000</v>
          </cell>
        </row>
      </sheetData>
      <sheetData sheetId="29">
        <row r="25">
          <cell r="F25">
            <v>155000000</v>
          </cell>
        </row>
      </sheetData>
      <sheetData sheetId="30">
        <row r="18">
          <cell r="F18">
            <v>145000000</v>
          </cell>
        </row>
      </sheetData>
      <sheetData sheetId="31">
        <row r="12">
          <cell r="F12">
            <v>3000000000</v>
          </cell>
        </row>
      </sheetData>
      <sheetData sheetId="32">
        <row r="43">
          <cell r="E43">
            <v>5693292150</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44">
          <cell r="F44">
            <v>5179414910.2399998</v>
          </cell>
        </row>
      </sheetData>
      <sheetData sheetId="65"/>
      <sheetData sheetId="66"/>
      <sheetData sheetId="6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Budget Summary (2)"/>
      <sheetName val="RECUEXP"/>
      <sheetName val="CRFC (2)"/>
      <sheetName val="Capital (Summary)"/>
      <sheetName val="education"/>
      <sheetName val="Roads (2)"/>
      <sheetName val="Oil Producing areas Devt (2)"/>
      <sheetName val="GCCCF"/>
      <sheetName val="Schedule 1"/>
    </sheetNames>
    <sheetDataSet>
      <sheetData sheetId="0">
        <row r="24">
          <cell r="K24">
            <v>18913417224.27</v>
          </cell>
        </row>
        <row r="25">
          <cell r="K25">
            <v>9553856929.6700001</v>
          </cell>
        </row>
        <row r="28">
          <cell r="E28">
            <v>65775001205.419998</v>
          </cell>
        </row>
      </sheetData>
      <sheetData sheetId="1">
        <row r="8">
          <cell r="Q8">
            <v>2380000000</v>
          </cell>
        </row>
      </sheetData>
      <sheetData sheetId="2">
        <row r="12">
          <cell r="I12">
            <v>30000000</v>
          </cell>
        </row>
      </sheetData>
      <sheetData sheetId="3">
        <row r="7">
          <cell r="F7">
            <v>346500000</v>
          </cell>
        </row>
      </sheetData>
      <sheetData sheetId="4">
        <row r="45">
          <cell r="E45">
            <v>1909247041.77</v>
          </cell>
        </row>
      </sheetData>
      <sheetData sheetId="5">
        <row r="199">
          <cell r="E199">
            <v>12779889068.120001</v>
          </cell>
        </row>
      </sheetData>
      <sheetData sheetId="6">
        <row r="12">
          <cell r="E12">
            <v>3003618274.04</v>
          </cell>
        </row>
      </sheetData>
      <sheetData sheetId="7">
        <row r="44">
          <cell r="E44">
            <v>116350000</v>
          </cell>
        </row>
      </sheetData>
      <sheetData sheetId="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2013 SUMMARY OF ALL ITEMS"/>
      <sheetName val="2014SUMMARY OF ALL ITEMS "/>
      <sheetName val="2013 ACTUAL SUM. OF ALL ITEMS  "/>
      <sheetName val="2014.SUM.TOTAL REVENUE BUDGET"/>
      <sheetName val="2012 ACTUAL SUM. OF ALL ITE"/>
      <sheetName val="Min Agriculture"/>
      <sheetName val="COLLEGE OF AGRICULTURE "/>
      <sheetName val="MINISTRY OF YOUTHS &amp; SPORTS "/>
      <sheetName val="MINISTRY OF ARTS CULT.&amp;TOURISM"/>
      <sheetName val="EDO STATE ARTS COUNCIL"/>
      <sheetName val="MINISTRY OF COMMERCE &amp; INDUSTRY"/>
      <sheetName val="BOARD OF INTERNAL REVENUE"/>
      <sheetName val="OFFICE OF THE AUDITOR GENERAL S"/>
      <sheetName val="OFFICE OF THE AUDITOR GENERAL L"/>
      <sheetName val="MINISTRY OF INFORMATION &amp; ORIEN"/>
      <sheetName val="EDO BROADCASTING SERVICE "/>
      <sheetName val="BENDEL NEWSPAPERS COMPANY"/>
      <sheetName val=" GOVERNMENT PRINTING PRESS"/>
      <sheetName val="MINISTRY OF HEALTH"/>
      <sheetName val="HOSPITAL MANAGEMENT BOARD"/>
      <sheetName val="MINISTRY OF WOMEN AFFAIRS &amp; SOC"/>
      <sheetName val="JUDICIARY- HIGH COURT"/>
      <sheetName val="JUDICIARY- CUSTOMARY COURT"/>
      <sheetName val="MINISTRY OF ENERGY AND WATER"/>
      <sheetName val="URBAN WATER BOARD"/>
      <sheetName val="RURAL ELECTRICITY BOARD"/>
      <sheetName val="MINISTRY OF TRANSPORT"/>
      <sheetName val="EDO CITY TRANSPORT SERVICE"/>
      <sheetName val="MINISTRY OF LANDS AND SURVEYS"/>
      <sheetName val="MINISTRY OF WORKS"/>
      <sheetName val="INDEPENDENT ELECTORAL COMM."/>
      <sheetName val="MINISTRY OF BASIC EDUCATION"/>
      <sheetName val="SEC,TECH &amp; TERTIARY  EDUCATION"/>
      <sheetName val=" MINISTRY OF ENVIRONMENT"/>
      <sheetName val="WASTE MANAGEMENT BOARD"/>
      <sheetName val="FORESTRY MGT &amp; UTILISATION"/>
      <sheetName val="DIRECTO. OF EST,TR. &amp; MGT SERV."/>
      <sheetName val="MINISTRY OF JUSTICE"/>
      <sheetName val="MINISTRY OF SPEC.DUTIES,OIL&amp;GAS"/>
      <sheetName val="HOUSING &amp; URBAN DEVELOPMENT"/>
      <sheetName val="EDO DEV. &amp; PLANNING AUTHORITY"/>
      <sheetName val="DIR. OF INFO.&amp;COMM. TECH."/>
      <sheetName val="EDO STATE LIAISON OFFICE ABUJA"/>
      <sheetName val="MINISTRY OF FINANCE"/>
      <sheetName val="CONSOLIDATED REVENUE FUND CHARG"/>
      <sheetName val="CAP. DEV. FUND. MINISTRY OF FIN"/>
      <sheetName val="CAP. DEV. FUND. MINISTRY OF BUD"/>
      <sheetName val="CAP.DEV. FUND. MINISTRY OF AGRI"/>
      <sheetName val="AIDS &amp; GRANTS, MIN. OF AGRIC."/>
      <sheetName val="AIDS &amp; GRANTS, MIN. OF EDUCA"/>
      <sheetName val="AIDS &amp; GRANTS, MIN. OF BUDGET"/>
      <sheetName val="AIDS &amp; GRANTS, MIN. OF HOUSING "/>
      <sheetName val="MIN  0F BASIC"/>
    </sheetNames>
    <sheetDataSet>
      <sheetData sheetId="0">
        <row r="46">
          <cell r="B46">
            <v>523359474</v>
          </cell>
          <cell r="C46">
            <v>2455594571</v>
          </cell>
          <cell r="D46">
            <v>4594008000</v>
          </cell>
          <cell r="E46">
            <v>43200000</v>
          </cell>
          <cell r="F46">
            <v>465440000</v>
          </cell>
          <cell r="G46">
            <v>240000</v>
          </cell>
          <cell r="H46">
            <v>130060000</v>
          </cell>
          <cell r="I46">
            <v>237200000</v>
          </cell>
          <cell r="J46">
            <v>19917500000</v>
          </cell>
          <cell r="M46">
            <v>320000000</v>
          </cell>
          <cell r="N46">
            <v>10920225752</v>
          </cell>
          <cell r="O46">
            <v>14438012386</v>
          </cell>
          <cell r="P46">
            <v>293176000</v>
          </cell>
          <cell r="Q46">
            <v>6099282082</v>
          </cell>
          <cell r="R46">
            <v>10500000</v>
          </cell>
        </row>
      </sheetData>
      <sheetData sheetId="1">
        <row r="43">
          <cell r="B43">
            <v>426980000</v>
          </cell>
          <cell r="E43">
            <v>13200000</v>
          </cell>
          <cell r="G43">
            <v>150000</v>
          </cell>
          <cell r="L43">
            <v>65330695091</v>
          </cell>
          <cell r="M43">
            <v>375760000</v>
          </cell>
          <cell r="P43">
            <v>234646964.52000001</v>
          </cell>
          <cell r="R43">
            <v>8246294881</v>
          </cell>
          <cell r="S43">
            <v>6423010028</v>
          </cell>
        </row>
      </sheetData>
      <sheetData sheetId="2">
        <row r="43">
          <cell r="Q43">
            <v>425000000</v>
          </cell>
          <cell r="R43">
            <v>6184721160.9300003</v>
          </cell>
        </row>
      </sheetData>
      <sheetData sheetId="3">
        <row r="33">
          <cell r="C33">
            <v>30000000000</v>
          </cell>
        </row>
      </sheetData>
      <sheetData sheetId="4" refreshError="1"/>
      <sheetData sheetId="5" refreshError="1"/>
      <sheetData sheetId="6" refreshError="1"/>
      <sheetData sheetId="7" refreshError="1"/>
      <sheetData sheetId="8" refreshError="1"/>
      <sheetData sheetId="9" refreshError="1"/>
      <sheetData sheetId="10" refreshError="1"/>
      <sheetData sheetId="11">
        <row r="14">
          <cell r="D14">
            <v>72500000000</v>
          </cell>
          <cell r="E14">
            <v>46157822903.309998</v>
          </cell>
        </row>
        <row r="23">
          <cell r="D23">
            <v>9000000000</v>
          </cell>
        </row>
        <row r="26">
          <cell r="D26">
            <v>5000000000</v>
          </cell>
          <cell r="E26">
            <v>4817257521.1000004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4">
          <cell r="E14">
            <v>12000000000</v>
          </cell>
        </row>
      </sheetData>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2013 SUMMARY OF ALL ITEMS"/>
      <sheetName val="2014SUMMARY OF ALL ITEMS "/>
      <sheetName val="2013 ACTUAL SUM. OF ALL ITEMS  "/>
      <sheetName val="2014.SUM.TOTAL REVENUE BUDGET"/>
      <sheetName val="2012 ACTUAL SUM. OF ALL ITE"/>
      <sheetName val="Min Agriculture"/>
      <sheetName val="COLLEGE OF AGRICULTURE "/>
      <sheetName val="MINISTRY OF YOUTHS &amp; SPORTS "/>
      <sheetName val="MINISTRY OF ARTS CULT.&amp;TOURISM"/>
      <sheetName val="EDO STATE ARTS COUNCIL"/>
      <sheetName val="MINISTRY OF COMMERCE &amp; INDUSTRY"/>
      <sheetName val="BOARD OF INTERNAL REVENUE"/>
      <sheetName val="OFFICE OF THE AUDITOR GENERAL S"/>
      <sheetName val="OFFICE OF THE AUDITOR GENERAL L"/>
      <sheetName val="MINISTRY OF INFORMATION &amp; ORIEN"/>
      <sheetName val="EDO BROADCASTING SERVICE "/>
      <sheetName val="BENDEL NEWSPAPERS COMPANY"/>
      <sheetName val=" GOVERNMENT PRINTING PRESS"/>
      <sheetName val="MINISTRY OF HEALTH"/>
      <sheetName val="HOSPITAL MANAGEMENT BOARD"/>
      <sheetName val="MINISTRY OF WOMEN AFFAIRS &amp; SOC"/>
      <sheetName val="JUDICIARY- HIGH COURT"/>
      <sheetName val="JUDICIARY- CUSTOMARY COURT"/>
      <sheetName val="MINISTRY OF ENERGY AND WATER"/>
      <sheetName val="URBAN WATER BOARD"/>
      <sheetName val="RURAL ELECTRICITY BOARD"/>
      <sheetName val="MINISTRY OF TRANSPORT"/>
      <sheetName val="EDO CITY TRANSPORT SERVICE"/>
      <sheetName val="MINISTRY OF LANDS AND SURVEYS"/>
      <sheetName val="MINISTRY OF WORKS"/>
      <sheetName val="INDEPENDENT ELECTORAL COMM."/>
      <sheetName val="MINISTRY OF BASIC EDUCATION"/>
      <sheetName val="SEC,TECH &amp; TERTIARY  EDUCATION"/>
      <sheetName val=" MINISTRY OF ENVIRONMENT"/>
      <sheetName val="WASTE MANAGEMENT BOARD"/>
      <sheetName val="FORESTRY MGT &amp; UTILISATION"/>
      <sheetName val="DIRECTO. OF EST,TR. &amp; MGT SERV."/>
      <sheetName val="MINISTRY OF JUSTICE"/>
      <sheetName val="MINISTRY OF SPEC.DUTIES,OIL&amp;GAS"/>
      <sheetName val="HOUSING &amp; URBAN DEVELOPMENT"/>
      <sheetName val="EDO DEV. &amp; PLANNING AUTHORITY"/>
      <sheetName val="DIR. OF INFO.&amp;COMM. TECH."/>
      <sheetName val="EDO STATE LIAISON OFFICE ABUJA"/>
      <sheetName val="MINISTRY OF FINANCE"/>
      <sheetName val="CONSOLIDATED REVENUE FUND CHARG"/>
      <sheetName val="CAP. DEV. FUND. MINISTRY OF FIN"/>
      <sheetName val="CAP. DEV. FUND. MINISTRY OF BUD"/>
      <sheetName val="CAP.DEV. FUND. MINISTRY OF AGRI"/>
      <sheetName val="AIDS &amp; GRANTS, MIN. OF AGRIC."/>
      <sheetName val="AIDS &amp; GRANTS, MIN. OF EDUCA"/>
      <sheetName val="AIDS &amp; GRANTS, MIN. OF BUDGET"/>
      <sheetName val="AIDS &amp; GRANTS, MIN. OF HOUSING "/>
      <sheetName val="MIN  0F BASIC"/>
      <sheetName val="CAPITAL RECEIPT"/>
    </sheetNames>
    <sheetDataSet>
      <sheetData sheetId="0" refreshError="1"/>
      <sheetData sheetId="1">
        <row r="43">
          <cell r="C43">
            <v>3881441036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9">
          <cell r="C29">
            <v>18327500000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2013 SUMMARY OF ALL ITEMS"/>
      <sheetName val="2014SUMMARY OF ALL ITEMS "/>
      <sheetName val="2013 ACTUAL SUM. OF ALL ITEMS  "/>
      <sheetName val="2014.SUM.TOTAL REVENUE BUDGET"/>
      <sheetName val="2012 ACTUAL SUM. OF ALL ITE"/>
      <sheetName val="Min Agriculture"/>
      <sheetName val="COLLEGE OF AGRICULTURE "/>
      <sheetName val="MINISTRY OF YOUTHS &amp; SPORTS "/>
      <sheetName val="MINISTRY OF ARTS CULT.&amp;TOURISM"/>
      <sheetName val="EDO STATE ARTS COUNCIL"/>
      <sheetName val="MINISTRY OF COMMERCE &amp; INDUSTRY"/>
      <sheetName val="BOARD OF INTERNAL REVENUE"/>
      <sheetName val="OFFICE OF THE AUDITOR GENERAL S"/>
      <sheetName val="OFFICE OF THE AUDITOR GENERAL L"/>
      <sheetName val="MINISTRY OF INFORMATION &amp; ORIEN"/>
      <sheetName val="EDO BROADCASTING SERVICE "/>
      <sheetName val="BENDEL NEWSPAPERS COMPANY"/>
      <sheetName val=" GOVERNMENT PRINTING PRESS"/>
      <sheetName val="MINISTRY OF HEALTH"/>
      <sheetName val="HOSPITAL MANAGEMENT BOARD"/>
      <sheetName val="MINISTRY OF WOMEN AFFAIRS &amp; SOC"/>
      <sheetName val="JUDICIARY- HIGH COURT"/>
      <sheetName val="JUDICIARY- CUSTOMARY COURT"/>
      <sheetName val="MINISTRY OF ENERGY AND WATER"/>
      <sheetName val="URBAN WATER BOARD"/>
      <sheetName val="RURAL ELECTRICITY BOARD"/>
      <sheetName val="MINISTRY OF TRANSPORT"/>
      <sheetName val="EDO CITY TRANSPORT SERVICE"/>
      <sheetName val="MINISTRY OF LANDS AND SURVEYS"/>
      <sheetName val="MINISTRY OF WORKS"/>
      <sheetName val="INDEPENDENT ELECTORAL COMM."/>
      <sheetName val="MINISTRY OF BASIC EDUCATION"/>
      <sheetName val="SEC,TECH &amp; TERTIARY  EDUCATION"/>
      <sheetName val=" MINISTRY OF ENVIRONMENT"/>
      <sheetName val="WASTE MANAGEMENT BOARD"/>
      <sheetName val="FORESTRY MGT &amp; UTILISATION"/>
      <sheetName val="DIRECTO. OF EST,TR. &amp; MGT SERV."/>
      <sheetName val="MINISTRY OF JUSTICE"/>
      <sheetName val="MINISTRY OF SPEC.DUTIES,OIL&amp;GAS"/>
      <sheetName val="HOUSING &amp; URBAN DEVELOPMENT"/>
      <sheetName val="EDO DEV. &amp; PLANNING AUTHORITY"/>
      <sheetName val="DIR. OF INFO.&amp;COMM. TECH."/>
      <sheetName val="EDO STATE LIAISON OFFICE ABUJA"/>
      <sheetName val="MINISTRY OF FINANCE"/>
      <sheetName val="CONSOLIDATED REVENUE FUND CHARG"/>
      <sheetName val="CAP. DEV. FUND. MINISTRY OF FIN"/>
      <sheetName val="CAP. DEV. FUND. MINISTRY OF BUD"/>
      <sheetName val="CAP.DEV. FUND. MINISTRY OF AGRI"/>
      <sheetName val="AIDS &amp; GRANTS, MIN. OF AGRIC."/>
      <sheetName val="AIDS &amp; GRANTS, MIN. OF EDUCA"/>
      <sheetName val="AIDS &amp; GRANTS, MIN. OF BUDGET"/>
      <sheetName val="AIDS &amp; GRANTS, MIN. OF HOUSING "/>
      <sheetName val="MIN  0F BASIC"/>
      <sheetName val="MIN  0F HOUSING&amp;URBAN DEV"/>
    </sheetNames>
    <sheetDataSet>
      <sheetData sheetId="0" refreshError="1"/>
      <sheetData sheetId="1">
        <row r="43">
          <cell r="D43">
            <v>737560000</v>
          </cell>
          <cell r="F43">
            <v>578700000</v>
          </cell>
          <cell r="H43">
            <v>510110000</v>
          </cell>
          <cell r="I43">
            <v>8496000</v>
          </cell>
          <cell r="O43">
            <v>13623811120</v>
          </cell>
        </row>
      </sheetData>
      <sheetData sheetId="2" refreshError="1"/>
      <sheetData sheetId="3">
        <row r="15">
          <cell r="E15">
            <v>10027823610.65</v>
          </cell>
        </row>
        <row r="16">
          <cell r="E16">
            <v>550603137.37</v>
          </cell>
        </row>
        <row r="17">
          <cell r="E17">
            <v>2897964154.1700001</v>
          </cell>
        </row>
        <row r="18">
          <cell r="E18">
            <v>30981163.43</v>
          </cell>
        </row>
        <row r="19">
          <cell r="E19">
            <v>234324093.40000001</v>
          </cell>
        </row>
        <row r="20">
          <cell r="E20">
            <v>318818729.46000004</v>
          </cell>
        </row>
        <row r="21">
          <cell r="E21">
            <v>34835702.359999999</v>
          </cell>
        </row>
        <row r="22">
          <cell r="E22">
            <v>255809300.66</v>
          </cell>
        </row>
        <row r="23">
          <cell r="E23">
            <v>130328562.87</v>
          </cell>
        </row>
        <row r="24">
          <cell r="E24">
            <v>75000</v>
          </cell>
        </row>
        <row r="25">
          <cell r="E25">
            <v>4136456.7</v>
          </cell>
        </row>
      </sheetData>
      <sheetData sheetId="4" refreshError="1"/>
      <sheetData sheetId="5" refreshError="1"/>
      <sheetData sheetId="6" refreshError="1"/>
      <sheetData sheetId="7" refreshError="1"/>
      <sheetData sheetId="8" refreshError="1"/>
      <sheetData sheetId="9" refreshError="1"/>
      <sheetData sheetId="10" refreshError="1"/>
      <sheetData sheetId="11">
        <row r="30">
          <cell r="C30">
            <v>19827000000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RECUEXP"/>
    </sheetNames>
    <sheetDataSet>
      <sheetData sheetId="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OVER PAGE"/>
      <sheetName val="TABLE OF CONTENT"/>
      <sheetName val="Budget Summary (2)"/>
      <sheetName val="Revenues"/>
      <sheetName val="RECUEXP"/>
      <sheetName val="Revenue Details"/>
      <sheetName val="Capital receipt"/>
      <sheetName val="Capital receipts details"/>
      <sheetName val="CRFC"/>
      <sheetName val="Capital (Summary)"/>
      <sheetName val="agric "/>
      <sheetName val="Fisheries"/>
      <sheetName val="Livestock"/>
      <sheetName val="Arts &amp; Culture"/>
      <sheetName val="commerce"/>
      <sheetName val="education"/>
      <sheetName val="Rural Electricity"/>
      <sheetName val="water resources"/>
      <sheetName val="rural water"/>
      <sheetName val="ENVIRONMENT"/>
      <sheetName val="Forestry"/>
      <sheetName val="health"/>
      <sheetName val="Information"/>
      <sheetName val="Community Devt"/>
      <sheetName val="Lands"/>
      <sheetName val="Roads (2)"/>
      <sheetName val="admin building"/>
      <sheetName val="transportation (2)"/>
      <sheetName val="RRA"/>
      <sheetName val="women affairs (2)"/>
      <sheetName val="Youths (2)"/>
      <sheetName val="Oil Producing areas Devt (2)"/>
      <sheetName val="others summary"/>
      <sheetName val="Gov House &amp; Protocol (2)"/>
      <sheetName val="Deputy Governor (2)"/>
      <sheetName val="SSG"/>
      <sheetName val="cabinet (2)"/>
      <sheetName val="Due Process (2)"/>
      <sheetName val="HOS (2)"/>
      <sheetName val="Central Admin (2)"/>
      <sheetName val="Estab (2)"/>
      <sheetName val="Pensions (2)"/>
      <sheetName val="Budget (2)"/>
      <sheetName val="Energy"/>
      <sheetName val="Finance (2)"/>
      <sheetName val="BIR (2)"/>
      <sheetName val="Accountant General (2)"/>
      <sheetName val="Justice (2)"/>
      <sheetName val="customary court (2)"/>
      <sheetName val="High Court"/>
      <sheetName val="Judicial Service Commission (2)"/>
      <sheetName val="Local Govt &amp; Chieftancy (2)"/>
      <sheetName val="Local Govt Service Commissi (2)"/>
      <sheetName val="Special Duties Oil &amp; Gas (2)"/>
      <sheetName val="Auditor General (State) (2)"/>
      <sheetName val="Auditor Gen LGA (2)"/>
      <sheetName val="Civil Service (2)"/>
      <sheetName val="HOA  (2)"/>
      <sheetName val="HOA Service Commission (2)"/>
      <sheetName val="SIEC (2)"/>
      <sheetName val="Liaison Abuja"/>
      <sheetName val="Liaison Lagos"/>
      <sheetName val="Law Reform Commission (2)"/>
      <sheetName val="ICT"/>
      <sheetName val="Labour.Special Duties"/>
      <sheetName val="GCCCF"/>
      <sheetName val="Schedule 1"/>
      <sheetName val="Schedule 2"/>
      <sheetName val="Sheet3"/>
    </sheetNames>
    <sheetDataSet>
      <sheetData sheetId="0" refreshError="1"/>
      <sheetData sheetId="1" refreshError="1"/>
      <sheetData sheetId="2">
        <row r="28">
          <cell r="E28">
            <v>71072844130.480011</v>
          </cell>
        </row>
      </sheetData>
      <sheetData sheetId="3" refreshError="1"/>
      <sheetData sheetId="4">
        <row r="9">
          <cell r="E9">
            <v>2590000000</v>
          </cell>
        </row>
      </sheetData>
      <sheetData sheetId="5" refreshError="1"/>
      <sheetData sheetId="6" refreshError="1"/>
      <sheetData sheetId="7" refreshError="1"/>
      <sheetData sheetId="8">
        <row r="11">
          <cell r="H11">
            <v>360961100</v>
          </cell>
        </row>
      </sheetData>
      <sheetData sheetId="9">
        <row r="7">
          <cell r="H7">
            <v>789751247</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2">
          <cell r="F12">
            <v>2350000000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 sheetId="6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printerSettings" Target="../printerSettings/printerSettings67.bin"/><Relationship Id="rId4" Type="http://schemas.openxmlformats.org/officeDocument/2006/relationships/oleObject" Target="../embeddings/oleObject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33"/>
  <sheetViews>
    <sheetView view="pageBreakPreview" topLeftCell="A19" zoomScaleNormal="80" zoomScaleSheetLayoutView="100" workbookViewId="0">
      <selection activeCell="D37" sqref="D37"/>
    </sheetView>
  </sheetViews>
  <sheetFormatPr defaultRowHeight="15"/>
  <cols>
    <col min="1" max="1" width="9" customWidth="1"/>
  </cols>
  <sheetData>
    <row r="33" ht="3" customHeight="1"/>
  </sheetData>
  <pageMargins left="0.7" right="0.7" top="0.75" bottom="0.75" header="0.3" footer="0.3"/>
  <pageSetup paperSize="9" orientation="landscape" verticalDpi="300" r:id="rId1"/>
  <drawing r:id="rId2"/>
</worksheet>
</file>

<file path=xl/worksheets/sheet10.xml><?xml version="1.0" encoding="utf-8"?>
<worksheet xmlns="http://schemas.openxmlformats.org/spreadsheetml/2006/main" xmlns:r="http://schemas.openxmlformats.org/officeDocument/2006/relationships">
  <dimension ref="A2:K37"/>
  <sheetViews>
    <sheetView view="pageBreakPreview" topLeftCell="G1" zoomScale="70" zoomScaleNormal="100" zoomScaleSheetLayoutView="70" workbookViewId="0">
      <selection activeCell="J10" sqref="J10"/>
    </sheetView>
  </sheetViews>
  <sheetFormatPr defaultRowHeight="15"/>
  <cols>
    <col min="1" max="1" width="21.7109375" customWidth="1"/>
    <col min="2" max="2" width="25" customWidth="1"/>
    <col min="3" max="3" width="23.42578125" customWidth="1"/>
    <col min="4" max="4" width="16" customWidth="1"/>
    <col min="5" max="5" width="15.5703125" customWidth="1"/>
    <col min="6" max="6" width="76" customWidth="1"/>
    <col min="7" max="7" width="14.28515625" customWidth="1"/>
    <col min="8" max="8" width="31.85546875" customWidth="1"/>
    <col min="9" max="9" width="26.140625" customWidth="1"/>
    <col min="10" max="10" width="32.5703125" customWidth="1"/>
  </cols>
  <sheetData>
    <row r="2" spans="1:11" ht="23.25">
      <c r="A2" s="253"/>
      <c r="B2" s="253"/>
      <c r="C2" s="253"/>
      <c r="D2" s="253"/>
      <c r="E2" s="253"/>
      <c r="F2" s="780" t="s">
        <v>1247</v>
      </c>
      <c r="G2" s="780"/>
      <c r="H2" s="780"/>
      <c r="I2" s="254"/>
      <c r="J2" s="254"/>
      <c r="K2" s="518"/>
    </row>
    <row r="3" spans="1:11" ht="23.25">
      <c r="A3" s="253"/>
      <c r="B3" s="253"/>
      <c r="C3" s="253"/>
      <c r="D3" s="253"/>
      <c r="E3" s="253"/>
      <c r="F3" s="253"/>
      <c r="G3" s="253"/>
      <c r="H3" s="253"/>
      <c r="I3" s="254"/>
      <c r="J3" s="254"/>
      <c r="K3" s="518"/>
    </row>
    <row r="4" spans="1:11" ht="23.25">
      <c r="A4" s="253"/>
      <c r="B4" s="253"/>
      <c r="C4" s="253"/>
      <c r="D4" s="253"/>
      <c r="E4" s="253"/>
      <c r="F4" s="253"/>
      <c r="G4" s="253"/>
      <c r="H4" s="253"/>
      <c r="I4" s="254"/>
      <c r="J4" s="254"/>
      <c r="K4" s="518"/>
    </row>
    <row r="5" spans="1:11" ht="23.25">
      <c r="A5" s="785" t="s">
        <v>262</v>
      </c>
      <c r="B5" s="785"/>
      <c r="C5" s="785"/>
      <c r="D5" s="785"/>
      <c r="E5" s="785"/>
      <c r="F5" s="785"/>
      <c r="G5" s="785"/>
      <c r="H5" s="253"/>
      <c r="I5" s="254"/>
      <c r="J5" s="254"/>
      <c r="K5" s="518"/>
    </row>
    <row r="6" spans="1:11" ht="23.25">
      <c r="A6" s="263" t="s">
        <v>0</v>
      </c>
      <c r="B6" s="263"/>
      <c r="C6" s="785" t="s">
        <v>876</v>
      </c>
      <c r="D6" s="785"/>
      <c r="E6" s="785"/>
      <c r="F6" s="546"/>
      <c r="G6" s="263"/>
      <c r="H6" s="253"/>
      <c r="I6" s="254"/>
      <c r="J6" s="254"/>
      <c r="K6" s="518"/>
    </row>
    <row r="7" spans="1:11" ht="23.25">
      <c r="A7" s="785" t="s">
        <v>263</v>
      </c>
      <c r="B7" s="785"/>
      <c r="C7" s="785"/>
      <c r="D7" s="785"/>
      <c r="E7" s="785"/>
      <c r="F7" s="785"/>
      <c r="G7" s="785"/>
      <c r="H7" s="253"/>
      <c r="I7" s="254"/>
      <c r="J7" s="254"/>
      <c r="K7" s="518"/>
    </row>
    <row r="8" spans="1:11" ht="23.25">
      <c r="A8" s="785" t="s">
        <v>877</v>
      </c>
      <c r="B8" s="785"/>
      <c r="C8" s="785"/>
      <c r="D8" s="785"/>
      <c r="E8" s="785"/>
      <c r="F8" s="785"/>
      <c r="G8" s="785"/>
      <c r="H8" s="253"/>
      <c r="I8" s="254"/>
      <c r="J8" s="254"/>
      <c r="K8" s="518"/>
    </row>
    <row r="9" spans="1:11" ht="23.25">
      <c r="A9" s="253"/>
      <c r="B9" s="253"/>
      <c r="C9" s="253"/>
      <c r="D9" s="253"/>
      <c r="E9" s="253"/>
      <c r="F9" s="253"/>
      <c r="G9" s="253"/>
      <c r="H9" s="253"/>
      <c r="I9" s="254"/>
      <c r="J9" s="254"/>
      <c r="K9" s="518"/>
    </row>
    <row r="10" spans="1:11" ht="68.25">
      <c r="A10" s="564" t="s">
        <v>909</v>
      </c>
      <c r="B10" s="255" t="s">
        <v>901</v>
      </c>
      <c r="C10" s="256" t="s">
        <v>902</v>
      </c>
      <c r="D10" s="256" t="s">
        <v>903</v>
      </c>
      <c r="E10" s="255" t="s">
        <v>904</v>
      </c>
      <c r="F10" s="257" t="s">
        <v>1239</v>
      </c>
      <c r="G10" s="257" t="s">
        <v>908</v>
      </c>
      <c r="H10" s="563" t="s">
        <v>905</v>
      </c>
      <c r="I10" s="563" t="s">
        <v>906</v>
      </c>
      <c r="J10" s="563" t="s">
        <v>907</v>
      </c>
      <c r="K10" s="518"/>
    </row>
    <row r="11" spans="1:11" ht="23.25">
      <c r="A11" s="254"/>
      <c r="B11" s="254"/>
      <c r="C11" s="254"/>
      <c r="D11" s="254"/>
      <c r="E11" s="254"/>
      <c r="F11" s="254"/>
      <c r="G11" s="258"/>
      <c r="H11" s="259" t="s">
        <v>22</v>
      </c>
      <c r="I11" s="259" t="s">
        <v>22</v>
      </c>
      <c r="J11" s="259" t="s">
        <v>22</v>
      </c>
      <c r="K11" s="518"/>
    </row>
    <row r="12" spans="1:11" s="518" customFormat="1" ht="23.25">
      <c r="A12" s="429"/>
      <c r="B12" s="431"/>
      <c r="C12" s="429"/>
      <c r="D12" s="430"/>
      <c r="E12" s="429"/>
      <c r="F12" s="402" t="s">
        <v>281</v>
      </c>
      <c r="G12" s="254"/>
      <c r="H12" s="535">
        <f>SUM(H13,H19,H23)</f>
        <v>15000000</v>
      </c>
      <c r="I12" s="254"/>
      <c r="J12" s="535">
        <f>SUM(J13,J19,J23)</f>
        <v>0</v>
      </c>
    </row>
    <row r="13" spans="1:11" s="518" customFormat="1" ht="45">
      <c r="A13" s="431">
        <v>23010127</v>
      </c>
      <c r="B13" s="431">
        <v>70423</v>
      </c>
      <c r="C13" s="431"/>
      <c r="D13" s="430" t="s">
        <v>1248</v>
      </c>
      <c r="E13" s="431"/>
      <c r="F13" s="402" t="s">
        <v>265</v>
      </c>
      <c r="G13" s="534" t="s">
        <v>5</v>
      </c>
      <c r="H13" s="535">
        <v>9000000</v>
      </c>
      <c r="I13" s="254"/>
      <c r="J13" s="535">
        <f>SUM(J14:J17)</f>
        <v>0</v>
      </c>
    </row>
    <row r="14" spans="1:11" s="518" customFormat="1" ht="93">
      <c r="A14" s="429" t="s">
        <v>6</v>
      </c>
      <c r="B14" s="429"/>
      <c r="C14" s="429"/>
      <c r="D14" s="430"/>
      <c r="E14" s="429"/>
      <c r="F14" s="261" t="s">
        <v>285</v>
      </c>
      <c r="G14" s="254"/>
      <c r="H14" s="565">
        <v>3000000</v>
      </c>
      <c r="I14" s="254"/>
      <c r="J14" s="565">
        <v>0</v>
      </c>
    </row>
    <row r="15" spans="1:11" s="518" customFormat="1" ht="46.5">
      <c r="A15" s="429" t="s">
        <v>7</v>
      </c>
      <c r="B15" s="429"/>
      <c r="C15" s="429"/>
      <c r="D15" s="430"/>
      <c r="E15" s="429"/>
      <c r="F15" s="304" t="s">
        <v>282</v>
      </c>
      <c r="G15" s="254"/>
      <c r="H15" s="566">
        <v>2000000</v>
      </c>
      <c r="I15" s="254"/>
      <c r="J15" s="566">
        <v>0</v>
      </c>
    </row>
    <row r="16" spans="1:11" s="518" customFormat="1" ht="46.5">
      <c r="A16" s="429" t="s">
        <v>9</v>
      </c>
      <c r="B16" s="429"/>
      <c r="C16" s="429"/>
      <c r="D16" s="430"/>
      <c r="E16" s="429"/>
      <c r="F16" s="304" t="s">
        <v>283</v>
      </c>
      <c r="G16" s="254"/>
      <c r="H16" s="566">
        <v>2000000</v>
      </c>
      <c r="I16" s="254"/>
      <c r="J16" s="566">
        <v>0</v>
      </c>
    </row>
    <row r="17" spans="1:10" s="518" customFormat="1" ht="23.25">
      <c r="A17" s="429" t="s">
        <v>35</v>
      </c>
      <c r="B17" s="429"/>
      <c r="C17" s="429"/>
      <c r="D17" s="430"/>
      <c r="E17" s="429"/>
      <c r="F17" s="260" t="s">
        <v>288</v>
      </c>
      <c r="G17" s="254"/>
      <c r="H17" s="566">
        <v>2000000</v>
      </c>
      <c r="I17" s="254"/>
      <c r="J17" s="566">
        <v>0</v>
      </c>
    </row>
    <row r="18" spans="1:10" s="518" customFormat="1" ht="23.25">
      <c r="A18" s="429"/>
      <c r="B18" s="429"/>
      <c r="C18" s="429"/>
      <c r="D18" s="430"/>
      <c r="E18" s="429"/>
      <c r="F18" s="260"/>
      <c r="G18" s="254"/>
      <c r="H18" s="566"/>
      <c r="I18" s="254"/>
      <c r="J18" s="566"/>
    </row>
    <row r="19" spans="1:10" s="518" customFormat="1" ht="45">
      <c r="A19" s="431">
        <v>23020113</v>
      </c>
      <c r="B19" s="431">
        <v>70423</v>
      </c>
      <c r="C19" s="431"/>
      <c r="D19" s="430" t="s">
        <v>1248</v>
      </c>
      <c r="E19" s="431"/>
      <c r="F19" s="401" t="s">
        <v>292</v>
      </c>
      <c r="G19" s="534" t="s">
        <v>5</v>
      </c>
      <c r="H19" s="567">
        <v>4000000</v>
      </c>
      <c r="I19" s="254"/>
      <c r="J19" s="567">
        <v>0</v>
      </c>
    </row>
    <row r="20" spans="1:10" s="518" customFormat="1" ht="69.75">
      <c r="A20" s="429" t="s">
        <v>6</v>
      </c>
      <c r="B20" s="429"/>
      <c r="C20" s="429"/>
      <c r="D20" s="430"/>
      <c r="E20" s="429"/>
      <c r="F20" s="261" t="s">
        <v>286</v>
      </c>
      <c r="G20" s="254"/>
      <c r="H20" s="566">
        <v>2000000</v>
      </c>
      <c r="I20" s="254"/>
      <c r="J20" s="566">
        <v>0</v>
      </c>
    </row>
    <row r="21" spans="1:10" s="518" customFormat="1" ht="46.5">
      <c r="A21" s="429" t="s">
        <v>7</v>
      </c>
      <c r="B21" s="429"/>
      <c r="C21" s="429"/>
      <c r="D21" s="430"/>
      <c r="E21" s="429"/>
      <c r="F21" s="261" t="s">
        <v>287</v>
      </c>
      <c r="G21" s="254"/>
      <c r="H21" s="566">
        <v>2000000</v>
      </c>
      <c r="I21" s="254"/>
      <c r="J21" s="566">
        <v>0</v>
      </c>
    </row>
    <row r="22" spans="1:10" s="518" customFormat="1" ht="23.25">
      <c r="A22" s="429"/>
      <c r="B22" s="429"/>
      <c r="C22" s="429"/>
      <c r="D22" s="430"/>
      <c r="E22" s="429"/>
      <c r="F22" s="261"/>
      <c r="G22" s="254"/>
      <c r="H22" s="566"/>
      <c r="I22" s="254"/>
      <c r="J22" s="566"/>
    </row>
    <row r="23" spans="1:10" s="518" customFormat="1" ht="23.25">
      <c r="A23" s="431">
        <v>23050103</v>
      </c>
      <c r="B23" s="431">
        <v>70490</v>
      </c>
      <c r="C23" s="431"/>
      <c r="D23" s="430" t="s">
        <v>1248</v>
      </c>
      <c r="E23" s="431"/>
      <c r="F23" s="262" t="s">
        <v>100</v>
      </c>
      <c r="G23" s="534" t="s">
        <v>5</v>
      </c>
      <c r="H23" s="567">
        <v>2000000</v>
      </c>
      <c r="I23" s="254"/>
      <c r="J23" s="567">
        <v>0</v>
      </c>
    </row>
    <row r="24" spans="1:10" s="518" customFormat="1" ht="46.5">
      <c r="A24" s="429" t="s">
        <v>6</v>
      </c>
      <c r="B24" s="429"/>
      <c r="C24" s="429"/>
      <c r="D24" s="430"/>
      <c r="E24" s="429"/>
      <c r="F24" s="304" t="s">
        <v>284</v>
      </c>
      <c r="G24" s="254"/>
      <c r="H24" s="566">
        <v>2000000</v>
      </c>
      <c r="I24" s="254"/>
      <c r="J24" s="566">
        <v>0</v>
      </c>
    </row>
    <row r="25" spans="1:10" s="518" customFormat="1" ht="23.25">
      <c r="A25" s="429"/>
      <c r="B25" s="429"/>
      <c r="C25" s="429"/>
      <c r="D25" s="430"/>
      <c r="E25" s="429"/>
      <c r="F25" s="260"/>
      <c r="G25" s="254"/>
      <c r="H25" s="568"/>
      <c r="I25" s="254"/>
      <c r="J25" s="254"/>
    </row>
    <row r="26" spans="1:10" s="518" customFormat="1" ht="23.25">
      <c r="A26" s="429"/>
      <c r="B26" s="429"/>
      <c r="C26" s="431"/>
      <c r="D26" s="430"/>
      <c r="E26" s="429"/>
      <c r="F26" s="401" t="s">
        <v>289</v>
      </c>
      <c r="G26" s="254"/>
      <c r="H26" s="535">
        <f>SUM(H27,H33)</f>
        <v>21000000</v>
      </c>
      <c r="I26" s="254"/>
      <c r="J26" s="535">
        <v>0</v>
      </c>
    </row>
    <row r="27" spans="1:10" s="518" customFormat="1" ht="45">
      <c r="A27" s="431">
        <v>23010127</v>
      </c>
      <c r="B27" s="431">
        <v>70424</v>
      </c>
      <c r="C27" s="431"/>
      <c r="D27" s="533" t="s">
        <v>1248</v>
      </c>
      <c r="E27" s="431"/>
      <c r="F27" s="402" t="s">
        <v>265</v>
      </c>
      <c r="G27" s="254"/>
      <c r="H27" s="535">
        <v>11000000</v>
      </c>
      <c r="I27" s="254"/>
      <c r="J27" s="535">
        <v>0</v>
      </c>
    </row>
    <row r="28" spans="1:10" s="518" customFormat="1" ht="23.25">
      <c r="A28" s="429" t="s">
        <v>6</v>
      </c>
      <c r="B28" s="429"/>
      <c r="C28" s="429"/>
      <c r="D28" s="430"/>
      <c r="E28" s="429"/>
      <c r="F28" s="569" t="s">
        <v>291</v>
      </c>
      <c r="G28" s="254"/>
      <c r="H28" s="570">
        <v>5000000</v>
      </c>
      <c r="I28" s="254"/>
      <c r="J28" s="570">
        <v>0</v>
      </c>
    </row>
    <row r="29" spans="1:10" s="518" customFormat="1" ht="23.25">
      <c r="A29" s="429" t="s">
        <v>7</v>
      </c>
      <c r="B29" s="429"/>
      <c r="C29" s="429"/>
      <c r="D29" s="430"/>
      <c r="E29" s="429"/>
      <c r="F29" s="304" t="s">
        <v>1946</v>
      </c>
      <c r="G29" s="254"/>
      <c r="H29" s="570">
        <v>2000000</v>
      </c>
      <c r="I29" s="254"/>
      <c r="J29" s="570">
        <v>0</v>
      </c>
    </row>
    <row r="30" spans="1:10" s="518" customFormat="1" ht="46.5">
      <c r="A30" s="429" t="s">
        <v>9</v>
      </c>
      <c r="B30" s="429"/>
      <c r="C30" s="429"/>
      <c r="D30" s="430"/>
      <c r="E30" s="429"/>
      <c r="F30" s="260" t="s">
        <v>1945</v>
      </c>
      <c r="G30" s="254"/>
      <c r="H30" s="570">
        <v>2000000</v>
      </c>
      <c r="I30" s="254"/>
      <c r="J30" s="570">
        <v>0</v>
      </c>
    </row>
    <row r="31" spans="1:10" s="518" customFormat="1" ht="23.25">
      <c r="A31" s="429" t="s">
        <v>35</v>
      </c>
      <c r="B31" s="429"/>
      <c r="C31" s="429"/>
      <c r="D31" s="430"/>
      <c r="E31" s="429"/>
      <c r="F31" s="304" t="s">
        <v>1944</v>
      </c>
      <c r="G31" s="254"/>
      <c r="H31" s="570">
        <v>2000000</v>
      </c>
      <c r="I31" s="254"/>
      <c r="J31" s="570">
        <v>0</v>
      </c>
    </row>
    <row r="32" spans="1:10" s="518" customFormat="1" ht="23.25">
      <c r="A32" s="429"/>
      <c r="B32" s="429"/>
      <c r="C32" s="429"/>
      <c r="D32" s="430"/>
      <c r="E32" s="429"/>
      <c r="F32" s="260"/>
      <c r="G32" s="254"/>
      <c r="H32" s="568"/>
      <c r="I32" s="254"/>
      <c r="J32" s="568"/>
    </row>
    <row r="33" spans="1:10" s="518" customFormat="1" ht="45">
      <c r="A33" s="431">
        <v>23030112</v>
      </c>
      <c r="B33" s="431">
        <v>70424</v>
      </c>
      <c r="C33" s="431"/>
      <c r="D33" s="533" t="s">
        <v>1248</v>
      </c>
      <c r="E33" s="431"/>
      <c r="F33" s="401" t="s">
        <v>293</v>
      </c>
      <c r="G33" s="534"/>
      <c r="H33" s="535">
        <v>10000000</v>
      </c>
      <c r="I33" s="254"/>
      <c r="J33" s="535">
        <v>0</v>
      </c>
    </row>
    <row r="34" spans="1:10" s="518" customFormat="1" ht="23.25">
      <c r="A34" s="431"/>
      <c r="B34" s="431"/>
      <c r="C34" s="431"/>
      <c r="D34" s="533"/>
      <c r="E34" s="431"/>
      <c r="F34" s="401"/>
      <c r="G34" s="534"/>
      <c r="H34" s="535"/>
      <c r="I34" s="254"/>
      <c r="J34" s="535"/>
    </row>
    <row r="35" spans="1:10" s="518" customFormat="1" ht="46.5">
      <c r="A35" s="431" t="s">
        <v>6</v>
      </c>
      <c r="B35" s="431"/>
      <c r="C35" s="431"/>
      <c r="D35" s="533"/>
      <c r="E35" s="431"/>
      <c r="F35" s="569" t="s">
        <v>290</v>
      </c>
      <c r="G35" s="254"/>
      <c r="H35" s="570">
        <v>10000000</v>
      </c>
      <c r="I35" s="254"/>
      <c r="J35" s="570">
        <v>0</v>
      </c>
    </row>
    <row r="36" spans="1:10" s="518" customFormat="1" ht="23.25">
      <c r="A36" s="429"/>
      <c r="B36" s="429"/>
      <c r="C36" s="429"/>
      <c r="D36" s="429"/>
      <c r="E36" s="429"/>
      <c r="F36" s="571" t="s">
        <v>1350</v>
      </c>
      <c r="G36" s="254"/>
      <c r="H36" s="572">
        <f>SUM(H12,H26)</f>
        <v>36000000</v>
      </c>
      <c r="I36" s="254"/>
      <c r="J36" s="572">
        <v>0</v>
      </c>
    </row>
    <row r="37" spans="1:10" s="518" customFormat="1" ht="23.25"/>
  </sheetData>
  <mergeCells count="5">
    <mergeCell ref="F2:H2"/>
    <mergeCell ref="A5:G5"/>
    <mergeCell ref="A7:G7"/>
    <mergeCell ref="A8:G8"/>
    <mergeCell ref="C6:E6"/>
  </mergeCells>
  <pageMargins left="0.7" right="0.7" top="0.75" bottom="0.75" header="0.3" footer="0.3"/>
  <pageSetup scale="42" orientation="landscape" horizontalDpi="300" verticalDpi="300" r:id="rId1"/>
  <headerFooter>
    <oddFooter xml:space="preserve">&amp;C&amp;"-,Bold"&amp;24 </oddFooter>
  </headerFooter>
</worksheet>
</file>

<file path=xl/worksheets/sheet11.xml><?xml version="1.0" encoding="utf-8"?>
<worksheet xmlns="http://schemas.openxmlformats.org/spreadsheetml/2006/main" xmlns:r="http://schemas.openxmlformats.org/officeDocument/2006/relationships">
  <dimension ref="A1:J149"/>
  <sheetViews>
    <sheetView view="pageBreakPreview" zoomScale="60" zoomScaleNormal="100" workbookViewId="0">
      <selection activeCell="J10" sqref="J10"/>
    </sheetView>
  </sheetViews>
  <sheetFormatPr defaultRowHeight="15"/>
  <cols>
    <col min="1" max="1" width="20" customWidth="1"/>
    <col min="2" max="2" width="23.5703125" customWidth="1"/>
    <col min="3" max="3" width="21" customWidth="1"/>
    <col min="4" max="4" width="15" style="32" customWidth="1"/>
    <col min="5" max="5" width="13.42578125" customWidth="1"/>
    <col min="6" max="6" width="88.140625" customWidth="1"/>
    <col min="7" max="7" width="12.85546875" customWidth="1"/>
    <col min="8" max="8" width="32.28515625" customWidth="1"/>
    <col min="9" max="9" width="27.140625" customWidth="1"/>
    <col min="10" max="10" width="31" customWidth="1"/>
  </cols>
  <sheetData>
    <row r="1" spans="1:10">
      <c r="A1" s="2"/>
      <c r="B1" s="2"/>
      <c r="C1" s="2"/>
      <c r="D1" s="29"/>
      <c r="E1" s="2"/>
      <c r="F1" s="2"/>
      <c r="G1" s="2"/>
      <c r="H1" s="2"/>
      <c r="I1" s="2"/>
      <c r="J1" s="2"/>
    </row>
    <row r="2" spans="1:10" ht="23.25">
      <c r="A2" s="253"/>
      <c r="B2" s="253"/>
      <c r="C2" s="253"/>
      <c r="D2" s="352"/>
      <c r="E2" s="253"/>
      <c r="F2" s="780" t="s">
        <v>1247</v>
      </c>
      <c r="G2" s="780"/>
      <c r="H2" s="780"/>
      <c r="I2" s="254"/>
      <c r="J2" s="254"/>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294</v>
      </c>
      <c r="B5" s="785"/>
      <c r="C5" s="785"/>
      <c r="D5" s="785"/>
      <c r="E5" s="785"/>
      <c r="F5" s="785"/>
      <c r="G5" s="785"/>
      <c r="H5" s="253"/>
      <c r="I5" s="254"/>
      <c r="J5" s="254"/>
    </row>
    <row r="6" spans="1:10" ht="23.25">
      <c r="A6" s="263" t="s">
        <v>0</v>
      </c>
      <c r="B6" s="793" t="s">
        <v>819</v>
      </c>
      <c r="C6" s="793"/>
      <c r="D6" s="793"/>
      <c r="E6" s="793"/>
      <c r="F6" s="793"/>
      <c r="G6" s="263"/>
      <c r="H6" s="253"/>
      <c r="I6" s="254"/>
      <c r="J6" s="254"/>
    </row>
    <row r="7" spans="1:10" ht="23.25">
      <c r="A7" s="785" t="s">
        <v>295</v>
      </c>
      <c r="B7" s="785"/>
      <c r="C7" s="785"/>
      <c r="D7" s="785"/>
      <c r="E7" s="785"/>
      <c r="F7" s="785"/>
      <c r="G7" s="785"/>
      <c r="H7" s="253"/>
      <c r="I7" s="254"/>
      <c r="J7" s="254"/>
    </row>
    <row r="8" spans="1:10" ht="23.25">
      <c r="A8" s="785" t="s">
        <v>820</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1239</v>
      </c>
      <c r="G10" s="256" t="s">
        <v>908</v>
      </c>
      <c r="H10" s="563" t="s">
        <v>905</v>
      </c>
      <c r="I10" s="563" t="s">
        <v>906</v>
      </c>
      <c r="J10" s="563" t="s">
        <v>907</v>
      </c>
    </row>
    <row r="11" spans="1:10" ht="23.25">
      <c r="A11" s="254"/>
      <c r="B11" s="254"/>
      <c r="C11" s="254"/>
      <c r="D11" s="473"/>
      <c r="E11" s="254"/>
      <c r="F11" s="254"/>
      <c r="G11" s="555"/>
      <c r="H11" s="259" t="s">
        <v>22</v>
      </c>
      <c r="I11" s="259" t="s">
        <v>22</v>
      </c>
      <c r="J11" s="259" t="s">
        <v>22</v>
      </c>
    </row>
    <row r="12" spans="1:10" s="302" customFormat="1" ht="24.95" customHeight="1">
      <c r="A12" s="267">
        <v>23010130</v>
      </c>
      <c r="B12" s="267">
        <v>70820</v>
      </c>
      <c r="C12" s="267"/>
      <c r="D12" s="394" t="s">
        <v>1248</v>
      </c>
      <c r="E12" s="267"/>
      <c r="F12" s="268" t="s">
        <v>296</v>
      </c>
      <c r="G12" s="268" t="s">
        <v>5</v>
      </c>
      <c r="H12" s="269">
        <v>2000000</v>
      </c>
      <c r="I12" s="271"/>
      <c r="J12" s="269">
        <v>2000000</v>
      </c>
    </row>
    <row r="13" spans="1:10" s="302" customFormat="1" ht="24.95" customHeight="1">
      <c r="A13" s="270" t="s">
        <v>6</v>
      </c>
      <c r="B13" s="270"/>
      <c r="C13" s="270"/>
      <c r="D13" s="395"/>
      <c r="E13" s="270"/>
      <c r="F13" s="304" t="s">
        <v>297</v>
      </c>
      <c r="G13" s="271"/>
      <c r="H13" s="273">
        <v>2000000</v>
      </c>
      <c r="I13" s="271"/>
      <c r="J13" s="273">
        <v>2000000</v>
      </c>
    </row>
    <row r="14" spans="1:10" s="302" customFormat="1" ht="24.95" customHeight="1">
      <c r="A14" s="270"/>
      <c r="B14" s="270"/>
      <c r="C14" s="270"/>
      <c r="D14" s="395"/>
      <c r="E14" s="270"/>
      <c r="F14" s="271"/>
      <c r="G14" s="271"/>
      <c r="H14" s="271"/>
      <c r="I14" s="271"/>
      <c r="J14" s="271"/>
    </row>
    <row r="15" spans="1:10" s="302" customFormat="1" ht="24.95" customHeight="1">
      <c r="A15" s="267">
        <v>23020119</v>
      </c>
      <c r="B15" s="267">
        <v>70820</v>
      </c>
      <c r="C15" s="267"/>
      <c r="D15" s="394" t="s">
        <v>1248</v>
      </c>
      <c r="E15" s="267"/>
      <c r="F15" s="268" t="s">
        <v>298</v>
      </c>
      <c r="G15" s="268" t="s">
        <v>5</v>
      </c>
      <c r="H15" s="269">
        <f>SUM(H16:H25)</f>
        <v>68000000</v>
      </c>
      <c r="I15" s="269">
        <f>SUM(I16:I20)</f>
        <v>2228000</v>
      </c>
      <c r="J15" s="269">
        <f>SUM(J16:J25)</f>
        <v>27000000</v>
      </c>
    </row>
    <row r="16" spans="1:10" s="302" customFormat="1" ht="24.95" customHeight="1">
      <c r="A16" s="275" t="s">
        <v>6</v>
      </c>
      <c r="B16" s="275"/>
      <c r="C16" s="275"/>
      <c r="D16" s="396"/>
      <c r="E16" s="275"/>
      <c r="F16" s="260" t="s">
        <v>299</v>
      </c>
      <c r="G16" s="271"/>
      <c r="H16" s="276">
        <v>30000000</v>
      </c>
      <c r="I16" s="273"/>
      <c r="J16" s="273">
        <v>10000000</v>
      </c>
    </row>
    <row r="17" spans="1:10" s="302" customFormat="1" ht="24.95" customHeight="1">
      <c r="A17" s="275" t="s">
        <v>7</v>
      </c>
      <c r="B17" s="275"/>
      <c r="C17" s="275"/>
      <c r="D17" s="396"/>
      <c r="E17" s="275"/>
      <c r="F17" s="397" t="s">
        <v>300</v>
      </c>
      <c r="G17" s="271"/>
      <c r="H17" s="276">
        <v>5000000</v>
      </c>
      <c r="I17" s="273">
        <v>780000</v>
      </c>
      <c r="J17" s="273">
        <v>5000000</v>
      </c>
    </row>
    <row r="18" spans="1:10" s="302" customFormat="1" ht="24.95" customHeight="1">
      <c r="A18" s="275" t="s">
        <v>9</v>
      </c>
      <c r="B18" s="275"/>
      <c r="C18" s="275"/>
      <c r="D18" s="396"/>
      <c r="E18" s="275"/>
      <c r="F18" s="260" t="s">
        <v>1360</v>
      </c>
      <c r="G18" s="271"/>
      <c r="H18" s="276">
        <v>2000000</v>
      </c>
      <c r="I18" s="273">
        <v>1448000</v>
      </c>
      <c r="J18" s="273">
        <v>1000000</v>
      </c>
    </row>
    <row r="19" spans="1:10" s="302" customFormat="1" ht="24.95" customHeight="1">
      <c r="A19" s="275" t="s">
        <v>35</v>
      </c>
      <c r="B19" s="275"/>
      <c r="C19" s="275"/>
      <c r="D19" s="396"/>
      <c r="E19" s="275"/>
      <c r="F19" s="397" t="s">
        <v>301</v>
      </c>
      <c r="G19" s="271"/>
      <c r="H19" s="276">
        <v>30000000</v>
      </c>
      <c r="I19" s="273"/>
      <c r="J19" s="273">
        <v>2000000</v>
      </c>
    </row>
    <row r="20" spans="1:10" s="302" customFormat="1" ht="24.95" customHeight="1">
      <c r="A20" s="270" t="s">
        <v>71</v>
      </c>
      <c r="B20" s="270"/>
      <c r="C20" s="270"/>
      <c r="D20" s="395"/>
      <c r="E20" s="270"/>
      <c r="F20" s="271" t="s">
        <v>1359</v>
      </c>
      <c r="G20" s="271"/>
      <c r="H20" s="271"/>
      <c r="I20" s="273"/>
      <c r="J20" s="273">
        <v>0</v>
      </c>
    </row>
    <row r="21" spans="1:10" s="302" customFormat="1" ht="24.95" customHeight="1">
      <c r="A21" s="270" t="s">
        <v>310</v>
      </c>
      <c r="B21" s="270"/>
      <c r="C21" s="270"/>
      <c r="D21" s="395"/>
      <c r="E21" s="270"/>
      <c r="F21" s="398" t="s">
        <v>303</v>
      </c>
      <c r="G21" s="271" t="s">
        <v>12</v>
      </c>
      <c r="H21" s="276">
        <v>1000000</v>
      </c>
      <c r="I21" s="273"/>
      <c r="J21" s="273">
        <v>2000000</v>
      </c>
    </row>
    <row r="22" spans="1:10" s="302" customFormat="1" ht="24.95" customHeight="1">
      <c r="A22" s="270" t="s">
        <v>388</v>
      </c>
      <c r="B22" s="270"/>
      <c r="C22" s="270"/>
      <c r="D22" s="395"/>
      <c r="E22" s="270"/>
      <c r="F22" s="398" t="s">
        <v>1361</v>
      </c>
      <c r="G22" s="271"/>
      <c r="H22" s="276"/>
      <c r="I22" s="273"/>
      <c r="J22" s="273">
        <v>5000000</v>
      </c>
    </row>
    <row r="23" spans="1:10" s="302" customFormat="1" ht="24.95" customHeight="1">
      <c r="A23" s="270" t="s">
        <v>389</v>
      </c>
      <c r="B23" s="270"/>
      <c r="C23" s="270"/>
      <c r="D23" s="395"/>
      <c r="E23" s="270"/>
      <c r="F23" s="398" t="s">
        <v>1362</v>
      </c>
      <c r="G23" s="271"/>
      <c r="H23" s="276"/>
      <c r="I23" s="273"/>
      <c r="J23" s="273">
        <v>500000</v>
      </c>
    </row>
    <row r="24" spans="1:10" s="302" customFormat="1" ht="24.95" customHeight="1">
      <c r="A24" s="270" t="s">
        <v>390</v>
      </c>
      <c r="B24" s="270"/>
      <c r="C24" s="270"/>
      <c r="D24" s="395"/>
      <c r="E24" s="270"/>
      <c r="F24" s="398" t="s">
        <v>1363</v>
      </c>
      <c r="G24" s="271"/>
      <c r="H24" s="276"/>
      <c r="I24" s="273"/>
      <c r="J24" s="273">
        <v>500000</v>
      </c>
    </row>
    <row r="25" spans="1:10" s="302" customFormat="1" ht="24.95" customHeight="1">
      <c r="A25" s="270" t="s">
        <v>392</v>
      </c>
      <c r="B25" s="270"/>
      <c r="C25" s="270"/>
      <c r="D25" s="395"/>
      <c r="E25" s="270"/>
      <c r="F25" s="398" t="s">
        <v>1364</v>
      </c>
      <c r="G25" s="271"/>
      <c r="H25" s="276"/>
      <c r="I25" s="273"/>
      <c r="J25" s="273">
        <v>1000000</v>
      </c>
    </row>
    <row r="26" spans="1:10" s="302" customFormat="1" ht="24.95" customHeight="1">
      <c r="A26" s="270"/>
      <c r="B26" s="270"/>
      <c r="C26" s="270"/>
      <c r="D26" s="395"/>
      <c r="E26" s="270"/>
      <c r="F26" s="398"/>
      <c r="G26" s="271"/>
      <c r="H26" s="276"/>
      <c r="I26" s="273"/>
      <c r="J26" s="273"/>
    </row>
    <row r="27" spans="1:10" s="302" customFormat="1" ht="24.95" customHeight="1">
      <c r="A27" s="267">
        <v>23030121</v>
      </c>
      <c r="B27" s="267">
        <v>70610</v>
      </c>
      <c r="C27" s="267"/>
      <c r="D27" s="394" t="s">
        <v>1248</v>
      </c>
      <c r="E27" s="267"/>
      <c r="F27" s="262" t="s">
        <v>74</v>
      </c>
      <c r="G27" s="268" t="s">
        <v>12</v>
      </c>
      <c r="H27" s="274">
        <v>1000000</v>
      </c>
      <c r="I27" s="273"/>
      <c r="J27" s="269">
        <f>SUM(J28:J30)</f>
        <v>1000000</v>
      </c>
    </row>
    <row r="28" spans="1:10" s="302" customFormat="1" ht="24.95" customHeight="1">
      <c r="A28" s="270" t="s">
        <v>6</v>
      </c>
      <c r="B28" s="270"/>
      <c r="C28" s="270"/>
      <c r="D28" s="395"/>
      <c r="E28" s="270"/>
      <c r="F28" s="398" t="s">
        <v>304</v>
      </c>
      <c r="G28" s="271" t="s">
        <v>5</v>
      </c>
      <c r="H28" s="276">
        <v>1000000</v>
      </c>
      <c r="I28" s="273"/>
      <c r="J28" s="273">
        <v>1000000</v>
      </c>
    </row>
    <row r="29" spans="1:10" s="302" customFormat="1" ht="24.95" customHeight="1">
      <c r="A29" s="270" t="s">
        <v>7</v>
      </c>
      <c r="B29" s="270"/>
      <c r="C29" s="270"/>
      <c r="D29" s="395"/>
      <c r="E29" s="270"/>
      <c r="F29" s="398" t="s">
        <v>1365</v>
      </c>
      <c r="G29" s="271"/>
      <c r="H29" s="276"/>
      <c r="I29" s="273"/>
      <c r="J29" s="273">
        <v>0</v>
      </c>
    </row>
    <row r="30" spans="1:10" s="302" customFormat="1" ht="24.95" customHeight="1">
      <c r="A30" s="270" t="s">
        <v>9</v>
      </c>
      <c r="B30" s="270"/>
      <c r="C30" s="270"/>
      <c r="D30" s="395"/>
      <c r="E30" s="270"/>
      <c r="F30" s="398" t="s">
        <v>1366</v>
      </c>
      <c r="G30" s="271"/>
      <c r="H30" s="276"/>
      <c r="I30" s="273"/>
      <c r="J30" s="273">
        <v>0</v>
      </c>
    </row>
    <row r="31" spans="1:10" s="302" customFormat="1" ht="24.95" customHeight="1">
      <c r="A31" s="270"/>
      <c r="B31" s="270"/>
      <c r="C31" s="270"/>
      <c r="D31" s="395"/>
      <c r="E31" s="270"/>
      <c r="F31" s="271"/>
      <c r="G31" s="271"/>
      <c r="H31" s="271"/>
      <c r="I31" s="273"/>
      <c r="J31" s="273"/>
    </row>
    <row r="32" spans="1:10" s="302" customFormat="1" ht="24.95" customHeight="1">
      <c r="A32" s="267">
        <v>23050101</v>
      </c>
      <c r="B32" s="267">
        <v>70820</v>
      </c>
      <c r="C32" s="267"/>
      <c r="D32" s="394" t="s">
        <v>1248</v>
      </c>
      <c r="E32" s="267"/>
      <c r="F32" s="268" t="s">
        <v>18</v>
      </c>
      <c r="G32" s="268" t="s">
        <v>12</v>
      </c>
      <c r="H32" s="399">
        <v>2500000</v>
      </c>
      <c r="I32" s="273"/>
      <c r="J32" s="269">
        <f>SUM(J33:J34)</f>
        <v>2500000</v>
      </c>
    </row>
    <row r="33" spans="1:10" s="302" customFormat="1" ht="24.95" customHeight="1">
      <c r="A33" s="270" t="s">
        <v>6</v>
      </c>
      <c r="B33" s="270"/>
      <c r="C33" s="270"/>
      <c r="D33" s="395"/>
      <c r="E33" s="270"/>
      <c r="F33" s="397" t="s">
        <v>305</v>
      </c>
      <c r="G33" s="271"/>
      <c r="H33" s="400">
        <v>2500000</v>
      </c>
      <c r="I33" s="273"/>
      <c r="J33" s="273">
        <v>2500000</v>
      </c>
    </row>
    <row r="34" spans="1:10" s="302" customFormat="1" ht="24.95" customHeight="1">
      <c r="A34" s="270"/>
      <c r="B34" s="270"/>
      <c r="C34" s="270"/>
      <c r="D34" s="395"/>
      <c r="E34" s="270"/>
      <c r="F34" s="260" t="s">
        <v>1367</v>
      </c>
      <c r="G34" s="271"/>
      <c r="H34" s="400"/>
      <c r="I34" s="273"/>
      <c r="J34" s="273">
        <v>0</v>
      </c>
    </row>
    <row r="35" spans="1:10" s="302" customFormat="1" ht="24.95" customHeight="1">
      <c r="A35" s="270"/>
      <c r="B35" s="270"/>
      <c r="C35" s="270"/>
      <c r="D35" s="395"/>
      <c r="E35" s="270"/>
      <c r="F35" s="260"/>
      <c r="G35" s="271"/>
      <c r="H35" s="400"/>
      <c r="I35" s="273"/>
      <c r="J35" s="273"/>
    </row>
    <row r="36" spans="1:10" s="302" customFormat="1" ht="24.95" customHeight="1">
      <c r="A36" s="267">
        <v>23050104</v>
      </c>
      <c r="B36" s="267">
        <v>70820</v>
      </c>
      <c r="C36" s="267"/>
      <c r="D36" s="394" t="s">
        <v>1248</v>
      </c>
      <c r="E36" s="267"/>
      <c r="F36" s="401" t="s">
        <v>275</v>
      </c>
      <c r="G36" s="268" t="s">
        <v>5</v>
      </c>
      <c r="H36" s="399">
        <v>52500000</v>
      </c>
      <c r="I36" s="269">
        <v>97500</v>
      </c>
      <c r="J36" s="269">
        <f>SUM(J37:J45)</f>
        <v>12500000</v>
      </c>
    </row>
    <row r="37" spans="1:10" s="302" customFormat="1" ht="24.95" customHeight="1">
      <c r="A37" s="270" t="s">
        <v>6</v>
      </c>
      <c r="B37" s="270"/>
      <c r="C37" s="270"/>
      <c r="D37" s="395"/>
      <c r="E37" s="270"/>
      <c r="F37" s="398" t="s">
        <v>306</v>
      </c>
      <c r="G37" s="271"/>
      <c r="H37" s="400">
        <v>15000000</v>
      </c>
      <c r="I37" s="273"/>
      <c r="J37" s="273">
        <v>5000000</v>
      </c>
    </row>
    <row r="38" spans="1:10" s="302" customFormat="1" ht="24.95" customHeight="1">
      <c r="A38" s="270" t="s">
        <v>7</v>
      </c>
      <c r="B38" s="270"/>
      <c r="C38" s="270"/>
      <c r="D38" s="395"/>
      <c r="E38" s="270"/>
      <c r="F38" s="398" t="s">
        <v>307</v>
      </c>
      <c r="G38" s="271"/>
      <c r="H38" s="400">
        <v>5000000</v>
      </c>
      <c r="I38" s="273"/>
      <c r="J38" s="273">
        <v>1000000</v>
      </c>
    </row>
    <row r="39" spans="1:10" s="302" customFormat="1" ht="24.95" customHeight="1">
      <c r="A39" s="270" t="s">
        <v>9</v>
      </c>
      <c r="B39" s="270"/>
      <c r="C39" s="270"/>
      <c r="D39" s="395"/>
      <c r="E39" s="270"/>
      <c r="F39" s="398" t="s">
        <v>308</v>
      </c>
      <c r="G39" s="271"/>
      <c r="H39" s="400">
        <v>1000000</v>
      </c>
      <c r="I39" s="273">
        <v>97500</v>
      </c>
      <c r="J39" s="273">
        <v>500000</v>
      </c>
    </row>
    <row r="40" spans="1:10" s="302" customFormat="1" ht="24.95" customHeight="1">
      <c r="A40" s="270" t="s">
        <v>35</v>
      </c>
      <c r="B40" s="270"/>
      <c r="C40" s="270"/>
      <c r="D40" s="395"/>
      <c r="E40" s="270"/>
      <c r="F40" s="304" t="s">
        <v>309</v>
      </c>
      <c r="G40" s="271"/>
      <c r="H40" s="400">
        <v>10000000</v>
      </c>
      <c r="I40" s="273"/>
      <c r="J40" s="273">
        <v>2000000</v>
      </c>
    </row>
    <row r="41" spans="1:10" s="302" customFormat="1" ht="24.95" customHeight="1">
      <c r="A41" s="270" t="s">
        <v>71</v>
      </c>
      <c r="B41" s="270"/>
      <c r="C41" s="270"/>
      <c r="D41" s="395"/>
      <c r="E41" s="270"/>
      <c r="F41" s="397" t="s">
        <v>1368</v>
      </c>
      <c r="G41" s="271"/>
      <c r="H41" s="400">
        <v>1000000</v>
      </c>
      <c r="I41" s="273"/>
      <c r="J41" s="273">
        <v>500000</v>
      </c>
    </row>
    <row r="42" spans="1:10" s="302" customFormat="1" ht="24.95" customHeight="1">
      <c r="A42" s="270" t="s">
        <v>310</v>
      </c>
      <c r="B42" s="270"/>
      <c r="C42" s="270"/>
      <c r="D42" s="395"/>
      <c r="E42" s="270"/>
      <c r="F42" s="304" t="s">
        <v>311</v>
      </c>
      <c r="G42" s="271"/>
      <c r="H42" s="400">
        <v>20500000</v>
      </c>
      <c r="I42" s="273"/>
      <c r="J42" s="273">
        <v>3500000</v>
      </c>
    </row>
    <row r="43" spans="1:10" s="302" customFormat="1" ht="24.95" customHeight="1">
      <c r="A43" s="270" t="s">
        <v>388</v>
      </c>
      <c r="B43" s="270"/>
      <c r="C43" s="270"/>
      <c r="D43" s="395"/>
      <c r="E43" s="270"/>
      <c r="F43" s="304" t="s">
        <v>1369</v>
      </c>
      <c r="G43" s="271"/>
      <c r="H43" s="400">
        <v>0</v>
      </c>
      <c r="I43" s="273"/>
      <c r="J43" s="273">
        <v>0</v>
      </c>
    </row>
    <row r="44" spans="1:10" s="302" customFormat="1" ht="24.95" customHeight="1">
      <c r="A44" s="270" t="s">
        <v>389</v>
      </c>
      <c r="B44" s="270"/>
      <c r="C44" s="270"/>
      <c r="D44" s="395"/>
      <c r="E44" s="270"/>
      <c r="F44" s="304" t="s">
        <v>1370</v>
      </c>
      <c r="G44" s="271"/>
      <c r="H44" s="400">
        <v>0</v>
      </c>
      <c r="I44" s="273"/>
      <c r="J44" s="273">
        <v>0</v>
      </c>
    </row>
    <row r="45" spans="1:10" s="302" customFormat="1" ht="24.95" customHeight="1">
      <c r="A45" s="270" t="s">
        <v>390</v>
      </c>
      <c r="B45" s="270"/>
      <c r="C45" s="270"/>
      <c r="D45" s="395"/>
      <c r="E45" s="270"/>
      <c r="F45" s="304" t="s">
        <v>1371</v>
      </c>
      <c r="G45" s="271"/>
      <c r="H45" s="400">
        <v>0</v>
      </c>
      <c r="I45" s="273"/>
      <c r="J45" s="273">
        <v>0</v>
      </c>
    </row>
    <row r="46" spans="1:10" s="302" customFormat="1" ht="24.95" customHeight="1">
      <c r="A46" s="270"/>
      <c r="B46" s="270"/>
      <c r="C46" s="270"/>
      <c r="D46" s="395"/>
      <c r="E46" s="270"/>
      <c r="F46" s="304"/>
      <c r="G46" s="271"/>
      <c r="H46" s="400"/>
      <c r="I46" s="273"/>
      <c r="J46" s="273"/>
    </row>
    <row r="47" spans="1:10" s="302" customFormat="1" ht="24.95" customHeight="1">
      <c r="A47" s="267">
        <v>23010105</v>
      </c>
      <c r="B47" s="267">
        <v>70133</v>
      </c>
      <c r="C47" s="267"/>
      <c r="D47" s="394" t="s">
        <v>1248</v>
      </c>
      <c r="E47" s="267"/>
      <c r="F47" s="402" t="s">
        <v>24</v>
      </c>
      <c r="G47" s="268"/>
      <c r="H47" s="399">
        <v>0</v>
      </c>
      <c r="I47" s="269"/>
      <c r="J47" s="269">
        <v>3000000</v>
      </c>
    </row>
    <row r="48" spans="1:10" s="302" customFormat="1" ht="24.95" customHeight="1">
      <c r="A48" s="270" t="s">
        <v>6</v>
      </c>
      <c r="B48" s="270"/>
      <c r="C48" s="270"/>
      <c r="D48" s="395"/>
      <c r="E48" s="270"/>
      <c r="F48" s="304" t="s">
        <v>1372</v>
      </c>
      <c r="G48" s="271"/>
      <c r="H48" s="400">
        <v>0</v>
      </c>
      <c r="I48" s="273"/>
      <c r="J48" s="273">
        <v>3000000</v>
      </c>
    </row>
    <row r="49" spans="1:10" s="302" customFormat="1" ht="24.95" customHeight="1">
      <c r="A49" s="270"/>
      <c r="B49" s="270"/>
      <c r="C49" s="270"/>
      <c r="D49" s="395"/>
      <c r="E49" s="270"/>
      <c r="F49" s="304"/>
      <c r="G49" s="271"/>
      <c r="H49" s="400"/>
      <c r="I49" s="273"/>
      <c r="J49" s="273"/>
    </row>
    <row r="50" spans="1:10" s="302" customFormat="1" ht="24.95" customHeight="1">
      <c r="A50" s="267">
        <v>23010112</v>
      </c>
      <c r="B50" s="267">
        <v>70133</v>
      </c>
      <c r="C50" s="267"/>
      <c r="D50" s="394" t="s">
        <v>1248</v>
      </c>
      <c r="E50" s="267"/>
      <c r="F50" s="402" t="s">
        <v>4</v>
      </c>
      <c r="G50" s="268"/>
      <c r="H50" s="399">
        <v>0</v>
      </c>
      <c r="I50" s="269"/>
      <c r="J50" s="269">
        <f>SUM(J51:J52)</f>
        <v>2000000</v>
      </c>
    </row>
    <row r="51" spans="1:10" s="302" customFormat="1" ht="24.95" customHeight="1">
      <c r="A51" s="270" t="s">
        <v>6</v>
      </c>
      <c r="B51" s="270"/>
      <c r="C51" s="270"/>
      <c r="D51" s="395"/>
      <c r="E51" s="270"/>
      <c r="F51" s="304" t="s">
        <v>1373</v>
      </c>
      <c r="G51" s="271"/>
      <c r="H51" s="400">
        <v>0</v>
      </c>
      <c r="I51" s="273"/>
      <c r="J51" s="273">
        <v>1000000</v>
      </c>
    </row>
    <row r="52" spans="1:10" s="302" customFormat="1" ht="24.95" customHeight="1">
      <c r="A52" s="270" t="s">
        <v>7</v>
      </c>
      <c r="B52" s="270"/>
      <c r="C52" s="270"/>
      <c r="D52" s="395"/>
      <c r="E52" s="270"/>
      <c r="F52" s="304" t="s">
        <v>120</v>
      </c>
      <c r="G52" s="271"/>
      <c r="H52" s="400">
        <v>0</v>
      </c>
      <c r="I52" s="273"/>
      <c r="J52" s="273">
        <v>1000000</v>
      </c>
    </row>
    <row r="53" spans="1:10" s="302" customFormat="1" ht="24.95" customHeight="1">
      <c r="A53" s="270"/>
      <c r="B53" s="270"/>
      <c r="C53" s="270"/>
      <c r="D53" s="395"/>
      <c r="E53" s="270"/>
      <c r="F53" s="271"/>
      <c r="G53" s="271"/>
      <c r="H53" s="271"/>
      <c r="I53" s="273"/>
      <c r="J53" s="273"/>
    </row>
    <row r="54" spans="1:10" s="302" customFormat="1" ht="24.95" customHeight="1">
      <c r="A54" s="271"/>
      <c r="B54" s="271"/>
      <c r="C54" s="271"/>
      <c r="D54" s="403"/>
      <c r="E54" s="271"/>
      <c r="F54" s="404" t="s">
        <v>1350</v>
      </c>
      <c r="G54" s="271"/>
      <c r="H54" s="269">
        <f>SUM(H50,H47,H36,H32,H27,H15,H12)</f>
        <v>126000000</v>
      </c>
      <c r="I54" s="269">
        <f>SUM(I50,I47,I36,I32,I27,I15,I12)</f>
        <v>2325500</v>
      </c>
      <c r="J54" s="269">
        <f>SUM(J50,J47,J36,J32,J27,J15,J12)</f>
        <v>50000000</v>
      </c>
    </row>
    <row r="55" spans="1:10" s="518" customFormat="1" ht="23.25">
      <c r="D55" s="531"/>
    </row>
    <row r="56" spans="1:10" s="518" customFormat="1" ht="23.25">
      <c r="D56" s="531"/>
    </row>
    <row r="57" spans="1:10" s="518" customFormat="1" ht="23.25">
      <c r="D57" s="531"/>
    </row>
    <row r="58" spans="1:10" s="518" customFormat="1" ht="23.25">
      <c r="D58" s="531"/>
    </row>
    <row r="59" spans="1:10" s="518" customFormat="1" ht="23.25">
      <c r="D59" s="531"/>
    </row>
    <row r="60" spans="1:10" s="518" customFormat="1" ht="23.25">
      <c r="D60" s="531"/>
    </row>
    <row r="61" spans="1:10" s="518" customFormat="1" ht="23.25">
      <c r="D61" s="531"/>
    </row>
    <row r="62" spans="1:10" s="518" customFormat="1" ht="23.25">
      <c r="D62" s="531"/>
    </row>
    <row r="63" spans="1:10" s="518" customFormat="1" ht="23.25">
      <c r="D63" s="531"/>
    </row>
    <row r="64" spans="1:10" s="518" customFormat="1" ht="23.25">
      <c r="D64" s="531"/>
    </row>
    <row r="65" spans="4:4" s="518" customFormat="1" ht="23.25">
      <c r="D65" s="531"/>
    </row>
    <row r="66" spans="4:4" s="518" customFormat="1" ht="23.25">
      <c r="D66" s="531"/>
    </row>
    <row r="67" spans="4:4" s="518" customFormat="1" ht="23.25">
      <c r="D67" s="531"/>
    </row>
    <row r="68" spans="4:4" s="518" customFormat="1" ht="23.25">
      <c r="D68" s="531"/>
    </row>
    <row r="69" spans="4:4" s="518" customFormat="1" ht="23.25">
      <c r="D69" s="531"/>
    </row>
    <row r="70" spans="4:4" s="518" customFormat="1" ht="23.25">
      <c r="D70" s="531"/>
    </row>
    <row r="71" spans="4:4" s="518" customFormat="1" ht="23.25">
      <c r="D71" s="531"/>
    </row>
    <row r="72" spans="4:4" s="518" customFormat="1" ht="23.25">
      <c r="D72" s="531"/>
    </row>
    <row r="73" spans="4:4" s="518" customFormat="1" ht="23.25">
      <c r="D73" s="531"/>
    </row>
    <row r="74" spans="4:4" s="518" customFormat="1" ht="23.25">
      <c r="D74" s="531"/>
    </row>
    <row r="75" spans="4:4" s="518" customFormat="1" ht="23.25">
      <c r="D75" s="531"/>
    </row>
    <row r="76" spans="4:4" s="518" customFormat="1" ht="23.25">
      <c r="D76" s="531"/>
    </row>
    <row r="77" spans="4:4" s="518" customFormat="1" ht="23.25">
      <c r="D77" s="531"/>
    </row>
    <row r="78" spans="4:4" s="518" customFormat="1" ht="23.25">
      <c r="D78" s="531"/>
    </row>
    <row r="79" spans="4:4" s="518" customFormat="1" ht="23.25">
      <c r="D79" s="531"/>
    </row>
    <row r="80" spans="4:4" s="518" customFormat="1" ht="23.25">
      <c r="D80" s="531"/>
    </row>
    <row r="81" spans="4:4" s="518" customFormat="1" ht="23.25">
      <c r="D81" s="531"/>
    </row>
    <row r="82" spans="4:4" s="518" customFormat="1" ht="23.25">
      <c r="D82" s="531"/>
    </row>
    <row r="83" spans="4:4" s="518" customFormat="1" ht="23.25">
      <c r="D83" s="531"/>
    </row>
    <row r="84" spans="4:4" s="518" customFormat="1" ht="23.25">
      <c r="D84" s="531"/>
    </row>
    <row r="85" spans="4:4" s="518" customFormat="1" ht="23.25">
      <c r="D85" s="531"/>
    </row>
    <row r="86" spans="4:4" s="518" customFormat="1" ht="23.25">
      <c r="D86" s="531"/>
    </row>
    <row r="87" spans="4:4" s="518" customFormat="1" ht="23.25">
      <c r="D87" s="531"/>
    </row>
    <row r="88" spans="4:4" s="518" customFormat="1" ht="23.25">
      <c r="D88" s="531"/>
    </row>
    <row r="89" spans="4:4" s="518" customFormat="1" ht="23.25">
      <c r="D89" s="531"/>
    </row>
    <row r="90" spans="4:4" s="518" customFormat="1" ht="23.25">
      <c r="D90" s="531"/>
    </row>
    <row r="91" spans="4:4" s="518" customFormat="1" ht="23.25">
      <c r="D91" s="531"/>
    </row>
    <row r="92" spans="4:4" s="518" customFormat="1" ht="23.25">
      <c r="D92" s="531"/>
    </row>
    <row r="93" spans="4:4" s="518" customFormat="1" ht="23.25">
      <c r="D93" s="531"/>
    </row>
    <row r="94" spans="4:4" s="518" customFormat="1" ht="23.25">
      <c r="D94" s="531"/>
    </row>
    <row r="95" spans="4:4" s="518" customFormat="1" ht="23.25">
      <c r="D95" s="531"/>
    </row>
    <row r="96" spans="4:4" s="518" customFormat="1" ht="23.25">
      <c r="D96" s="531"/>
    </row>
    <row r="97" spans="4:4" s="518" customFormat="1" ht="23.25">
      <c r="D97" s="531"/>
    </row>
    <row r="98" spans="4:4" s="518" customFormat="1" ht="23.25">
      <c r="D98" s="531"/>
    </row>
    <row r="99" spans="4:4" s="518" customFormat="1" ht="23.25">
      <c r="D99" s="531"/>
    </row>
    <row r="100" spans="4:4" s="518" customFormat="1" ht="23.25">
      <c r="D100" s="531"/>
    </row>
    <row r="101" spans="4:4" s="518" customFormat="1" ht="23.25">
      <c r="D101" s="531"/>
    </row>
    <row r="102" spans="4:4" s="518" customFormat="1" ht="23.25">
      <c r="D102" s="531"/>
    </row>
    <row r="103" spans="4:4" s="518" customFormat="1" ht="23.25">
      <c r="D103" s="531"/>
    </row>
    <row r="104" spans="4:4" s="518" customFormat="1" ht="23.25">
      <c r="D104" s="531"/>
    </row>
    <row r="105" spans="4:4" s="518" customFormat="1" ht="23.25">
      <c r="D105" s="531"/>
    </row>
    <row r="106" spans="4:4" s="518" customFormat="1" ht="23.25">
      <c r="D106" s="531"/>
    </row>
    <row r="107" spans="4:4" s="518" customFormat="1" ht="23.25">
      <c r="D107" s="531"/>
    </row>
    <row r="108" spans="4:4" s="518" customFormat="1" ht="23.25">
      <c r="D108" s="531"/>
    </row>
    <row r="109" spans="4:4" s="518" customFormat="1" ht="23.25">
      <c r="D109" s="531"/>
    </row>
    <row r="110" spans="4:4" s="518" customFormat="1" ht="23.25">
      <c r="D110" s="531"/>
    </row>
    <row r="111" spans="4:4" s="518" customFormat="1" ht="23.25">
      <c r="D111" s="531"/>
    </row>
    <row r="112" spans="4:4" s="518" customFormat="1" ht="23.25">
      <c r="D112" s="531"/>
    </row>
    <row r="113" spans="4:4" s="518" customFormat="1" ht="23.25">
      <c r="D113" s="531"/>
    </row>
    <row r="114" spans="4:4" s="518" customFormat="1" ht="23.25">
      <c r="D114" s="531"/>
    </row>
    <row r="115" spans="4:4" s="518" customFormat="1" ht="23.25">
      <c r="D115" s="531"/>
    </row>
    <row r="116" spans="4:4" s="518" customFormat="1" ht="23.25">
      <c r="D116" s="531"/>
    </row>
    <row r="117" spans="4:4" s="518" customFormat="1" ht="23.25">
      <c r="D117" s="531"/>
    </row>
    <row r="118" spans="4:4" s="518" customFormat="1" ht="23.25">
      <c r="D118" s="531"/>
    </row>
    <row r="119" spans="4:4" s="518" customFormat="1" ht="23.25">
      <c r="D119" s="531"/>
    </row>
    <row r="120" spans="4:4" s="518" customFormat="1" ht="23.25">
      <c r="D120" s="531"/>
    </row>
    <row r="121" spans="4:4" s="518" customFormat="1" ht="23.25">
      <c r="D121" s="531"/>
    </row>
    <row r="122" spans="4:4" s="518" customFormat="1" ht="23.25">
      <c r="D122" s="531"/>
    </row>
    <row r="123" spans="4:4" s="518" customFormat="1" ht="23.25">
      <c r="D123" s="531"/>
    </row>
    <row r="124" spans="4:4" s="518" customFormat="1" ht="23.25">
      <c r="D124" s="531"/>
    </row>
    <row r="125" spans="4:4" s="518" customFormat="1" ht="23.25">
      <c r="D125" s="531"/>
    </row>
    <row r="126" spans="4:4" s="518" customFormat="1" ht="23.25">
      <c r="D126" s="531"/>
    </row>
    <row r="127" spans="4:4" s="518" customFormat="1" ht="23.25">
      <c r="D127" s="531"/>
    </row>
    <row r="128" spans="4:4" s="518" customFormat="1" ht="23.25">
      <c r="D128" s="531"/>
    </row>
    <row r="129" spans="4:4" s="518" customFormat="1" ht="23.25">
      <c r="D129" s="531"/>
    </row>
    <row r="130" spans="4:4" s="518" customFormat="1" ht="23.25">
      <c r="D130" s="531"/>
    </row>
    <row r="131" spans="4:4" s="518" customFormat="1" ht="23.25">
      <c r="D131" s="531"/>
    </row>
    <row r="132" spans="4:4" s="518" customFormat="1" ht="23.25">
      <c r="D132" s="531"/>
    </row>
    <row r="133" spans="4:4" s="518" customFormat="1" ht="23.25">
      <c r="D133" s="531"/>
    </row>
    <row r="134" spans="4:4" s="518" customFormat="1" ht="23.25">
      <c r="D134" s="531"/>
    </row>
    <row r="135" spans="4:4" s="518" customFormat="1" ht="23.25">
      <c r="D135" s="531"/>
    </row>
    <row r="136" spans="4:4" s="518" customFormat="1" ht="23.25">
      <c r="D136" s="531"/>
    </row>
    <row r="137" spans="4:4" s="518" customFormat="1" ht="23.25">
      <c r="D137" s="531"/>
    </row>
    <row r="138" spans="4:4" s="518" customFormat="1" ht="23.25">
      <c r="D138" s="531"/>
    </row>
    <row r="139" spans="4:4" s="518" customFormat="1" ht="23.25">
      <c r="D139" s="531"/>
    </row>
    <row r="140" spans="4:4" s="518" customFormat="1" ht="23.25">
      <c r="D140" s="531"/>
    </row>
    <row r="141" spans="4:4" s="518" customFormat="1" ht="23.25">
      <c r="D141" s="531"/>
    </row>
    <row r="142" spans="4:4" s="518" customFormat="1" ht="23.25">
      <c r="D142" s="531"/>
    </row>
    <row r="143" spans="4:4" s="518" customFormat="1" ht="23.25">
      <c r="D143" s="531"/>
    </row>
    <row r="144" spans="4:4" s="518" customFormat="1" ht="23.25">
      <c r="D144" s="531"/>
    </row>
    <row r="145" spans="4:4" s="518" customFormat="1" ht="23.25">
      <c r="D145" s="531"/>
    </row>
    <row r="146" spans="4:4" s="518" customFormat="1" ht="23.25">
      <c r="D146" s="531"/>
    </row>
    <row r="147" spans="4:4" s="518" customFormat="1" ht="23.25">
      <c r="D147" s="531"/>
    </row>
    <row r="148" spans="4:4" s="518" customFormat="1" ht="23.25">
      <c r="D148" s="531"/>
    </row>
    <row r="149" spans="4:4" s="518" customFormat="1" ht="23.25">
      <c r="D149" s="531"/>
    </row>
  </sheetData>
  <mergeCells count="5">
    <mergeCell ref="F2:H2"/>
    <mergeCell ref="A5:G5"/>
    <mergeCell ref="A7:G7"/>
    <mergeCell ref="A8:G8"/>
    <mergeCell ref="B6:F6"/>
  </mergeCells>
  <pageMargins left="0.7" right="0.7" top="0.75" bottom="0.75" header="0.3" footer="0.3"/>
  <pageSetup scale="37" orientation="landscape" horizontalDpi="300" verticalDpi="300" r:id="rId1"/>
  <headerFooter>
    <oddFooter xml:space="preserve">&amp;C&amp;"-,Bold"&amp;24 </oddFooter>
  </headerFooter>
</worksheet>
</file>

<file path=xl/worksheets/sheet12.xml><?xml version="1.0" encoding="utf-8"?>
<worksheet xmlns="http://schemas.openxmlformats.org/spreadsheetml/2006/main" xmlns:r="http://schemas.openxmlformats.org/officeDocument/2006/relationships">
  <dimension ref="A2:J64"/>
  <sheetViews>
    <sheetView view="pageBreakPreview" zoomScale="60" zoomScaleNormal="100" workbookViewId="0">
      <selection activeCell="J9" sqref="J9"/>
    </sheetView>
  </sheetViews>
  <sheetFormatPr defaultRowHeight="15"/>
  <cols>
    <col min="1" max="1" width="20.7109375" customWidth="1"/>
    <col min="2" max="2" width="25.7109375" customWidth="1"/>
    <col min="3" max="3" width="21.7109375" customWidth="1"/>
    <col min="4" max="4" width="16" customWidth="1"/>
    <col min="5" max="5" width="14.42578125" customWidth="1"/>
    <col min="6" max="6" width="96.7109375" customWidth="1"/>
    <col min="7" max="7" width="15.28515625" customWidth="1"/>
    <col min="8" max="8" width="29.42578125" customWidth="1"/>
    <col min="9" max="9" width="23.85546875" customWidth="1"/>
    <col min="10" max="10" width="29.140625" customWidth="1"/>
  </cols>
  <sheetData>
    <row r="2" spans="1:10" ht="34.5" customHeight="1">
      <c r="A2" s="794" t="s">
        <v>1247</v>
      </c>
      <c r="B2" s="794"/>
      <c r="C2" s="794"/>
      <c r="D2" s="794"/>
      <c r="E2" s="794"/>
      <c r="F2" s="794"/>
      <c r="G2" s="794"/>
      <c r="H2" s="794"/>
      <c r="I2" s="794"/>
      <c r="J2" s="794"/>
    </row>
    <row r="3" spans="1:10" ht="23.25">
      <c r="A3" s="253"/>
      <c r="B3" s="253"/>
      <c r="C3" s="253"/>
      <c r="D3" s="253"/>
      <c r="E3" s="253"/>
      <c r="F3" s="253"/>
      <c r="G3" s="253"/>
      <c r="H3" s="253"/>
      <c r="I3" s="254"/>
      <c r="J3" s="254"/>
    </row>
    <row r="4" spans="1:10" ht="23.25">
      <c r="A4" s="785" t="s">
        <v>312</v>
      </c>
      <c r="B4" s="785"/>
      <c r="C4" s="785"/>
      <c r="D4" s="785"/>
      <c r="E4" s="785"/>
      <c r="F4" s="785"/>
      <c r="G4" s="785"/>
      <c r="H4" s="253"/>
      <c r="I4" s="254"/>
      <c r="J4" s="254"/>
    </row>
    <row r="5" spans="1:10" ht="20.25" customHeight="1">
      <c r="A5" s="263" t="s">
        <v>0</v>
      </c>
      <c r="B5" s="795" t="s">
        <v>821</v>
      </c>
      <c r="C5" s="796"/>
      <c r="D5" s="796"/>
      <c r="E5" s="796"/>
      <c r="F5" s="797"/>
      <c r="G5" s="263"/>
      <c r="H5" s="253"/>
      <c r="I5" s="254"/>
      <c r="J5" s="254"/>
    </row>
    <row r="6" spans="1:10" ht="21.75" customHeight="1">
      <c r="A6" s="785" t="s">
        <v>313</v>
      </c>
      <c r="B6" s="785"/>
      <c r="C6" s="785"/>
      <c r="D6" s="785"/>
      <c r="E6" s="785"/>
      <c r="F6" s="785"/>
      <c r="G6" s="785"/>
      <c r="H6" s="253"/>
      <c r="I6" s="254"/>
      <c r="J6" s="254"/>
    </row>
    <row r="7" spans="1:10" ht="23.25">
      <c r="A7" s="785" t="s">
        <v>822</v>
      </c>
      <c r="B7" s="785"/>
      <c r="C7" s="785"/>
      <c r="D7" s="785"/>
      <c r="E7" s="785"/>
      <c r="F7" s="785"/>
      <c r="G7" s="785"/>
      <c r="H7" s="253"/>
      <c r="I7" s="254"/>
      <c r="J7" s="254"/>
    </row>
    <row r="8" spans="1:10" ht="23.25">
      <c r="A8" s="253"/>
      <c r="B8" s="253"/>
      <c r="C8" s="253"/>
      <c r="D8" s="253"/>
      <c r="E8" s="253"/>
      <c r="F8" s="253"/>
      <c r="G8" s="253"/>
      <c r="H8" s="253"/>
      <c r="I8" s="254"/>
      <c r="J8" s="254"/>
    </row>
    <row r="9" spans="1:10" ht="67.5">
      <c r="A9" s="255" t="s">
        <v>900</v>
      </c>
      <c r="B9" s="255" t="s">
        <v>901</v>
      </c>
      <c r="C9" s="256" t="s">
        <v>902</v>
      </c>
      <c r="D9" s="256" t="s">
        <v>903</v>
      </c>
      <c r="E9" s="255" t="s">
        <v>904</v>
      </c>
      <c r="F9" s="257" t="s">
        <v>1239</v>
      </c>
      <c r="G9" s="256" t="s">
        <v>908</v>
      </c>
      <c r="H9" s="255" t="s">
        <v>905</v>
      </c>
      <c r="I9" s="255" t="s">
        <v>906</v>
      </c>
      <c r="J9" s="255" t="s">
        <v>907</v>
      </c>
    </row>
    <row r="10" spans="1:10" ht="23.25">
      <c r="A10" s="254"/>
      <c r="B10" s="254"/>
      <c r="C10" s="254"/>
      <c r="D10" s="254"/>
      <c r="E10" s="254"/>
      <c r="F10" s="254"/>
      <c r="G10" s="555"/>
      <c r="H10" s="259" t="s">
        <v>22</v>
      </c>
      <c r="I10" s="259" t="s">
        <v>22</v>
      </c>
      <c r="J10" s="259" t="s">
        <v>22</v>
      </c>
    </row>
    <row r="11" spans="1:10" s="302" customFormat="1" ht="24" customHeight="1">
      <c r="A11" s="267">
        <v>23020118</v>
      </c>
      <c r="B11" s="267">
        <v>70474</v>
      </c>
      <c r="C11" s="267"/>
      <c r="D11" s="394" t="s">
        <v>1248</v>
      </c>
      <c r="E11" s="267"/>
      <c r="F11" s="268" t="s">
        <v>242</v>
      </c>
      <c r="G11" s="268" t="s">
        <v>5</v>
      </c>
      <c r="H11" s="269">
        <v>50000000</v>
      </c>
      <c r="I11" s="273"/>
      <c r="J11" s="269">
        <f>SUM(J12:J14)</f>
        <v>745000000</v>
      </c>
    </row>
    <row r="12" spans="1:10" s="302" customFormat="1" ht="42.75" customHeight="1">
      <c r="A12" s="270" t="s">
        <v>6</v>
      </c>
      <c r="B12" s="270"/>
      <c r="C12" s="270"/>
      <c r="D12" s="395"/>
      <c r="E12" s="270"/>
      <c r="F12" s="261" t="s">
        <v>1979</v>
      </c>
      <c r="G12" s="271"/>
      <c r="H12" s="273">
        <v>50000000</v>
      </c>
      <c r="I12" s="273"/>
      <c r="J12" s="273">
        <f>700000000+15000000</f>
        <v>715000000</v>
      </c>
    </row>
    <row r="13" spans="1:10" s="302" customFormat="1" ht="24" customHeight="1">
      <c r="A13" s="270" t="s">
        <v>7</v>
      </c>
      <c r="B13" s="270"/>
      <c r="C13" s="270"/>
      <c r="D13" s="395"/>
      <c r="E13" s="270"/>
      <c r="F13" s="304" t="s">
        <v>1195</v>
      </c>
      <c r="G13" s="271"/>
      <c r="H13" s="273"/>
      <c r="I13" s="273"/>
      <c r="J13" s="273">
        <v>10000000</v>
      </c>
    </row>
    <row r="14" spans="1:10" s="302" customFormat="1" ht="46.5">
      <c r="A14" s="270" t="s">
        <v>9</v>
      </c>
      <c r="B14" s="270"/>
      <c r="C14" s="270"/>
      <c r="D14" s="395"/>
      <c r="E14" s="270"/>
      <c r="F14" s="304" t="s">
        <v>1196</v>
      </c>
      <c r="G14" s="271"/>
      <c r="H14" s="273"/>
      <c r="I14" s="273"/>
      <c r="J14" s="273">
        <v>20000000</v>
      </c>
    </row>
    <row r="15" spans="1:10" s="302" customFormat="1" ht="24" customHeight="1">
      <c r="A15" s="270"/>
      <c r="B15" s="270"/>
      <c r="C15" s="270"/>
      <c r="D15" s="395"/>
      <c r="E15" s="270"/>
      <c r="F15" s="271"/>
      <c r="G15" s="271"/>
      <c r="H15" s="271"/>
      <c r="I15" s="273"/>
      <c r="J15" s="273"/>
    </row>
    <row r="16" spans="1:10" s="302" customFormat="1" ht="24" customHeight="1">
      <c r="A16" s="267">
        <v>23020124</v>
      </c>
      <c r="B16" s="267">
        <v>70474</v>
      </c>
      <c r="C16" s="267"/>
      <c r="D16" s="394" t="s">
        <v>1248</v>
      </c>
      <c r="E16" s="267"/>
      <c r="F16" s="268" t="s">
        <v>314</v>
      </c>
      <c r="G16" s="268" t="s">
        <v>5</v>
      </c>
      <c r="H16" s="274">
        <v>200000000</v>
      </c>
      <c r="I16" s="273"/>
      <c r="J16" s="269">
        <f>SUM(J17:J18)</f>
        <v>1095000000</v>
      </c>
    </row>
    <row r="17" spans="1:10" s="302" customFormat="1" ht="52.5" customHeight="1">
      <c r="A17" s="275" t="s">
        <v>6</v>
      </c>
      <c r="B17" s="275"/>
      <c r="C17" s="275"/>
      <c r="D17" s="396"/>
      <c r="E17" s="275"/>
      <c r="F17" s="260" t="s">
        <v>1978</v>
      </c>
      <c r="G17" s="271"/>
      <c r="H17" s="276">
        <v>100000000</v>
      </c>
      <c r="I17" s="273"/>
      <c r="J17" s="273">
        <v>1000000000</v>
      </c>
    </row>
    <row r="18" spans="1:10" s="302" customFormat="1" ht="24" customHeight="1">
      <c r="A18" s="275" t="s">
        <v>7</v>
      </c>
      <c r="B18" s="275"/>
      <c r="C18" s="275"/>
      <c r="D18" s="396"/>
      <c r="E18" s="275"/>
      <c r="F18" s="562" t="s">
        <v>1252</v>
      </c>
      <c r="G18" s="271"/>
      <c r="H18" s="276">
        <v>100000000</v>
      </c>
      <c r="I18" s="273"/>
      <c r="J18" s="273">
        <v>95000000</v>
      </c>
    </row>
    <row r="19" spans="1:10" s="302" customFormat="1" ht="24" customHeight="1">
      <c r="A19" s="270"/>
      <c r="B19" s="270"/>
      <c r="C19" s="270"/>
      <c r="D19" s="395"/>
      <c r="E19" s="270"/>
      <c r="F19" s="271"/>
      <c r="G19" s="271"/>
      <c r="H19" s="271"/>
      <c r="I19" s="273"/>
      <c r="J19" s="273"/>
    </row>
    <row r="20" spans="1:10" s="302" customFormat="1" ht="24" customHeight="1">
      <c r="A20" s="267">
        <v>23050101</v>
      </c>
      <c r="B20" s="267">
        <v>70487</v>
      </c>
      <c r="C20" s="267"/>
      <c r="D20" s="394" t="s">
        <v>1248</v>
      </c>
      <c r="E20" s="267"/>
      <c r="F20" s="268" t="s">
        <v>18</v>
      </c>
      <c r="G20" s="268" t="s">
        <v>5</v>
      </c>
      <c r="H20" s="274">
        <v>2000000</v>
      </c>
      <c r="I20" s="273"/>
      <c r="J20" s="269">
        <f>SUM(J21:J29)</f>
        <v>56000000</v>
      </c>
    </row>
    <row r="21" spans="1:10" s="302" customFormat="1" ht="24" customHeight="1">
      <c r="A21" s="270" t="s">
        <v>6</v>
      </c>
      <c r="B21" s="270"/>
      <c r="C21" s="270"/>
      <c r="D21" s="395"/>
      <c r="E21" s="270"/>
      <c r="F21" s="261" t="s">
        <v>315</v>
      </c>
      <c r="G21" s="271" t="s">
        <v>12</v>
      </c>
      <c r="H21" s="276">
        <v>2000000</v>
      </c>
      <c r="I21" s="273"/>
      <c r="J21" s="273">
        <v>5000000</v>
      </c>
    </row>
    <row r="22" spans="1:10" s="302" customFormat="1" ht="24" customHeight="1">
      <c r="A22" s="270" t="s">
        <v>7</v>
      </c>
      <c r="B22" s="270"/>
      <c r="C22" s="270"/>
      <c r="D22" s="395"/>
      <c r="E22" s="270"/>
      <c r="F22" s="261" t="s">
        <v>1197</v>
      </c>
      <c r="G22" s="271"/>
      <c r="H22" s="276"/>
      <c r="I22" s="273"/>
      <c r="J22" s="273">
        <v>2000000</v>
      </c>
    </row>
    <row r="23" spans="1:10" s="302" customFormat="1" ht="24" customHeight="1">
      <c r="A23" s="270" t="s">
        <v>9</v>
      </c>
      <c r="B23" s="270"/>
      <c r="C23" s="270"/>
      <c r="D23" s="395"/>
      <c r="E23" s="270"/>
      <c r="F23" s="261" t="s">
        <v>1253</v>
      </c>
      <c r="G23" s="271"/>
      <c r="H23" s="276"/>
      <c r="I23" s="273"/>
      <c r="J23" s="273">
        <v>4000000</v>
      </c>
    </row>
    <row r="24" spans="1:10" s="302" customFormat="1" ht="24" customHeight="1">
      <c r="A24" s="270" t="s">
        <v>35</v>
      </c>
      <c r="B24" s="270"/>
      <c r="C24" s="270"/>
      <c r="D24" s="395"/>
      <c r="E24" s="270"/>
      <c r="F24" s="261" t="s">
        <v>1198</v>
      </c>
      <c r="G24" s="271"/>
      <c r="H24" s="276"/>
      <c r="I24" s="273"/>
      <c r="J24" s="273">
        <v>10000000</v>
      </c>
    </row>
    <row r="25" spans="1:10" s="302" customFormat="1" ht="24" customHeight="1">
      <c r="A25" s="270" t="s">
        <v>71</v>
      </c>
      <c r="B25" s="270"/>
      <c r="C25" s="270"/>
      <c r="D25" s="395"/>
      <c r="E25" s="270"/>
      <c r="F25" s="261" t="s">
        <v>1199</v>
      </c>
      <c r="G25" s="271"/>
      <c r="H25" s="276"/>
      <c r="I25" s="273"/>
      <c r="J25" s="273">
        <v>5000000</v>
      </c>
    </row>
    <row r="26" spans="1:10" s="302" customFormat="1" ht="46.5">
      <c r="A26" s="270" t="s">
        <v>310</v>
      </c>
      <c r="B26" s="270"/>
      <c r="C26" s="270"/>
      <c r="D26" s="395"/>
      <c r="E26" s="270"/>
      <c r="F26" s="261" t="s">
        <v>1200</v>
      </c>
      <c r="G26" s="271"/>
      <c r="H26" s="276"/>
      <c r="I26" s="273"/>
      <c r="J26" s="273">
        <v>5000000</v>
      </c>
    </row>
    <row r="27" spans="1:10" s="302" customFormat="1" ht="42.75" customHeight="1">
      <c r="A27" s="270" t="s">
        <v>388</v>
      </c>
      <c r="B27" s="270"/>
      <c r="C27" s="270"/>
      <c r="D27" s="395"/>
      <c r="E27" s="270"/>
      <c r="F27" s="261" t="s">
        <v>1201</v>
      </c>
      <c r="G27" s="271"/>
      <c r="H27" s="276"/>
      <c r="I27" s="273"/>
      <c r="J27" s="273">
        <v>5000000</v>
      </c>
    </row>
    <row r="28" spans="1:10" s="302" customFormat="1" ht="24" customHeight="1">
      <c r="A28" s="270" t="s">
        <v>389</v>
      </c>
      <c r="B28" s="270"/>
      <c r="C28" s="270"/>
      <c r="D28" s="395"/>
      <c r="E28" s="270"/>
      <c r="F28" s="261" t="s">
        <v>1202</v>
      </c>
      <c r="G28" s="271"/>
      <c r="H28" s="276"/>
      <c r="I28" s="273"/>
      <c r="J28" s="273">
        <v>10000000</v>
      </c>
    </row>
    <row r="29" spans="1:10" s="302" customFormat="1" ht="24" customHeight="1">
      <c r="A29" s="270" t="s">
        <v>392</v>
      </c>
      <c r="B29" s="270"/>
      <c r="C29" s="270"/>
      <c r="D29" s="395"/>
      <c r="E29" s="270"/>
      <c r="F29" s="261" t="s">
        <v>1254</v>
      </c>
      <c r="G29" s="271"/>
      <c r="H29" s="276"/>
      <c r="I29" s="273"/>
      <c r="J29" s="273">
        <v>10000000</v>
      </c>
    </row>
    <row r="30" spans="1:10" s="302" customFormat="1" ht="24" customHeight="1">
      <c r="A30" s="270"/>
      <c r="B30" s="270"/>
      <c r="C30" s="270"/>
      <c r="D30" s="395"/>
      <c r="E30" s="270"/>
      <c r="F30" s="261"/>
      <c r="G30" s="271"/>
      <c r="H30" s="276"/>
      <c r="I30" s="273"/>
      <c r="J30" s="273"/>
    </row>
    <row r="31" spans="1:10" s="302" customFormat="1" ht="24" customHeight="1">
      <c r="A31" s="267">
        <v>23030118</v>
      </c>
      <c r="B31" s="267">
        <v>70412</v>
      </c>
      <c r="C31" s="267"/>
      <c r="D31" s="394" t="s">
        <v>1248</v>
      </c>
      <c r="E31" s="267"/>
      <c r="F31" s="262" t="s">
        <v>302</v>
      </c>
      <c r="G31" s="268"/>
      <c r="H31" s="274"/>
      <c r="I31" s="269"/>
      <c r="J31" s="269">
        <v>20000000</v>
      </c>
    </row>
    <row r="32" spans="1:10" s="302" customFormat="1" ht="24" customHeight="1">
      <c r="A32" s="270" t="s">
        <v>6</v>
      </c>
      <c r="B32" s="270"/>
      <c r="C32" s="270"/>
      <c r="D32" s="395"/>
      <c r="E32" s="270"/>
      <c r="F32" s="261" t="s">
        <v>1203</v>
      </c>
      <c r="G32" s="271"/>
      <c r="H32" s="276"/>
      <c r="I32" s="273"/>
      <c r="J32" s="273">
        <v>20000000</v>
      </c>
    </row>
    <row r="33" spans="1:10" s="302" customFormat="1" ht="24" customHeight="1">
      <c r="A33" s="270"/>
      <c r="B33" s="270"/>
      <c r="C33" s="270"/>
      <c r="D33" s="395"/>
      <c r="E33" s="270"/>
      <c r="F33" s="261"/>
      <c r="G33" s="271"/>
      <c r="H33" s="276"/>
      <c r="I33" s="273"/>
      <c r="J33" s="273"/>
    </row>
    <row r="34" spans="1:10" s="302" customFormat="1" ht="24" customHeight="1">
      <c r="A34" s="267">
        <v>23050103</v>
      </c>
      <c r="B34" s="267">
        <v>70474</v>
      </c>
      <c r="C34" s="267"/>
      <c r="D34" s="394" t="s">
        <v>1248</v>
      </c>
      <c r="E34" s="267"/>
      <c r="F34" s="262" t="s">
        <v>100</v>
      </c>
      <c r="G34" s="268"/>
      <c r="H34" s="274"/>
      <c r="I34" s="269"/>
      <c r="J34" s="269">
        <v>5000000</v>
      </c>
    </row>
    <row r="35" spans="1:10" s="302" customFormat="1" ht="24" customHeight="1">
      <c r="A35" s="270" t="s">
        <v>6</v>
      </c>
      <c r="B35" s="270"/>
      <c r="C35" s="270"/>
      <c r="D35" s="395"/>
      <c r="E35" s="270"/>
      <c r="F35" s="261" t="s">
        <v>1204</v>
      </c>
      <c r="G35" s="271"/>
      <c r="H35" s="276"/>
      <c r="I35" s="273"/>
      <c r="J35" s="273">
        <v>5000000</v>
      </c>
    </row>
    <row r="36" spans="1:10" s="302" customFormat="1" ht="24" customHeight="1">
      <c r="A36" s="270"/>
      <c r="B36" s="270"/>
      <c r="C36" s="270"/>
      <c r="D36" s="395"/>
      <c r="E36" s="270"/>
      <c r="F36" s="261"/>
      <c r="G36" s="271"/>
      <c r="H36" s="276"/>
      <c r="I36" s="273"/>
      <c r="J36" s="273"/>
    </row>
    <row r="37" spans="1:10" s="302" customFormat="1" ht="24" customHeight="1">
      <c r="A37" s="267">
        <v>23050104</v>
      </c>
      <c r="B37" s="267">
        <v>70474</v>
      </c>
      <c r="C37" s="267"/>
      <c r="D37" s="394" t="s">
        <v>1248</v>
      </c>
      <c r="E37" s="270"/>
      <c r="F37" s="262" t="s">
        <v>1205</v>
      </c>
      <c r="G37" s="268"/>
      <c r="H37" s="274"/>
      <c r="I37" s="269"/>
      <c r="J37" s="269">
        <v>4000000</v>
      </c>
    </row>
    <row r="38" spans="1:10" s="302" customFormat="1" ht="24" customHeight="1">
      <c r="A38" s="270" t="s">
        <v>6</v>
      </c>
      <c r="B38" s="270"/>
      <c r="C38" s="270"/>
      <c r="D38" s="395"/>
      <c r="E38" s="270"/>
      <c r="F38" s="261" t="s">
        <v>1216</v>
      </c>
      <c r="G38" s="271"/>
      <c r="H38" s="276"/>
      <c r="I38" s="273"/>
      <c r="J38" s="273">
        <v>2000000</v>
      </c>
    </row>
    <row r="39" spans="1:10" s="302" customFormat="1" ht="24" customHeight="1">
      <c r="A39" s="270" t="s">
        <v>7</v>
      </c>
      <c r="B39" s="270"/>
      <c r="C39" s="270"/>
      <c r="D39" s="395"/>
      <c r="E39" s="270"/>
      <c r="F39" s="261" t="s">
        <v>1206</v>
      </c>
      <c r="G39" s="271"/>
      <c r="H39" s="276"/>
      <c r="I39" s="273"/>
      <c r="J39" s="273">
        <v>2000000</v>
      </c>
    </row>
    <row r="40" spans="1:10" s="302" customFormat="1" ht="24" customHeight="1">
      <c r="A40" s="270"/>
      <c r="B40" s="270"/>
      <c r="C40" s="270"/>
      <c r="D40" s="395"/>
      <c r="E40" s="270"/>
      <c r="F40" s="261"/>
      <c r="G40" s="271"/>
      <c r="H40" s="276"/>
      <c r="I40" s="273"/>
      <c r="J40" s="273"/>
    </row>
    <row r="41" spans="1:10" s="302" customFormat="1" ht="24" customHeight="1">
      <c r="A41" s="267">
        <v>23010105</v>
      </c>
      <c r="B41" s="267">
        <v>70474</v>
      </c>
      <c r="C41" s="267"/>
      <c r="D41" s="394" t="s">
        <v>1248</v>
      </c>
      <c r="E41" s="267"/>
      <c r="F41" s="262" t="s">
        <v>24</v>
      </c>
      <c r="G41" s="268"/>
      <c r="H41" s="274"/>
      <c r="I41" s="269"/>
      <c r="J41" s="269">
        <v>15000000</v>
      </c>
    </row>
    <row r="42" spans="1:10" s="302" customFormat="1" ht="24" customHeight="1">
      <c r="A42" s="270" t="s">
        <v>6</v>
      </c>
      <c r="B42" s="270"/>
      <c r="C42" s="270"/>
      <c r="D42" s="395"/>
      <c r="E42" s="270"/>
      <c r="F42" s="261" t="s">
        <v>1207</v>
      </c>
      <c r="G42" s="271"/>
      <c r="H42" s="276"/>
      <c r="I42" s="273"/>
      <c r="J42" s="273">
        <v>15000000</v>
      </c>
    </row>
    <row r="43" spans="1:10" s="302" customFormat="1" ht="24" customHeight="1">
      <c r="A43" s="270"/>
      <c r="B43" s="270"/>
      <c r="C43" s="270"/>
      <c r="D43" s="395"/>
      <c r="E43" s="270"/>
      <c r="F43" s="261"/>
      <c r="G43" s="271"/>
      <c r="H43" s="276"/>
      <c r="I43" s="273"/>
      <c r="J43" s="273"/>
    </row>
    <row r="44" spans="1:10" s="302" customFormat="1" ht="24" customHeight="1">
      <c r="A44" s="267">
        <v>23010108</v>
      </c>
      <c r="B44" s="267">
        <v>70474</v>
      </c>
      <c r="C44" s="267"/>
      <c r="D44" s="394" t="s">
        <v>1248</v>
      </c>
      <c r="E44" s="267"/>
      <c r="F44" s="262" t="s">
        <v>1208</v>
      </c>
      <c r="G44" s="268"/>
      <c r="H44" s="274"/>
      <c r="I44" s="269"/>
      <c r="J44" s="269">
        <v>7000000</v>
      </c>
    </row>
    <row r="45" spans="1:10" s="302" customFormat="1" ht="24" customHeight="1">
      <c r="A45" s="270" t="s">
        <v>6</v>
      </c>
      <c r="B45" s="270"/>
      <c r="C45" s="270"/>
      <c r="D45" s="395"/>
      <c r="E45" s="270"/>
      <c r="F45" s="261" t="s">
        <v>1255</v>
      </c>
      <c r="G45" s="271"/>
      <c r="H45" s="276"/>
      <c r="I45" s="273"/>
      <c r="J45" s="273">
        <v>7000000</v>
      </c>
    </row>
    <row r="46" spans="1:10" s="302" customFormat="1" ht="24" customHeight="1">
      <c r="A46" s="270"/>
      <c r="B46" s="270"/>
      <c r="C46" s="270"/>
      <c r="D46" s="395"/>
      <c r="E46" s="270"/>
      <c r="F46" s="261"/>
      <c r="G46" s="271"/>
      <c r="H46" s="276"/>
      <c r="I46" s="273"/>
      <c r="J46" s="273"/>
    </row>
    <row r="47" spans="1:10" s="302" customFormat="1" ht="24" customHeight="1">
      <c r="A47" s="267">
        <v>23010112</v>
      </c>
      <c r="B47" s="267">
        <v>70133</v>
      </c>
      <c r="C47" s="267"/>
      <c r="D47" s="394" t="s">
        <v>1248</v>
      </c>
      <c r="E47" s="270"/>
      <c r="F47" s="262" t="s">
        <v>4</v>
      </c>
      <c r="G47" s="268"/>
      <c r="H47" s="274"/>
      <c r="I47" s="269"/>
      <c r="J47" s="269">
        <v>17500000</v>
      </c>
    </row>
    <row r="48" spans="1:10" s="302" customFormat="1" ht="42.75" customHeight="1">
      <c r="A48" s="270" t="s">
        <v>6</v>
      </c>
      <c r="B48" s="270"/>
      <c r="C48" s="270"/>
      <c r="D48" s="395"/>
      <c r="E48" s="270"/>
      <c r="F48" s="261" t="s">
        <v>1209</v>
      </c>
      <c r="G48" s="271"/>
      <c r="H48" s="276"/>
      <c r="I48" s="273"/>
      <c r="J48" s="273">
        <v>15000000</v>
      </c>
    </row>
    <row r="49" spans="1:10" s="302" customFormat="1" ht="24" customHeight="1">
      <c r="A49" s="270" t="s">
        <v>7</v>
      </c>
      <c r="B49" s="270"/>
      <c r="C49" s="270"/>
      <c r="D49" s="395"/>
      <c r="E49" s="270"/>
      <c r="F49" s="261" t="s">
        <v>1210</v>
      </c>
      <c r="G49" s="271"/>
      <c r="H49" s="276"/>
      <c r="I49" s="273"/>
      <c r="J49" s="273">
        <v>2500000</v>
      </c>
    </row>
    <row r="50" spans="1:10" s="302" customFormat="1" ht="24" customHeight="1">
      <c r="A50" s="270"/>
      <c r="B50" s="270"/>
      <c r="C50" s="270"/>
      <c r="D50" s="395"/>
      <c r="E50" s="270"/>
      <c r="F50" s="261"/>
      <c r="G50" s="271"/>
      <c r="H50" s="276"/>
      <c r="I50" s="273"/>
      <c r="J50" s="273"/>
    </row>
    <row r="51" spans="1:10" s="302" customFormat="1" ht="24" customHeight="1">
      <c r="A51" s="267">
        <v>23020111</v>
      </c>
      <c r="B51" s="267">
        <v>70960</v>
      </c>
      <c r="C51" s="267"/>
      <c r="D51" s="394"/>
      <c r="E51" s="267"/>
      <c r="F51" s="262" t="s">
        <v>1211</v>
      </c>
      <c r="G51" s="268"/>
      <c r="H51" s="274"/>
      <c r="I51" s="269"/>
      <c r="J51" s="269">
        <v>2500000</v>
      </c>
    </row>
    <row r="52" spans="1:10" s="302" customFormat="1" ht="24" customHeight="1">
      <c r="A52" s="270" t="s">
        <v>6</v>
      </c>
      <c r="B52" s="270"/>
      <c r="C52" s="270"/>
      <c r="D52" s="395"/>
      <c r="E52" s="270"/>
      <c r="F52" s="261" t="s">
        <v>1212</v>
      </c>
      <c r="G52" s="271"/>
      <c r="H52" s="276"/>
      <c r="I52" s="273"/>
      <c r="J52" s="273">
        <v>2500000</v>
      </c>
    </row>
    <row r="53" spans="1:10" s="302" customFormat="1" ht="24" customHeight="1">
      <c r="A53" s="270"/>
      <c r="B53" s="270"/>
      <c r="C53" s="270"/>
      <c r="D53" s="395"/>
      <c r="E53" s="270"/>
      <c r="F53" s="261"/>
      <c r="G53" s="271"/>
      <c r="H53" s="276"/>
      <c r="I53" s="273"/>
      <c r="J53" s="273"/>
    </row>
    <row r="54" spans="1:10" s="302" customFormat="1" ht="24" customHeight="1">
      <c r="A54" s="267">
        <v>23030121</v>
      </c>
      <c r="B54" s="267">
        <v>70610</v>
      </c>
      <c r="C54" s="267"/>
      <c r="D54" s="394" t="s">
        <v>1248</v>
      </c>
      <c r="E54" s="270"/>
      <c r="F54" s="262" t="s">
        <v>74</v>
      </c>
      <c r="G54" s="271"/>
      <c r="H54" s="276"/>
      <c r="I54" s="273"/>
      <c r="J54" s="269">
        <f>SUM(J55:J58)</f>
        <v>25000000</v>
      </c>
    </row>
    <row r="55" spans="1:10" s="302" customFormat="1" ht="24" customHeight="1">
      <c r="A55" s="270" t="s">
        <v>6</v>
      </c>
      <c r="B55" s="270"/>
      <c r="C55" s="270"/>
      <c r="D55" s="395"/>
      <c r="E55" s="270"/>
      <c r="F55" s="261" t="s">
        <v>1213</v>
      </c>
      <c r="G55" s="271"/>
      <c r="H55" s="276"/>
      <c r="I55" s="273"/>
      <c r="J55" s="273">
        <v>5000000</v>
      </c>
    </row>
    <row r="56" spans="1:10" s="302" customFormat="1" ht="24" customHeight="1">
      <c r="A56" s="270" t="s">
        <v>7</v>
      </c>
      <c r="B56" s="270"/>
      <c r="C56" s="270"/>
      <c r="D56" s="395"/>
      <c r="E56" s="270"/>
      <c r="F56" s="261" t="s">
        <v>1214</v>
      </c>
      <c r="G56" s="271"/>
      <c r="H56" s="276"/>
      <c r="I56" s="273"/>
      <c r="J56" s="273">
        <v>9000000</v>
      </c>
    </row>
    <row r="57" spans="1:10" s="302" customFormat="1" ht="24" customHeight="1">
      <c r="A57" s="270" t="s">
        <v>9</v>
      </c>
      <c r="B57" s="270"/>
      <c r="C57" s="270"/>
      <c r="D57" s="395"/>
      <c r="E57" s="270"/>
      <c r="F57" s="261" t="s">
        <v>1215</v>
      </c>
      <c r="G57" s="271"/>
      <c r="H57" s="276"/>
      <c r="I57" s="273"/>
      <c r="J57" s="273">
        <v>5000000</v>
      </c>
    </row>
    <row r="58" spans="1:10" s="302" customFormat="1" ht="24" customHeight="1">
      <c r="A58" s="270"/>
      <c r="B58" s="270"/>
      <c r="C58" s="270"/>
      <c r="D58" s="395"/>
      <c r="E58" s="270"/>
      <c r="F58" s="261" t="s">
        <v>1256</v>
      </c>
      <c r="G58" s="271"/>
      <c r="H58" s="276"/>
      <c r="I58" s="273"/>
      <c r="J58" s="273">
        <v>6000000</v>
      </c>
    </row>
    <row r="59" spans="1:10" s="302" customFormat="1" ht="24" customHeight="1">
      <c r="A59" s="267">
        <v>23010104</v>
      </c>
      <c r="B59" s="267">
        <v>70111</v>
      </c>
      <c r="C59" s="267"/>
      <c r="D59" s="394" t="s">
        <v>1248</v>
      </c>
      <c r="E59" s="267"/>
      <c r="F59" s="262" t="s">
        <v>1250</v>
      </c>
      <c r="G59" s="268"/>
      <c r="H59" s="274"/>
      <c r="I59" s="269"/>
      <c r="J59" s="269">
        <v>8000000</v>
      </c>
    </row>
    <row r="60" spans="1:10" s="302" customFormat="1" ht="44.25" customHeight="1">
      <c r="A60" s="270"/>
      <c r="B60" s="270"/>
      <c r="C60" s="270"/>
      <c r="D60" s="395"/>
      <c r="E60" s="270"/>
      <c r="F60" s="261" t="s">
        <v>1251</v>
      </c>
      <c r="G60" s="271"/>
      <c r="H60" s="276"/>
      <c r="I60" s="273"/>
      <c r="J60" s="273">
        <v>8000000</v>
      </c>
    </row>
    <row r="61" spans="1:10" s="302" customFormat="1" ht="24" customHeight="1">
      <c r="A61" s="270"/>
      <c r="B61" s="270"/>
      <c r="C61" s="270"/>
      <c r="D61" s="270"/>
      <c r="E61" s="270"/>
      <c r="F61" s="261"/>
      <c r="G61" s="271"/>
      <c r="H61" s="276"/>
      <c r="I61" s="273"/>
      <c r="J61" s="273"/>
    </row>
    <row r="62" spans="1:10" s="302" customFormat="1" ht="23.25">
      <c r="A62" s="271"/>
      <c r="B62" s="271"/>
      <c r="C62" s="271"/>
      <c r="D62" s="271"/>
      <c r="E62" s="271"/>
      <c r="F62" s="404" t="s">
        <v>1823</v>
      </c>
      <c r="G62" s="271"/>
      <c r="H62" s="277">
        <f>SUM(H11,H16,H20,)</f>
        <v>252000000</v>
      </c>
      <c r="I62" s="273"/>
      <c r="J62" s="269">
        <f>SUM(J54,J51,J47,J44,J41,J37,J34,J31,J20,J16,J11,J59)</f>
        <v>2000000000</v>
      </c>
    </row>
    <row r="63" spans="1:10" s="64" customFormat="1" ht="18.75"/>
    <row r="64" spans="1:10" s="64" customFormat="1" ht="18.75"/>
  </sheetData>
  <mergeCells count="5">
    <mergeCell ref="A4:G4"/>
    <mergeCell ref="A6:G6"/>
    <mergeCell ref="A7:G7"/>
    <mergeCell ref="A2:J2"/>
    <mergeCell ref="B5:F5"/>
  </mergeCells>
  <printOptions horizontalCentered="1" verticalCentered="1"/>
  <pageMargins left="0.45" right="0.45" top="0.5" bottom="0.5" header="0.3" footer="0.3"/>
  <pageSetup paperSize="9" scale="32" orientation="landscape" horizontalDpi="300" verticalDpi="300" r:id="rId1"/>
</worksheet>
</file>

<file path=xl/worksheets/sheet13.xml><?xml version="1.0" encoding="utf-8"?>
<worksheet xmlns="http://schemas.openxmlformats.org/spreadsheetml/2006/main" xmlns:r="http://schemas.openxmlformats.org/officeDocument/2006/relationships">
  <dimension ref="A1:J93"/>
  <sheetViews>
    <sheetView view="pageBreakPreview" zoomScale="60" zoomScaleNormal="100" workbookViewId="0">
      <selection activeCell="J10" sqref="J10"/>
    </sheetView>
  </sheetViews>
  <sheetFormatPr defaultRowHeight="15"/>
  <cols>
    <col min="1" max="1" width="21.42578125" style="32" customWidth="1"/>
    <col min="2" max="2" width="23.140625" customWidth="1"/>
    <col min="3" max="3" width="21.7109375" customWidth="1"/>
    <col min="4" max="4" width="14.28515625" customWidth="1"/>
    <col min="5" max="5" width="11.28515625" customWidth="1"/>
    <col min="6" max="6" width="114.85546875" bestFit="1" customWidth="1"/>
    <col min="7" max="7" width="13.5703125" customWidth="1"/>
    <col min="8" max="8" width="29.140625" customWidth="1"/>
    <col min="9" max="9" width="25" customWidth="1"/>
    <col min="10" max="10" width="29.7109375" customWidth="1"/>
  </cols>
  <sheetData>
    <row r="1" spans="1:10">
      <c r="A1" s="29"/>
      <c r="B1" s="2"/>
      <c r="C1" s="2"/>
      <c r="D1" s="2"/>
      <c r="E1" s="2"/>
      <c r="F1" s="2"/>
      <c r="G1" s="2"/>
      <c r="H1" s="2"/>
      <c r="I1" s="2"/>
      <c r="J1" s="2"/>
    </row>
    <row r="2" spans="1:10" ht="22.5">
      <c r="A2" s="801" t="s">
        <v>1247</v>
      </c>
      <c r="B2" s="781"/>
      <c r="C2" s="781"/>
      <c r="D2" s="781"/>
      <c r="E2" s="781"/>
      <c r="F2" s="781"/>
      <c r="G2" s="781"/>
      <c r="H2" s="781"/>
      <c r="I2" s="781"/>
      <c r="J2" s="782"/>
    </row>
    <row r="3" spans="1:10" ht="23.25">
      <c r="A3" s="352"/>
      <c r="B3" s="253"/>
      <c r="C3" s="253"/>
      <c r="D3" s="253"/>
      <c r="E3" s="253"/>
      <c r="F3" s="253"/>
      <c r="G3" s="253"/>
      <c r="H3" s="253"/>
      <c r="I3" s="254"/>
      <c r="J3" s="254"/>
    </row>
    <row r="4" spans="1:10" ht="23.25">
      <c r="A4" s="352"/>
      <c r="B4" s="253"/>
      <c r="C4" s="253"/>
      <c r="D4" s="253"/>
      <c r="E4" s="253"/>
      <c r="F4" s="253"/>
      <c r="G4" s="253"/>
      <c r="H4" s="253"/>
      <c r="I4" s="254"/>
      <c r="J4" s="254"/>
    </row>
    <row r="5" spans="1:10" ht="23.25">
      <c r="A5" s="785" t="s">
        <v>1801</v>
      </c>
      <c r="B5" s="785"/>
      <c r="C5" s="785"/>
      <c r="D5" s="785"/>
      <c r="E5" s="785"/>
      <c r="F5" s="785"/>
      <c r="G5" s="785"/>
      <c r="H5" s="253"/>
      <c r="I5" s="254"/>
      <c r="J5" s="254"/>
    </row>
    <row r="6" spans="1:10" ht="23.25">
      <c r="A6" s="559" t="s">
        <v>0</v>
      </c>
      <c r="B6" s="263"/>
      <c r="C6" s="795" t="s">
        <v>797</v>
      </c>
      <c r="D6" s="796"/>
      <c r="E6" s="796"/>
      <c r="F6" s="797"/>
      <c r="G6" s="263"/>
      <c r="H6" s="253"/>
      <c r="I6" s="254"/>
      <c r="J6" s="254"/>
    </row>
    <row r="7" spans="1:10" ht="23.25">
      <c r="A7" s="785" t="s">
        <v>1802</v>
      </c>
      <c r="B7" s="785"/>
      <c r="C7" s="785"/>
      <c r="D7" s="785"/>
      <c r="E7" s="785"/>
      <c r="F7" s="785"/>
      <c r="G7" s="785"/>
      <c r="H7" s="253"/>
      <c r="I7" s="254"/>
      <c r="J7" s="254"/>
    </row>
    <row r="8" spans="1:10" ht="23.25">
      <c r="A8" s="785" t="s">
        <v>796</v>
      </c>
      <c r="B8" s="785"/>
      <c r="C8" s="785"/>
      <c r="D8" s="785"/>
      <c r="E8" s="785"/>
      <c r="F8" s="785"/>
      <c r="G8" s="785"/>
      <c r="H8" s="253"/>
      <c r="I8" s="254"/>
      <c r="J8" s="254"/>
    </row>
    <row r="9" spans="1:10" ht="23.25">
      <c r="A9" s="352"/>
      <c r="B9" s="253"/>
      <c r="C9" s="253"/>
      <c r="D9" s="253"/>
      <c r="E9" s="253"/>
      <c r="F9" s="253"/>
      <c r="G9" s="253"/>
      <c r="H9" s="253"/>
      <c r="I9" s="254"/>
      <c r="J9" s="254"/>
    </row>
    <row r="10" spans="1:10" ht="67.5">
      <c r="A10" s="560" t="s">
        <v>900</v>
      </c>
      <c r="B10" s="255" t="s">
        <v>901</v>
      </c>
      <c r="C10" s="256" t="s">
        <v>902</v>
      </c>
      <c r="D10" s="256" t="s">
        <v>903</v>
      </c>
      <c r="E10" s="255" t="s">
        <v>904</v>
      </c>
      <c r="F10" s="257" t="s">
        <v>1239</v>
      </c>
      <c r="G10" s="256" t="s">
        <v>908</v>
      </c>
      <c r="H10" s="255" t="s">
        <v>905</v>
      </c>
      <c r="I10" s="255" t="s">
        <v>906</v>
      </c>
      <c r="J10" s="255" t="s">
        <v>907</v>
      </c>
    </row>
    <row r="11" spans="1:10" ht="23.25">
      <c r="A11" s="473"/>
      <c r="B11" s="254"/>
      <c r="C11" s="254"/>
      <c r="D11" s="254"/>
      <c r="E11" s="254"/>
      <c r="F11" s="254"/>
      <c r="G11" s="555"/>
      <c r="H11" s="259" t="s">
        <v>22</v>
      </c>
      <c r="I11" s="259" t="s">
        <v>22</v>
      </c>
      <c r="J11" s="259" t="s">
        <v>22</v>
      </c>
    </row>
    <row r="12" spans="1:10" s="64" customFormat="1" ht="18.75">
      <c r="A12" s="69"/>
      <c r="B12" s="11"/>
      <c r="C12" s="11"/>
      <c r="D12" s="11"/>
      <c r="E12" s="11"/>
      <c r="F12" s="11"/>
      <c r="G12" s="71"/>
      <c r="H12" s="72"/>
      <c r="I12" s="72"/>
      <c r="J12" s="72"/>
    </row>
    <row r="13" spans="1:10" s="64" customFormat="1" ht="50.25" customHeight="1">
      <c r="A13" s="798" t="s">
        <v>797</v>
      </c>
      <c r="B13" s="799"/>
      <c r="C13" s="799"/>
      <c r="D13" s="800"/>
      <c r="E13" s="271"/>
      <c r="F13" s="428" t="s">
        <v>1403</v>
      </c>
      <c r="G13" s="483"/>
      <c r="H13" s="484">
        <f>SUM(H15,H19,H24,H30,H34,H37,H40,H43,H46)</f>
        <v>13375500000</v>
      </c>
      <c r="I13" s="484">
        <f t="shared" ref="I13:J13" si="0">SUM(I15,I19,I24,I30,I34,I37,I40,I43,I46)</f>
        <v>0</v>
      </c>
      <c r="J13" s="484">
        <f t="shared" si="0"/>
        <v>8130000000</v>
      </c>
    </row>
    <row r="14" spans="1:10" s="64" customFormat="1" ht="24" customHeight="1">
      <c r="A14" s="403"/>
      <c r="B14" s="271"/>
      <c r="C14" s="271"/>
      <c r="D14" s="271"/>
      <c r="E14" s="271"/>
      <c r="F14" s="271"/>
      <c r="G14" s="483"/>
      <c r="H14" s="474"/>
      <c r="I14" s="474"/>
      <c r="J14" s="474"/>
    </row>
    <row r="15" spans="1:10" s="64" customFormat="1" ht="24" customHeight="1">
      <c r="A15" s="394">
        <v>23010112</v>
      </c>
      <c r="B15" s="267">
        <v>70111</v>
      </c>
      <c r="C15" s="267"/>
      <c r="D15" s="394" t="s">
        <v>1248</v>
      </c>
      <c r="E15" s="267"/>
      <c r="F15" s="268" t="s">
        <v>4</v>
      </c>
      <c r="G15" s="268"/>
      <c r="H15" s="269">
        <v>600000000</v>
      </c>
      <c r="I15" s="273"/>
      <c r="J15" s="269">
        <f>SUM(J16:J17)</f>
        <v>720000000</v>
      </c>
    </row>
    <row r="16" spans="1:10" s="64" customFormat="1" ht="24" customHeight="1">
      <c r="A16" s="395" t="s">
        <v>6</v>
      </c>
      <c r="B16" s="270"/>
      <c r="C16" s="270">
        <v>70922</v>
      </c>
      <c r="D16" s="395"/>
      <c r="E16" s="270"/>
      <c r="F16" s="304" t="s">
        <v>1997</v>
      </c>
      <c r="G16" s="271" t="s">
        <v>5</v>
      </c>
      <c r="H16" s="273">
        <v>600000000</v>
      </c>
      <c r="I16" s="273"/>
      <c r="J16" s="273">
        <v>700000000</v>
      </c>
    </row>
    <row r="17" spans="1:10" s="64" customFormat="1" ht="24" customHeight="1">
      <c r="A17" s="395" t="s">
        <v>7</v>
      </c>
      <c r="B17" s="270"/>
      <c r="C17" s="270"/>
      <c r="D17" s="395"/>
      <c r="E17" s="270"/>
      <c r="F17" s="304" t="s">
        <v>1125</v>
      </c>
      <c r="G17" s="271"/>
      <c r="H17" s="273"/>
      <c r="I17" s="273"/>
      <c r="J17" s="273">
        <v>20000000</v>
      </c>
    </row>
    <row r="18" spans="1:10" s="64" customFormat="1" ht="24" customHeight="1">
      <c r="A18" s="395"/>
      <c r="B18" s="270"/>
      <c r="C18" s="270"/>
      <c r="D18" s="394"/>
      <c r="E18" s="270"/>
      <c r="F18" s="271"/>
      <c r="G18" s="271"/>
      <c r="H18" s="271"/>
      <c r="I18" s="273"/>
      <c r="J18" s="273"/>
    </row>
    <row r="19" spans="1:10" s="64" customFormat="1" ht="24" customHeight="1">
      <c r="A19" s="394">
        <v>23010113</v>
      </c>
      <c r="B19" s="270">
        <v>70460</v>
      </c>
      <c r="C19" s="270"/>
      <c r="D19" s="394" t="s">
        <v>1248</v>
      </c>
      <c r="E19" s="267"/>
      <c r="F19" s="268" t="s">
        <v>92</v>
      </c>
      <c r="G19" s="268"/>
      <c r="H19" s="274">
        <v>50000000</v>
      </c>
      <c r="I19" s="273"/>
      <c r="J19" s="269">
        <f>SUM(J20:J22)</f>
        <v>0</v>
      </c>
    </row>
    <row r="20" spans="1:10" s="64" customFormat="1" ht="24" customHeight="1">
      <c r="A20" s="396" t="s">
        <v>6</v>
      </c>
      <c r="B20" s="275"/>
      <c r="C20" s="275"/>
      <c r="D20" s="396"/>
      <c r="E20" s="275"/>
      <c r="F20" s="260" t="s">
        <v>316</v>
      </c>
      <c r="G20" s="271"/>
      <c r="H20" s="276">
        <v>50000000</v>
      </c>
      <c r="I20" s="273"/>
      <c r="J20" s="445" t="s">
        <v>273</v>
      </c>
    </row>
    <row r="21" spans="1:10" s="64" customFormat="1" ht="24" customHeight="1">
      <c r="A21" s="395" t="s">
        <v>7</v>
      </c>
      <c r="B21" s="270"/>
      <c r="C21" s="270"/>
      <c r="D21" s="395"/>
      <c r="E21" s="270"/>
      <c r="F21" s="271" t="s">
        <v>1996</v>
      </c>
      <c r="G21" s="271"/>
      <c r="H21" s="271"/>
      <c r="I21" s="273"/>
      <c r="J21" s="445" t="s">
        <v>273</v>
      </c>
    </row>
    <row r="22" spans="1:10" s="64" customFormat="1" ht="24" customHeight="1">
      <c r="A22" s="395" t="s">
        <v>9</v>
      </c>
      <c r="B22" s="270"/>
      <c r="C22" s="270"/>
      <c r="D22" s="395"/>
      <c r="E22" s="270"/>
      <c r="F22" s="420" t="s">
        <v>1126</v>
      </c>
      <c r="G22" s="271"/>
      <c r="H22" s="271"/>
      <c r="I22" s="273"/>
      <c r="J22" s="445" t="s">
        <v>273</v>
      </c>
    </row>
    <row r="23" spans="1:10" s="64" customFormat="1" ht="24" customHeight="1">
      <c r="A23" s="395"/>
      <c r="B23" s="270"/>
      <c r="C23" s="270"/>
      <c r="D23" s="395"/>
      <c r="E23" s="270"/>
      <c r="F23" s="271"/>
      <c r="G23" s="271"/>
      <c r="H23" s="271"/>
      <c r="I23" s="273"/>
      <c r="J23" s="273"/>
    </row>
    <row r="24" spans="1:10" s="64" customFormat="1" ht="24" customHeight="1">
      <c r="A24" s="394">
        <v>23020107</v>
      </c>
      <c r="B24" s="267">
        <v>70922</v>
      </c>
      <c r="C24" s="267"/>
      <c r="D24" s="394" t="s">
        <v>1248</v>
      </c>
      <c r="E24" s="267"/>
      <c r="F24" s="268" t="s">
        <v>317</v>
      </c>
      <c r="G24" s="268"/>
      <c r="H24" s="274">
        <v>12380500000</v>
      </c>
      <c r="I24" s="273"/>
      <c r="J24" s="269">
        <f>SUM(J25:J28)</f>
        <v>6912000000</v>
      </c>
    </row>
    <row r="25" spans="1:10" s="64" customFormat="1" ht="24" customHeight="1">
      <c r="A25" s="395" t="s">
        <v>6</v>
      </c>
      <c r="B25" s="270"/>
      <c r="C25" s="270"/>
      <c r="D25" s="395"/>
      <c r="E25" s="270"/>
      <c r="F25" s="420" t="s">
        <v>1127</v>
      </c>
      <c r="G25" s="271" t="s">
        <v>5</v>
      </c>
      <c r="H25" s="276">
        <v>6630500000</v>
      </c>
      <c r="I25" s="273"/>
      <c r="J25" s="273">
        <v>2500000000</v>
      </c>
    </row>
    <row r="26" spans="1:10" s="64" customFormat="1" ht="46.5">
      <c r="A26" s="395" t="s">
        <v>7</v>
      </c>
      <c r="B26" s="270"/>
      <c r="C26" s="270"/>
      <c r="D26" s="395"/>
      <c r="E26" s="270"/>
      <c r="F26" s="556" t="s">
        <v>2249</v>
      </c>
      <c r="G26" s="271"/>
      <c r="H26" s="276">
        <v>4500000000</v>
      </c>
      <c r="I26" s="273"/>
      <c r="J26" s="273">
        <f>300000000+3562000000-550000000+100000000</f>
        <v>3412000000</v>
      </c>
    </row>
    <row r="27" spans="1:10" s="64" customFormat="1" ht="46.5">
      <c r="A27" s="395" t="s">
        <v>9</v>
      </c>
      <c r="B27" s="270"/>
      <c r="C27" s="270"/>
      <c r="D27" s="395"/>
      <c r="E27" s="270"/>
      <c r="F27" s="556" t="s">
        <v>318</v>
      </c>
      <c r="G27" s="271"/>
      <c r="H27" s="276">
        <v>750000000</v>
      </c>
      <c r="I27" s="273"/>
      <c r="J27" s="273">
        <v>500000000</v>
      </c>
    </row>
    <row r="28" spans="1:10" s="64" customFormat="1" ht="46.5">
      <c r="A28" s="395" t="s">
        <v>35</v>
      </c>
      <c r="B28" s="270"/>
      <c r="C28" s="270"/>
      <c r="D28" s="395"/>
      <c r="E28" s="270"/>
      <c r="F28" s="304" t="s">
        <v>319</v>
      </c>
      <c r="G28" s="271" t="s">
        <v>5</v>
      </c>
      <c r="H28" s="276">
        <v>500000000</v>
      </c>
      <c r="I28" s="273"/>
      <c r="J28" s="273">
        <v>500000000</v>
      </c>
    </row>
    <row r="29" spans="1:10" s="64" customFormat="1" ht="24" customHeight="1">
      <c r="A29" s="395"/>
      <c r="B29" s="270"/>
      <c r="C29" s="270"/>
      <c r="D29" s="395"/>
      <c r="E29" s="270"/>
      <c r="F29" s="261"/>
      <c r="G29" s="271"/>
      <c r="H29" s="276"/>
      <c r="I29" s="273"/>
      <c r="J29" s="273"/>
    </row>
    <row r="30" spans="1:10" s="64" customFormat="1" ht="24" customHeight="1">
      <c r="A30" s="394">
        <v>230101124</v>
      </c>
      <c r="B30" s="267">
        <v>70922</v>
      </c>
      <c r="C30" s="267"/>
      <c r="D30" s="394" t="s">
        <v>1248</v>
      </c>
      <c r="E30" s="267"/>
      <c r="F30" s="262" t="s">
        <v>320</v>
      </c>
      <c r="G30" s="268"/>
      <c r="H30" s="274">
        <v>25000000</v>
      </c>
      <c r="I30" s="273"/>
      <c r="J30" s="269">
        <v>35000000</v>
      </c>
    </row>
    <row r="31" spans="1:10" s="64" customFormat="1" ht="46.5">
      <c r="A31" s="395" t="s">
        <v>6</v>
      </c>
      <c r="B31" s="270"/>
      <c r="C31" s="270"/>
      <c r="D31" s="395"/>
      <c r="E31" s="270"/>
      <c r="F31" s="420" t="s">
        <v>321</v>
      </c>
      <c r="G31" s="271" t="s">
        <v>5</v>
      </c>
      <c r="H31" s="276">
        <v>20000000</v>
      </c>
      <c r="I31" s="273"/>
      <c r="J31" s="276">
        <v>20000000</v>
      </c>
    </row>
    <row r="32" spans="1:10" s="64" customFormat="1" ht="46.5">
      <c r="A32" s="395" t="s">
        <v>7</v>
      </c>
      <c r="B32" s="270"/>
      <c r="C32" s="270"/>
      <c r="D32" s="395"/>
      <c r="E32" s="270"/>
      <c r="F32" s="420" t="s">
        <v>322</v>
      </c>
      <c r="G32" s="271"/>
      <c r="H32" s="276">
        <v>5000000</v>
      </c>
      <c r="I32" s="273"/>
      <c r="J32" s="276">
        <v>5000000</v>
      </c>
    </row>
    <row r="33" spans="1:10" s="64" customFormat="1" ht="24" customHeight="1">
      <c r="A33" s="395"/>
      <c r="B33" s="270"/>
      <c r="C33" s="270"/>
      <c r="D33" s="395"/>
      <c r="E33" s="270"/>
      <c r="F33" s="271"/>
      <c r="G33" s="271"/>
      <c r="H33" s="271"/>
      <c r="I33" s="273"/>
      <c r="J33" s="273"/>
    </row>
    <row r="34" spans="1:10" s="64" customFormat="1" ht="24" customHeight="1">
      <c r="A34" s="394">
        <v>23010126</v>
      </c>
      <c r="B34" s="267">
        <v>70922</v>
      </c>
      <c r="C34" s="267"/>
      <c r="D34" s="394" t="s">
        <v>1248</v>
      </c>
      <c r="E34" s="267"/>
      <c r="F34" s="268" t="s">
        <v>323</v>
      </c>
      <c r="G34" s="268"/>
      <c r="H34" s="399">
        <v>20000000</v>
      </c>
      <c r="I34" s="273"/>
      <c r="J34" s="399">
        <v>20000000</v>
      </c>
    </row>
    <row r="35" spans="1:10" s="64" customFormat="1" ht="24" customHeight="1">
      <c r="A35" s="395" t="s">
        <v>6</v>
      </c>
      <c r="B35" s="270"/>
      <c r="C35" s="270"/>
      <c r="D35" s="395"/>
      <c r="E35" s="270"/>
      <c r="F35" s="260" t="s">
        <v>324</v>
      </c>
      <c r="G35" s="271"/>
      <c r="H35" s="400">
        <v>20000000</v>
      </c>
      <c r="I35" s="273"/>
      <c r="J35" s="400">
        <v>20000000</v>
      </c>
    </row>
    <row r="36" spans="1:10" s="64" customFormat="1" ht="24" customHeight="1">
      <c r="A36" s="395"/>
      <c r="B36" s="270"/>
      <c r="C36" s="270"/>
      <c r="D36" s="395"/>
      <c r="E36" s="270"/>
      <c r="F36" s="260"/>
      <c r="G36" s="271"/>
      <c r="H36" s="400"/>
      <c r="I36" s="273"/>
      <c r="J36" s="273"/>
    </row>
    <row r="37" spans="1:10" s="64" customFormat="1" ht="24" customHeight="1">
      <c r="A37" s="394">
        <v>23050101</v>
      </c>
      <c r="B37" s="267"/>
      <c r="C37" s="267"/>
      <c r="D37" s="394" t="s">
        <v>1248</v>
      </c>
      <c r="E37" s="267"/>
      <c r="F37" s="401" t="s">
        <v>18</v>
      </c>
      <c r="G37" s="268"/>
      <c r="H37" s="399">
        <v>300000000</v>
      </c>
      <c r="I37" s="273"/>
      <c r="J37" s="269">
        <v>200000000</v>
      </c>
    </row>
    <row r="38" spans="1:10" s="64" customFormat="1" ht="24" customHeight="1">
      <c r="A38" s="395" t="s">
        <v>6</v>
      </c>
      <c r="B38" s="270"/>
      <c r="C38" s="270"/>
      <c r="D38" s="395"/>
      <c r="E38" s="270"/>
      <c r="F38" s="556" t="s">
        <v>325</v>
      </c>
      <c r="G38" s="271"/>
      <c r="H38" s="400">
        <v>300000000</v>
      </c>
      <c r="I38" s="273"/>
      <c r="J38" s="273">
        <v>200000000</v>
      </c>
    </row>
    <row r="39" spans="1:10" s="64" customFormat="1" ht="24" customHeight="1">
      <c r="A39" s="395"/>
      <c r="B39" s="270"/>
      <c r="C39" s="270"/>
      <c r="D39" s="395"/>
      <c r="E39" s="270"/>
      <c r="F39" s="271"/>
      <c r="G39" s="271"/>
      <c r="H39" s="271"/>
      <c r="I39" s="273"/>
      <c r="J39" s="273"/>
    </row>
    <row r="40" spans="1:10" s="64" customFormat="1" ht="24" customHeight="1">
      <c r="A40" s="394">
        <v>23030121</v>
      </c>
      <c r="B40" s="267">
        <v>70610</v>
      </c>
      <c r="C40" s="267"/>
      <c r="D40" s="394" t="s">
        <v>1248</v>
      </c>
      <c r="E40" s="267"/>
      <c r="F40" s="268" t="s">
        <v>74</v>
      </c>
      <c r="G40" s="268"/>
      <c r="H40" s="268"/>
      <c r="I40" s="269"/>
      <c r="J40" s="269">
        <v>200000000</v>
      </c>
    </row>
    <row r="41" spans="1:10" s="64" customFormat="1" ht="69.75">
      <c r="A41" s="395" t="s">
        <v>6</v>
      </c>
      <c r="B41" s="270"/>
      <c r="C41" s="270"/>
      <c r="D41" s="395"/>
      <c r="E41" s="270"/>
      <c r="F41" s="420" t="s">
        <v>1998</v>
      </c>
      <c r="G41" s="271"/>
      <c r="H41" s="271"/>
      <c r="I41" s="273"/>
      <c r="J41" s="273">
        <v>200000000</v>
      </c>
    </row>
    <row r="42" spans="1:10" s="64" customFormat="1" ht="24" customHeight="1">
      <c r="A42" s="395"/>
      <c r="B42" s="270"/>
      <c r="C42" s="270"/>
      <c r="D42" s="395"/>
      <c r="E42" s="270"/>
      <c r="F42" s="271"/>
      <c r="G42" s="271"/>
      <c r="H42" s="271"/>
      <c r="I42" s="273"/>
      <c r="J42" s="273"/>
    </row>
    <row r="43" spans="1:10" s="64" customFormat="1" ht="24" customHeight="1">
      <c r="A43" s="394">
        <v>23030127</v>
      </c>
      <c r="B43" s="267">
        <v>70460</v>
      </c>
      <c r="C43" s="267"/>
      <c r="D43" s="394" t="s">
        <v>1248</v>
      </c>
      <c r="E43" s="267"/>
      <c r="F43" s="268" t="s">
        <v>1128</v>
      </c>
      <c r="G43" s="268"/>
      <c r="H43" s="268"/>
      <c r="I43" s="269"/>
      <c r="J43" s="269">
        <v>23000000</v>
      </c>
    </row>
    <row r="44" spans="1:10" s="64" customFormat="1" ht="24" customHeight="1">
      <c r="A44" s="394" t="s">
        <v>6</v>
      </c>
      <c r="B44" s="267"/>
      <c r="C44" s="267"/>
      <c r="D44" s="394"/>
      <c r="E44" s="267"/>
      <c r="F44" s="304" t="s">
        <v>1129</v>
      </c>
      <c r="G44" s="271"/>
      <c r="H44" s="269"/>
      <c r="I44" s="273"/>
      <c r="J44" s="273">
        <v>23000000</v>
      </c>
    </row>
    <row r="45" spans="1:10" s="64" customFormat="1" ht="24" customHeight="1">
      <c r="A45" s="394"/>
      <c r="B45" s="267"/>
      <c r="C45" s="267"/>
      <c r="D45" s="394"/>
      <c r="E45" s="267"/>
      <c r="F45" s="304"/>
      <c r="G45" s="271"/>
      <c r="H45" s="269"/>
      <c r="I45" s="273"/>
      <c r="J45" s="273"/>
    </row>
    <row r="46" spans="1:10" s="64" customFormat="1" ht="24" customHeight="1">
      <c r="A46" s="394">
        <v>23020105</v>
      </c>
      <c r="B46" s="267">
        <v>70111</v>
      </c>
      <c r="C46" s="267"/>
      <c r="D46" s="394" t="s">
        <v>1248</v>
      </c>
      <c r="E46" s="267"/>
      <c r="F46" s="402" t="s">
        <v>24</v>
      </c>
      <c r="G46" s="268"/>
      <c r="H46" s="269"/>
      <c r="I46" s="269"/>
      <c r="J46" s="269">
        <v>20000000</v>
      </c>
    </row>
    <row r="47" spans="1:10" s="64" customFormat="1" ht="24" customHeight="1">
      <c r="A47" s="395" t="s">
        <v>6</v>
      </c>
      <c r="B47" s="267"/>
      <c r="C47" s="267"/>
      <c r="D47" s="394"/>
      <c r="E47" s="267"/>
      <c r="F47" s="304" t="s">
        <v>1130</v>
      </c>
      <c r="G47" s="271"/>
      <c r="H47" s="269"/>
      <c r="I47" s="273"/>
      <c r="J47" s="273">
        <v>20000000</v>
      </c>
    </row>
    <row r="48" spans="1:10" s="64" customFormat="1" ht="24" customHeight="1">
      <c r="A48" s="395"/>
      <c r="B48" s="267"/>
      <c r="C48" s="267"/>
      <c r="D48" s="394"/>
      <c r="E48" s="267"/>
      <c r="F48" s="304"/>
      <c r="G48" s="271"/>
      <c r="H48" s="269"/>
      <c r="I48" s="273"/>
      <c r="J48" s="273"/>
    </row>
    <row r="49" spans="1:10" s="64" customFormat="1" ht="24" customHeight="1">
      <c r="A49" s="394"/>
      <c r="B49" s="267"/>
      <c r="C49" s="267"/>
      <c r="D49" s="394"/>
      <c r="E49" s="267"/>
      <c r="F49" s="402" t="s">
        <v>1803</v>
      </c>
      <c r="G49" s="271"/>
      <c r="H49" s="274">
        <v>1020000000</v>
      </c>
      <c r="I49" s="271"/>
      <c r="J49" s="276">
        <v>1020000000</v>
      </c>
    </row>
    <row r="50" spans="1:10" s="64" customFormat="1" ht="24" customHeight="1">
      <c r="A50" s="394">
        <v>23020118</v>
      </c>
      <c r="B50" s="267">
        <v>70610</v>
      </c>
      <c r="C50" s="267"/>
      <c r="D50" s="394" t="s">
        <v>1248</v>
      </c>
      <c r="E50" s="267"/>
      <c r="F50" s="561" t="s">
        <v>242</v>
      </c>
      <c r="G50" s="271"/>
      <c r="H50" s="274">
        <v>1020000000</v>
      </c>
      <c r="I50" s="271"/>
      <c r="J50" s="276">
        <v>1020000000</v>
      </c>
    </row>
    <row r="51" spans="1:10" s="64" customFormat="1" ht="24" customHeight="1">
      <c r="A51" s="394" t="s">
        <v>6</v>
      </c>
      <c r="B51" s="267"/>
      <c r="C51" s="267"/>
      <c r="D51" s="267"/>
      <c r="E51" s="267"/>
      <c r="F51" s="556" t="s">
        <v>326</v>
      </c>
      <c r="G51" s="271"/>
      <c r="H51" s="276">
        <v>1020000000</v>
      </c>
      <c r="I51" s="271"/>
      <c r="J51" s="276">
        <v>1020000000</v>
      </c>
    </row>
    <row r="52" spans="1:10" s="64" customFormat="1" ht="24" customHeight="1">
      <c r="A52" s="395"/>
      <c r="B52" s="267"/>
      <c r="C52" s="267"/>
      <c r="D52" s="394"/>
      <c r="E52" s="267"/>
      <c r="F52" s="304"/>
      <c r="G52" s="271"/>
      <c r="H52" s="269"/>
      <c r="I52" s="273"/>
      <c r="J52" s="273"/>
    </row>
    <row r="53" spans="1:10" s="64" customFormat="1" ht="45">
      <c r="A53" s="394"/>
      <c r="B53" s="267"/>
      <c r="C53" s="267"/>
      <c r="D53" s="394"/>
      <c r="E53" s="267"/>
      <c r="F53" s="402" t="s">
        <v>1804</v>
      </c>
      <c r="G53" s="268"/>
      <c r="H53" s="269">
        <v>100000000</v>
      </c>
      <c r="I53" s="271"/>
      <c r="J53" s="269">
        <f>J54</f>
        <v>250000000</v>
      </c>
    </row>
    <row r="54" spans="1:10" s="64" customFormat="1" ht="24" customHeight="1">
      <c r="A54" s="267">
        <v>23020104</v>
      </c>
      <c r="B54" s="267">
        <v>70610</v>
      </c>
      <c r="C54" s="267"/>
      <c r="D54" s="394" t="s">
        <v>1248</v>
      </c>
      <c r="E54" s="267"/>
      <c r="F54" s="557" t="s">
        <v>2251</v>
      </c>
      <c r="G54" s="271"/>
      <c r="H54" s="269">
        <v>100000000</v>
      </c>
      <c r="I54" s="271"/>
      <c r="J54" s="269">
        <f>J55</f>
        <v>250000000</v>
      </c>
    </row>
    <row r="55" spans="1:10" s="64" customFormat="1" ht="24" customHeight="1">
      <c r="A55" s="270" t="s">
        <v>6</v>
      </c>
      <c r="B55" s="270"/>
      <c r="C55" s="270"/>
      <c r="D55" s="270"/>
      <c r="E55" s="270"/>
      <c r="F55" s="556" t="s">
        <v>2250</v>
      </c>
      <c r="G55" s="271"/>
      <c r="H55" s="273">
        <v>100000000</v>
      </c>
      <c r="I55" s="271"/>
      <c r="J55" s="273">
        <v>250000000</v>
      </c>
    </row>
    <row r="56" spans="1:10" s="64" customFormat="1" ht="24" customHeight="1">
      <c r="A56" s="270"/>
      <c r="B56" s="270"/>
      <c r="C56" s="270"/>
      <c r="D56" s="270"/>
      <c r="E56" s="270"/>
      <c r="F56" s="304"/>
      <c r="G56" s="271"/>
      <c r="H56" s="273"/>
      <c r="I56" s="271"/>
      <c r="J56" s="273"/>
    </row>
    <row r="57" spans="1:10" s="64" customFormat="1" ht="24" customHeight="1">
      <c r="A57" s="267">
        <v>23020114</v>
      </c>
      <c r="B57" s="267">
        <v>70443</v>
      </c>
      <c r="C57" s="267"/>
      <c r="D57" s="394" t="s">
        <v>1248</v>
      </c>
      <c r="E57" s="267"/>
      <c r="F57" s="557" t="s">
        <v>327</v>
      </c>
      <c r="G57" s="268"/>
      <c r="H57" s="269">
        <v>50000000</v>
      </c>
      <c r="I57" s="271"/>
      <c r="J57" s="269">
        <v>50000000</v>
      </c>
    </row>
    <row r="58" spans="1:10" s="64" customFormat="1" ht="24" customHeight="1">
      <c r="A58" s="270" t="s">
        <v>6</v>
      </c>
      <c r="B58" s="270"/>
      <c r="C58" s="270"/>
      <c r="D58" s="270"/>
      <c r="E58" s="270"/>
      <c r="F58" s="304" t="s">
        <v>328</v>
      </c>
      <c r="G58" s="271"/>
      <c r="H58" s="273">
        <v>50000000</v>
      </c>
      <c r="I58" s="271"/>
      <c r="J58" s="273">
        <v>50000000</v>
      </c>
    </row>
    <row r="59" spans="1:10" s="64" customFormat="1" ht="24" customHeight="1">
      <c r="A59" s="270"/>
      <c r="B59" s="270"/>
      <c r="C59" s="270"/>
      <c r="D59" s="270"/>
      <c r="E59" s="270"/>
      <c r="F59" s="304"/>
      <c r="G59" s="271"/>
      <c r="H59" s="273"/>
      <c r="I59" s="271"/>
      <c r="J59" s="273"/>
    </row>
    <row r="60" spans="1:10" s="64" customFormat="1" ht="24" customHeight="1">
      <c r="A60" s="267"/>
      <c r="B60" s="267"/>
      <c r="C60" s="267"/>
      <c r="D60" s="267"/>
      <c r="E60" s="267"/>
      <c r="F60" s="402" t="s">
        <v>1805</v>
      </c>
      <c r="G60" s="268"/>
      <c r="H60" s="269">
        <v>10000000</v>
      </c>
      <c r="I60" s="271"/>
      <c r="J60" s="269">
        <v>10000000</v>
      </c>
    </row>
    <row r="61" spans="1:10" s="64" customFormat="1" ht="24" customHeight="1">
      <c r="A61" s="267">
        <v>23010112</v>
      </c>
      <c r="B61" s="267">
        <v>70133</v>
      </c>
      <c r="C61" s="267"/>
      <c r="D61" s="394" t="s">
        <v>1248</v>
      </c>
      <c r="E61" s="267"/>
      <c r="F61" s="402" t="s">
        <v>329</v>
      </c>
      <c r="G61" s="271"/>
      <c r="H61" s="269">
        <v>10000000</v>
      </c>
      <c r="I61" s="271"/>
      <c r="J61" s="269">
        <v>10000000</v>
      </c>
    </row>
    <row r="62" spans="1:10" s="64" customFormat="1" ht="24" customHeight="1">
      <c r="A62" s="270" t="s">
        <v>6</v>
      </c>
      <c r="B62" s="270"/>
      <c r="C62" s="270"/>
      <c r="D62" s="270"/>
      <c r="E62" s="270"/>
      <c r="F62" s="304" t="s">
        <v>330</v>
      </c>
      <c r="G62" s="271"/>
      <c r="H62" s="273">
        <v>10000000</v>
      </c>
      <c r="I62" s="271"/>
      <c r="J62" s="273">
        <v>10000000</v>
      </c>
    </row>
    <row r="63" spans="1:10" s="64" customFormat="1" ht="24" customHeight="1">
      <c r="A63" s="270"/>
      <c r="B63" s="270"/>
      <c r="C63" s="270"/>
      <c r="D63" s="270"/>
      <c r="E63" s="270"/>
      <c r="F63" s="304"/>
      <c r="G63" s="271"/>
      <c r="H63" s="273"/>
      <c r="I63" s="271"/>
      <c r="J63" s="273"/>
    </row>
    <row r="64" spans="1:10" s="64" customFormat="1" ht="24" customHeight="1">
      <c r="A64" s="267"/>
      <c r="B64" s="267"/>
      <c r="C64" s="267"/>
      <c r="D64" s="267"/>
      <c r="E64" s="267"/>
      <c r="F64" s="402" t="s">
        <v>1806</v>
      </c>
      <c r="G64" s="271"/>
      <c r="H64" s="269">
        <v>175000000</v>
      </c>
      <c r="I64" s="271"/>
      <c r="J64" s="269">
        <v>150000000</v>
      </c>
    </row>
    <row r="65" spans="1:10" s="64" customFormat="1" ht="24" customHeight="1">
      <c r="A65" s="267">
        <v>23010126</v>
      </c>
      <c r="B65" s="267">
        <v>70922</v>
      </c>
      <c r="C65" s="267"/>
      <c r="D65" s="394" t="s">
        <v>1248</v>
      </c>
      <c r="E65" s="267"/>
      <c r="F65" s="402" t="s">
        <v>323</v>
      </c>
      <c r="G65" s="271"/>
      <c r="H65" s="269">
        <v>175000000</v>
      </c>
      <c r="I65" s="271"/>
      <c r="J65" s="269">
        <v>150000000</v>
      </c>
    </row>
    <row r="66" spans="1:10" s="64" customFormat="1" ht="24" customHeight="1">
      <c r="A66" s="270" t="s">
        <v>6</v>
      </c>
      <c r="B66" s="270"/>
      <c r="C66" s="270"/>
      <c r="D66" s="270"/>
      <c r="E66" s="270"/>
      <c r="F66" s="304" t="s">
        <v>331</v>
      </c>
      <c r="G66" s="271"/>
      <c r="H66" s="273">
        <v>175000000</v>
      </c>
      <c r="I66" s="271"/>
      <c r="J66" s="273">
        <v>150000000</v>
      </c>
    </row>
    <row r="67" spans="1:10" s="64" customFormat="1" ht="24" customHeight="1">
      <c r="A67" s="270"/>
      <c r="B67" s="270"/>
      <c r="C67" s="270"/>
      <c r="D67" s="270"/>
      <c r="E67" s="270"/>
      <c r="F67" s="304"/>
      <c r="G67" s="271"/>
      <c r="H67" s="273"/>
      <c r="I67" s="271"/>
      <c r="J67" s="273"/>
    </row>
    <row r="68" spans="1:10" s="64" customFormat="1" ht="24" customHeight="1">
      <c r="A68" s="394"/>
      <c r="B68" s="394"/>
      <c r="C68" s="394"/>
      <c r="D68" s="394"/>
      <c r="E68" s="394"/>
      <c r="F68" s="402" t="s">
        <v>1807</v>
      </c>
      <c r="G68" s="271"/>
      <c r="H68" s="269">
        <v>200000000</v>
      </c>
      <c r="I68" s="271"/>
      <c r="J68" s="269">
        <v>200000000</v>
      </c>
    </row>
    <row r="69" spans="1:10" s="64" customFormat="1" ht="24" customHeight="1">
      <c r="A69" s="267">
        <v>23020104</v>
      </c>
      <c r="B69" s="267">
        <v>70610</v>
      </c>
      <c r="C69" s="267"/>
      <c r="D69" s="394" t="s">
        <v>1248</v>
      </c>
      <c r="E69" s="267"/>
      <c r="F69" s="402" t="s">
        <v>332</v>
      </c>
      <c r="G69" s="271"/>
      <c r="H69" s="269">
        <v>200000000</v>
      </c>
      <c r="I69" s="271"/>
      <c r="J69" s="269">
        <v>200000000</v>
      </c>
    </row>
    <row r="70" spans="1:10" s="64" customFormat="1" ht="24" customHeight="1">
      <c r="A70" s="270" t="s">
        <v>6</v>
      </c>
      <c r="B70" s="270"/>
      <c r="C70" s="270"/>
      <c r="D70" s="270"/>
      <c r="E70" s="270"/>
      <c r="F70" s="304" t="s">
        <v>333</v>
      </c>
      <c r="G70" s="271"/>
      <c r="H70" s="273">
        <v>100000000</v>
      </c>
      <c r="I70" s="271"/>
      <c r="J70" s="273">
        <v>100000000</v>
      </c>
    </row>
    <row r="71" spans="1:10" s="64" customFormat="1" ht="24" customHeight="1">
      <c r="A71" s="270" t="s">
        <v>7</v>
      </c>
      <c r="B71" s="270"/>
      <c r="C71" s="270"/>
      <c r="D71" s="270"/>
      <c r="E71" s="270"/>
      <c r="F71" s="304" t="s">
        <v>334</v>
      </c>
      <c r="G71" s="271"/>
      <c r="H71" s="273">
        <v>100000000</v>
      </c>
      <c r="I71" s="271"/>
      <c r="J71" s="273">
        <v>100000000</v>
      </c>
    </row>
    <row r="72" spans="1:10" s="64" customFormat="1" ht="24" customHeight="1">
      <c r="A72" s="270"/>
      <c r="B72" s="270"/>
      <c r="C72" s="270"/>
      <c r="D72" s="270"/>
      <c r="E72" s="270"/>
      <c r="F72" s="304"/>
      <c r="G72" s="271"/>
      <c r="H72" s="273"/>
      <c r="I72" s="271"/>
      <c r="J72" s="273"/>
    </row>
    <row r="73" spans="1:10" s="64" customFormat="1" ht="24" customHeight="1">
      <c r="A73" s="394"/>
      <c r="B73" s="394"/>
      <c r="C73" s="394"/>
      <c r="D73" s="394"/>
      <c r="E73" s="394"/>
      <c r="F73" s="402" t="s">
        <v>1258</v>
      </c>
      <c r="G73" s="271"/>
      <c r="H73" s="273"/>
      <c r="I73" s="271"/>
      <c r="J73" s="273"/>
    </row>
    <row r="74" spans="1:10" s="64" customFormat="1" ht="24" customHeight="1">
      <c r="A74" s="267">
        <v>23020104</v>
      </c>
      <c r="B74" s="267">
        <v>70610</v>
      </c>
      <c r="C74" s="267"/>
      <c r="D74" s="394" t="s">
        <v>1248</v>
      </c>
      <c r="E74" s="267"/>
      <c r="F74" s="402" t="s">
        <v>335</v>
      </c>
      <c r="G74" s="271"/>
      <c r="H74" s="269">
        <v>200000000</v>
      </c>
      <c r="I74" s="271"/>
      <c r="J74" s="269">
        <f>J75</f>
        <v>100000000</v>
      </c>
    </row>
    <row r="75" spans="1:10" s="64" customFormat="1" ht="24" customHeight="1">
      <c r="A75" s="270" t="s">
        <v>6</v>
      </c>
      <c r="B75" s="270"/>
      <c r="C75" s="270"/>
      <c r="D75" s="270"/>
      <c r="E75" s="270"/>
      <c r="F75" s="304" t="s">
        <v>336</v>
      </c>
      <c r="G75" s="271"/>
      <c r="H75" s="273">
        <v>200000000</v>
      </c>
      <c r="I75" s="271"/>
      <c r="J75" s="273">
        <v>100000000</v>
      </c>
    </row>
    <row r="76" spans="1:10" s="64" customFormat="1" ht="24" customHeight="1">
      <c r="A76" s="270"/>
      <c r="B76" s="270"/>
      <c r="C76" s="270"/>
      <c r="D76" s="270"/>
      <c r="E76" s="270"/>
      <c r="F76" s="304"/>
      <c r="G76" s="271"/>
      <c r="H76" s="273"/>
      <c r="I76" s="271"/>
      <c r="J76" s="273"/>
    </row>
    <row r="77" spans="1:10" s="64" customFormat="1" ht="24" customHeight="1">
      <c r="A77" s="394"/>
      <c r="B77" s="267"/>
      <c r="C77" s="267"/>
      <c r="D77" s="267"/>
      <c r="E77" s="267"/>
      <c r="F77" s="402" t="s">
        <v>1259</v>
      </c>
      <c r="G77" s="271"/>
      <c r="H77" s="273"/>
      <c r="I77" s="271"/>
      <c r="J77" s="273"/>
    </row>
    <row r="78" spans="1:10" s="64" customFormat="1" ht="24" customHeight="1">
      <c r="A78" s="267">
        <v>23010105</v>
      </c>
      <c r="B78" s="267">
        <v>70133</v>
      </c>
      <c r="C78" s="267"/>
      <c r="D78" s="394" t="s">
        <v>1248</v>
      </c>
      <c r="E78" s="267"/>
      <c r="F78" s="402" t="s">
        <v>63</v>
      </c>
      <c r="G78" s="268" t="s">
        <v>12</v>
      </c>
      <c r="H78" s="269">
        <v>5000000</v>
      </c>
      <c r="I78" s="271"/>
      <c r="J78" s="269">
        <v>3000000</v>
      </c>
    </row>
    <row r="79" spans="1:10" s="64" customFormat="1" ht="24" customHeight="1">
      <c r="A79" s="270" t="s">
        <v>6</v>
      </c>
      <c r="B79" s="270"/>
      <c r="C79" s="270"/>
      <c r="D79" s="270"/>
      <c r="E79" s="270"/>
      <c r="F79" s="304" t="s">
        <v>337</v>
      </c>
      <c r="G79" s="271"/>
      <c r="H79" s="273">
        <v>5000000</v>
      </c>
      <c r="I79" s="271"/>
      <c r="J79" s="273">
        <v>3000000</v>
      </c>
    </row>
    <row r="80" spans="1:10" s="64" customFormat="1" ht="24" customHeight="1">
      <c r="A80" s="270"/>
      <c r="B80" s="270"/>
      <c r="C80" s="270"/>
      <c r="D80" s="270"/>
      <c r="E80" s="270"/>
      <c r="F80" s="304"/>
      <c r="G80" s="271"/>
      <c r="H80" s="273"/>
      <c r="I80" s="271"/>
      <c r="J80" s="273"/>
    </row>
    <row r="81" spans="1:10" s="64" customFormat="1" ht="24" customHeight="1">
      <c r="A81" s="394"/>
      <c r="B81" s="267"/>
      <c r="C81" s="267"/>
      <c r="D81" s="267"/>
      <c r="E81" s="267"/>
      <c r="F81" s="402" t="s">
        <v>1260</v>
      </c>
      <c r="G81" s="271"/>
      <c r="H81" s="273"/>
      <c r="I81" s="271"/>
      <c r="J81" s="273"/>
    </row>
    <row r="82" spans="1:10" s="64" customFormat="1" ht="24" customHeight="1">
      <c r="A82" s="267">
        <v>23020118</v>
      </c>
      <c r="B82" s="267">
        <v>70133</v>
      </c>
      <c r="C82" s="267"/>
      <c r="D82" s="394" t="s">
        <v>1248</v>
      </c>
      <c r="E82" s="267"/>
      <c r="F82" s="561" t="s">
        <v>242</v>
      </c>
      <c r="G82" s="271" t="s">
        <v>5</v>
      </c>
      <c r="H82" s="269">
        <v>10000000</v>
      </c>
      <c r="I82" s="271"/>
      <c r="J82" s="269">
        <v>10000000</v>
      </c>
    </row>
    <row r="83" spans="1:10" s="64" customFormat="1" ht="24" customHeight="1">
      <c r="A83" s="270" t="s">
        <v>6</v>
      </c>
      <c r="B83" s="270"/>
      <c r="C83" s="270"/>
      <c r="D83" s="270"/>
      <c r="E83" s="270"/>
      <c r="F83" s="304" t="s">
        <v>338</v>
      </c>
      <c r="G83" s="271"/>
      <c r="H83" s="273">
        <v>10000000</v>
      </c>
      <c r="I83" s="271"/>
      <c r="J83" s="273">
        <v>10000000</v>
      </c>
    </row>
    <row r="84" spans="1:10" s="64" customFormat="1" ht="24" customHeight="1">
      <c r="A84" s="270"/>
      <c r="B84" s="270"/>
      <c r="C84" s="270"/>
      <c r="D84" s="270"/>
      <c r="E84" s="270"/>
      <c r="F84" s="304"/>
      <c r="G84" s="271"/>
      <c r="H84" s="273"/>
      <c r="I84" s="271"/>
      <c r="J84" s="273"/>
    </row>
    <row r="85" spans="1:10" s="64" customFormat="1" ht="24" customHeight="1">
      <c r="A85" s="394"/>
      <c r="B85" s="267"/>
      <c r="C85" s="267"/>
      <c r="D85" s="267"/>
      <c r="E85" s="267"/>
      <c r="F85" s="402" t="s">
        <v>1261</v>
      </c>
      <c r="G85" s="271"/>
      <c r="H85" s="273"/>
      <c r="I85" s="271"/>
      <c r="J85" s="273"/>
    </row>
    <row r="86" spans="1:10" s="64" customFormat="1" ht="24" customHeight="1">
      <c r="A86" s="466">
        <v>23010125</v>
      </c>
      <c r="B86" s="466">
        <v>70610</v>
      </c>
      <c r="C86" s="466"/>
      <c r="D86" s="394" t="s">
        <v>1248</v>
      </c>
      <c r="E86" s="466"/>
      <c r="F86" s="402" t="s">
        <v>339</v>
      </c>
      <c r="G86" s="271"/>
      <c r="H86" s="269">
        <v>2000000</v>
      </c>
      <c r="I86" s="271"/>
      <c r="J86" s="269">
        <v>2000000</v>
      </c>
    </row>
    <row r="87" spans="1:10" s="64" customFormat="1" ht="24" customHeight="1">
      <c r="A87" s="270" t="s">
        <v>6</v>
      </c>
      <c r="B87" s="270"/>
      <c r="C87" s="270"/>
      <c r="D87" s="270"/>
      <c r="E87" s="270"/>
      <c r="F87" s="304" t="s">
        <v>340</v>
      </c>
      <c r="G87" s="271"/>
      <c r="H87" s="273">
        <v>2000000</v>
      </c>
      <c r="I87" s="271"/>
      <c r="J87" s="273">
        <v>2000000</v>
      </c>
    </row>
    <row r="88" spans="1:10" s="64" customFormat="1" ht="24" customHeight="1">
      <c r="A88" s="270"/>
      <c r="B88" s="270"/>
      <c r="C88" s="270"/>
      <c r="D88" s="270"/>
      <c r="E88" s="270"/>
      <c r="F88" s="304"/>
      <c r="G88" s="271"/>
      <c r="H88" s="273"/>
      <c r="I88" s="271"/>
      <c r="J88" s="273"/>
    </row>
    <row r="89" spans="1:10" s="64" customFormat="1" ht="24" customHeight="1">
      <c r="A89" s="394"/>
      <c r="B89" s="267"/>
      <c r="C89" s="267"/>
      <c r="D89" s="267"/>
      <c r="E89" s="267"/>
      <c r="F89" s="402" t="s">
        <v>1262</v>
      </c>
      <c r="G89" s="271"/>
      <c r="H89" s="273"/>
      <c r="I89" s="271"/>
      <c r="J89" s="273"/>
    </row>
    <row r="90" spans="1:10" s="64" customFormat="1" ht="24" customHeight="1">
      <c r="A90" s="267">
        <v>23010112</v>
      </c>
      <c r="B90" s="267">
        <v>70133</v>
      </c>
      <c r="C90" s="267"/>
      <c r="D90" s="394" t="s">
        <v>1248</v>
      </c>
      <c r="E90" s="267"/>
      <c r="F90" s="402" t="s">
        <v>329</v>
      </c>
      <c r="G90" s="271"/>
      <c r="H90" s="269">
        <v>10000000</v>
      </c>
      <c r="I90" s="271"/>
      <c r="J90" s="269">
        <v>10000000</v>
      </c>
    </row>
    <row r="91" spans="1:10" s="64" customFormat="1" ht="24" customHeight="1">
      <c r="A91" s="270" t="s">
        <v>6</v>
      </c>
      <c r="B91" s="270"/>
      <c r="C91" s="270"/>
      <c r="D91" s="270"/>
      <c r="E91" s="270"/>
      <c r="F91" s="304" t="s">
        <v>341</v>
      </c>
      <c r="G91" s="271"/>
      <c r="H91" s="273">
        <v>10000000</v>
      </c>
      <c r="I91" s="271"/>
      <c r="J91" s="273">
        <v>10000000</v>
      </c>
    </row>
    <row r="92" spans="1:10" s="64" customFormat="1" ht="24" customHeight="1">
      <c r="A92" s="270"/>
      <c r="B92" s="270"/>
      <c r="C92" s="270"/>
      <c r="D92" s="270"/>
      <c r="E92" s="270"/>
      <c r="F92" s="304"/>
      <c r="G92" s="271"/>
      <c r="H92" s="273"/>
      <c r="I92" s="271"/>
      <c r="J92" s="273"/>
    </row>
    <row r="93" spans="1:10" s="64" customFormat="1" ht="24" customHeight="1">
      <c r="A93" s="403"/>
      <c r="B93" s="271"/>
      <c r="C93" s="271"/>
      <c r="D93" s="403"/>
      <c r="E93" s="271"/>
      <c r="F93" s="267" t="s">
        <v>1282</v>
      </c>
      <c r="G93" s="271"/>
      <c r="H93" s="277">
        <f>SUM(H90,H86,H82,H78,H74,H69,H65,H61,H57,H54,H50,H13)</f>
        <v>15157500000</v>
      </c>
      <c r="I93" s="277">
        <f t="shared" ref="I93" si="1">SUM(I90,I86,I82,I78,I74,I69,I65,I61,I57,I54,I50,I13)</f>
        <v>0</v>
      </c>
      <c r="J93" s="277">
        <f>SUM(J90,J86,J82,J78,J74,J69,J65,J61,J57,J54,J50,J46,J43,J40,J37,J34,J30,J24,J19,J15)</f>
        <v>9935000000</v>
      </c>
    </row>
  </sheetData>
  <mergeCells count="6">
    <mergeCell ref="A13:D13"/>
    <mergeCell ref="A5:G5"/>
    <mergeCell ref="A7:G7"/>
    <mergeCell ref="A8:G8"/>
    <mergeCell ref="A2:J2"/>
    <mergeCell ref="C6:F6"/>
  </mergeCells>
  <printOptions horizontalCentered="1" verticalCentered="1"/>
  <pageMargins left="0.7" right="0.7" top="0.75" bottom="0.75" header="0.3" footer="0.3"/>
  <pageSetup scale="37" orientation="landscape" horizontalDpi="300" verticalDpi="300" r:id="rId1"/>
  <headerFooter>
    <oddFooter xml:space="preserve">&amp;C&amp;"-,Bold"&amp;24 </oddFooter>
  </headerFooter>
  <rowBreaks count="1" manualBreakCount="1">
    <brk id="48" max="9" man="1"/>
  </rowBreaks>
</worksheet>
</file>

<file path=xl/worksheets/sheet14.xml><?xml version="1.0" encoding="utf-8"?>
<worksheet xmlns="http://schemas.openxmlformats.org/spreadsheetml/2006/main" xmlns:r="http://schemas.openxmlformats.org/officeDocument/2006/relationships">
  <dimension ref="A1:J61"/>
  <sheetViews>
    <sheetView view="pageBreakPreview" zoomScale="60" zoomScaleNormal="100" workbookViewId="0">
      <selection activeCell="J10" sqref="J10"/>
    </sheetView>
  </sheetViews>
  <sheetFormatPr defaultRowHeight="15"/>
  <cols>
    <col min="1" max="1" width="21.140625" customWidth="1"/>
    <col min="2" max="2" width="23.85546875" customWidth="1"/>
    <col min="3" max="3" width="21.7109375" customWidth="1"/>
    <col min="4" max="4" width="13.140625" style="32" customWidth="1"/>
    <col min="5" max="5" width="11.28515625" customWidth="1"/>
    <col min="6" max="6" width="97" customWidth="1"/>
    <col min="7" max="7" width="13.5703125" customWidth="1"/>
    <col min="8" max="8" width="30.42578125" customWidth="1"/>
    <col min="9" max="9" width="24.28515625" customWidth="1"/>
    <col min="10" max="10" width="29.5703125" customWidth="1"/>
  </cols>
  <sheetData>
    <row r="1" spans="1:10">
      <c r="A1" s="2"/>
      <c r="B1" s="2"/>
      <c r="C1" s="2"/>
      <c r="D1" s="29"/>
      <c r="E1" s="2"/>
      <c r="F1" s="2"/>
      <c r="G1" s="2"/>
      <c r="H1" s="2"/>
      <c r="I1" s="2"/>
      <c r="J1" s="2"/>
    </row>
    <row r="2" spans="1:10" ht="22.5">
      <c r="A2" s="801" t="s">
        <v>1247</v>
      </c>
      <c r="B2" s="781"/>
      <c r="C2" s="781"/>
      <c r="D2" s="781"/>
      <c r="E2" s="781"/>
      <c r="F2" s="781"/>
      <c r="G2" s="781"/>
      <c r="H2" s="781"/>
      <c r="I2" s="781"/>
      <c r="J2" s="782"/>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1808</v>
      </c>
      <c r="B5" s="785"/>
      <c r="C5" s="785"/>
      <c r="D5" s="785"/>
      <c r="E5" s="785"/>
      <c r="F5" s="785"/>
      <c r="G5" s="785"/>
      <c r="H5" s="253"/>
      <c r="I5" s="254"/>
      <c r="J5" s="254"/>
    </row>
    <row r="6" spans="1:10" ht="23.25">
      <c r="A6" s="263" t="s">
        <v>0</v>
      </c>
      <c r="B6" s="263"/>
      <c r="C6" s="795" t="s">
        <v>915</v>
      </c>
      <c r="D6" s="796"/>
      <c r="E6" s="796"/>
      <c r="F6" s="797"/>
      <c r="G6" s="263"/>
      <c r="H6" s="253"/>
      <c r="I6" s="254"/>
      <c r="J6" s="254"/>
    </row>
    <row r="7" spans="1:10" ht="23.25">
      <c r="A7" s="785" t="s">
        <v>1809</v>
      </c>
      <c r="B7" s="785"/>
      <c r="C7" s="785"/>
      <c r="D7" s="785"/>
      <c r="E7" s="785"/>
      <c r="F7" s="785"/>
      <c r="G7" s="785"/>
      <c r="H7" s="253"/>
      <c r="I7" s="254"/>
      <c r="J7" s="254"/>
    </row>
    <row r="8" spans="1:10" ht="23.25">
      <c r="A8" s="785" t="s">
        <v>916</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7" t="s">
        <v>1239</v>
      </c>
      <c r="G10" s="256" t="s">
        <v>908</v>
      </c>
      <c r="H10" s="255" t="s">
        <v>905</v>
      </c>
      <c r="I10" s="255" t="s">
        <v>906</v>
      </c>
      <c r="J10" s="255" t="s">
        <v>907</v>
      </c>
    </row>
    <row r="11" spans="1:10" ht="23.25">
      <c r="A11" s="254"/>
      <c r="B11" s="254"/>
      <c r="C11" s="254"/>
      <c r="D11" s="473"/>
      <c r="E11" s="254"/>
      <c r="F11" s="254"/>
      <c r="G11" s="555"/>
      <c r="H11" s="259" t="s">
        <v>22</v>
      </c>
      <c r="I11" s="259" t="s">
        <v>22</v>
      </c>
      <c r="J11" s="259" t="s">
        <v>22</v>
      </c>
    </row>
    <row r="12" spans="1:10" s="302" customFormat="1" ht="24" customHeight="1">
      <c r="A12" s="267">
        <v>23010105</v>
      </c>
      <c r="B12" s="267">
        <v>70133</v>
      </c>
      <c r="C12" s="267"/>
      <c r="D12" s="394" t="s">
        <v>1248</v>
      </c>
      <c r="E12" s="267"/>
      <c r="F12" s="268" t="s">
        <v>24</v>
      </c>
      <c r="G12" s="268"/>
      <c r="H12" s="269"/>
      <c r="I12" s="273"/>
      <c r="J12" s="269">
        <v>54000000</v>
      </c>
    </row>
    <row r="13" spans="1:10" s="302" customFormat="1" ht="24" customHeight="1">
      <c r="A13" s="270" t="s">
        <v>6</v>
      </c>
      <c r="B13" s="270"/>
      <c r="C13" s="270"/>
      <c r="D13" s="395"/>
      <c r="E13" s="270"/>
      <c r="F13" s="304" t="s">
        <v>1217</v>
      </c>
      <c r="G13" s="271"/>
      <c r="H13" s="273"/>
      <c r="I13" s="273"/>
      <c r="J13" s="273">
        <v>4000000</v>
      </c>
    </row>
    <row r="14" spans="1:10" s="302" customFormat="1" ht="24" customHeight="1">
      <c r="A14" s="270" t="s">
        <v>7</v>
      </c>
      <c r="B14" s="270"/>
      <c r="C14" s="270"/>
      <c r="D14" s="395"/>
      <c r="E14" s="270"/>
      <c r="F14" s="271" t="s">
        <v>1218</v>
      </c>
      <c r="G14" s="271"/>
      <c r="H14" s="271"/>
      <c r="I14" s="273"/>
      <c r="J14" s="273">
        <v>50000000</v>
      </c>
    </row>
    <row r="15" spans="1:10" s="302" customFormat="1" ht="24" customHeight="1">
      <c r="A15" s="267"/>
      <c r="B15" s="267"/>
      <c r="C15" s="267"/>
      <c r="D15" s="394"/>
      <c r="E15" s="267"/>
      <c r="F15" s="268"/>
      <c r="G15" s="268"/>
      <c r="H15" s="274"/>
      <c r="I15" s="273"/>
      <c r="J15" s="273"/>
    </row>
    <row r="16" spans="1:10" s="302" customFormat="1" ht="24" customHeight="1">
      <c r="A16" s="407">
        <v>23010113</v>
      </c>
      <c r="B16" s="407">
        <v>70460</v>
      </c>
      <c r="C16" s="407"/>
      <c r="D16" s="394" t="s">
        <v>1248</v>
      </c>
      <c r="E16" s="407"/>
      <c r="F16" s="401" t="s">
        <v>92</v>
      </c>
      <c r="G16" s="268"/>
      <c r="H16" s="274"/>
      <c r="I16" s="269"/>
      <c r="J16" s="269">
        <v>10000000</v>
      </c>
    </row>
    <row r="17" spans="1:10" s="302" customFormat="1" ht="24" customHeight="1">
      <c r="A17" s="270" t="s">
        <v>6</v>
      </c>
      <c r="B17" s="270"/>
      <c r="C17" s="270"/>
      <c r="D17" s="395"/>
      <c r="E17" s="270"/>
      <c r="F17" s="271" t="s">
        <v>1219</v>
      </c>
      <c r="G17" s="271"/>
      <c r="H17" s="271"/>
      <c r="I17" s="273"/>
      <c r="J17" s="273">
        <v>10000000</v>
      </c>
    </row>
    <row r="18" spans="1:10" s="302" customFormat="1" ht="24" customHeight="1">
      <c r="A18" s="267"/>
      <c r="B18" s="267"/>
      <c r="C18" s="267"/>
      <c r="D18" s="394"/>
      <c r="E18" s="267"/>
      <c r="F18" s="268"/>
      <c r="G18" s="268"/>
      <c r="H18" s="274"/>
      <c r="I18" s="273"/>
      <c r="J18" s="273"/>
    </row>
    <row r="19" spans="1:10" s="302" customFormat="1" ht="24" customHeight="1">
      <c r="A19" s="267">
        <v>23010112</v>
      </c>
      <c r="B19" s="267"/>
      <c r="C19" s="267"/>
      <c r="D19" s="394"/>
      <c r="E19" s="267"/>
      <c r="F19" s="428" t="s">
        <v>4</v>
      </c>
      <c r="G19" s="268"/>
      <c r="H19" s="274"/>
      <c r="I19" s="269"/>
      <c r="J19" s="269">
        <f>SUM(J20:J21)</f>
        <v>800000000</v>
      </c>
    </row>
    <row r="20" spans="1:10" s="302" customFormat="1" ht="24" customHeight="1">
      <c r="A20" s="270" t="s">
        <v>6</v>
      </c>
      <c r="B20" s="267">
        <v>70111</v>
      </c>
      <c r="C20" s="270"/>
      <c r="D20" s="394" t="s">
        <v>1248</v>
      </c>
      <c r="E20" s="270"/>
      <c r="F20" s="556" t="s">
        <v>1220</v>
      </c>
      <c r="G20" s="271"/>
      <c r="H20" s="276"/>
      <c r="I20" s="273"/>
      <c r="J20" s="273">
        <v>100000000</v>
      </c>
    </row>
    <row r="21" spans="1:10" s="302" customFormat="1" ht="24" customHeight="1">
      <c r="A21" s="270" t="s">
        <v>7</v>
      </c>
      <c r="B21" s="267">
        <v>70921</v>
      </c>
      <c r="C21" s="270"/>
      <c r="D21" s="394" t="s">
        <v>1248</v>
      </c>
      <c r="E21" s="270"/>
      <c r="F21" s="556" t="s">
        <v>1221</v>
      </c>
      <c r="G21" s="271"/>
      <c r="H21" s="276"/>
      <c r="I21" s="273"/>
      <c r="J21" s="273">
        <v>700000000</v>
      </c>
    </row>
    <row r="22" spans="1:10" s="302" customFormat="1" ht="24" customHeight="1">
      <c r="A22" s="270"/>
      <c r="B22" s="267"/>
      <c r="C22" s="270"/>
      <c r="D22" s="395"/>
      <c r="E22" s="270"/>
      <c r="F22" s="304"/>
      <c r="G22" s="271"/>
      <c r="H22" s="276"/>
      <c r="I22" s="273"/>
      <c r="J22" s="273"/>
    </row>
    <row r="23" spans="1:10" s="302" customFormat="1" ht="24" customHeight="1">
      <c r="A23" s="267">
        <v>23010122</v>
      </c>
      <c r="B23" s="267">
        <v>70712</v>
      </c>
      <c r="C23" s="267"/>
      <c r="D23" s="394" t="s">
        <v>1248</v>
      </c>
      <c r="E23" s="267"/>
      <c r="F23" s="262" t="s">
        <v>16</v>
      </c>
      <c r="G23" s="268"/>
      <c r="H23" s="274"/>
      <c r="I23" s="269"/>
      <c r="J23" s="269">
        <v>5000000</v>
      </c>
    </row>
    <row r="24" spans="1:10" s="302" customFormat="1" ht="24" customHeight="1">
      <c r="A24" s="267" t="s">
        <v>6</v>
      </c>
      <c r="B24" s="267"/>
      <c r="C24" s="267"/>
      <c r="D24" s="394"/>
      <c r="E24" s="267"/>
      <c r="F24" s="261" t="s">
        <v>1222</v>
      </c>
      <c r="G24" s="268"/>
      <c r="H24" s="274"/>
      <c r="I24" s="273"/>
      <c r="J24" s="273">
        <v>5000000</v>
      </c>
    </row>
    <row r="25" spans="1:10" s="302" customFormat="1" ht="24" customHeight="1">
      <c r="A25" s="270"/>
      <c r="B25" s="270"/>
      <c r="C25" s="270"/>
      <c r="D25" s="395"/>
      <c r="E25" s="270"/>
      <c r="F25" s="420"/>
      <c r="G25" s="271"/>
      <c r="H25" s="276"/>
      <c r="I25" s="273"/>
      <c r="J25" s="273"/>
    </row>
    <row r="26" spans="1:10" s="302" customFormat="1" ht="24" customHeight="1">
      <c r="A26" s="267">
        <v>23010124</v>
      </c>
      <c r="B26" s="267">
        <v>70921</v>
      </c>
      <c r="C26" s="267"/>
      <c r="D26" s="394" t="s">
        <v>1248</v>
      </c>
      <c r="E26" s="267"/>
      <c r="F26" s="428" t="s">
        <v>1223</v>
      </c>
      <c r="G26" s="268"/>
      <c r="H26" s="274"/>
      <c r="I26" s="269"/>
      <c r="J26" s="269">
        <f>SUM(J27:J31)</f>
        <v>241000000</v>
      </c>
    </row>
    <row r="27" spans="1:10" s="302" customFormat="1" ht="24" customHeight="1">
      <c r="A27" s="270" t="s">
        <v>6</v>
      </c>
      <c r="B27" s="267">
        <v>70921</v>
      </c>
      <c r="C27" s="270"/>
      <c r="D27" s="394" t="s">
        <v>1248</v>
      </c>
      <c r="E27" s="270"/>
      <c r="F27" s="271" t="s">
        <v>1224</v>
      </c>
      <c r="G27" s="271"/>
      <c r="H27" s="271"/>
      <c r="I27" s="273"/>
      <c r="J27" s="273">
        <v>30000000</v>
      </c>
    </row>
    <row r="28" spans="1:10" s="302" customFormat="1" ht="24" customHeight="1">
      <c r="A28" s="270" t="s">
        <v>7</v>
      </c>
      <c r="B28" s="267">
        <v>70921</v>
      </c>
      <c r="C28" s="267"/>
      <c r="D28" s="394" t="s">
        <v>1248</v>
      </c>
      <c r="E28" s="267"/>
      <c r="F28" s="271" t="s">
        <v>1225</v>
      </c>
      <c r="G28" s="268"/>
      <c r="H28" s="399"/>
      <c r="I28" s="273"/>
      <c r="J28" s="273">
        <v>100000000</v>
      </c>
    </row>
    <row r="29" spans="1:10" s="302" customFormat="1" ht="24" customHeight="1">
      <c r="A29" s="270" t="s">
        <v>9</v>
      </c>
      <c r="B29" s="267">
        <v>70950</v>
      </c>
      <c r="C29" s="270"/>
      <c r="D29" s="394" t="s">
        <v>1248</v>
      </c>
      <c r="E29" s="270"/>
      <c r="F29" s="260" t="s">
        <v>1226</v>
      </c>
      <c r="G29" s="271"/>
      <c r="H29" s="400"/>
      <c r="I29" s="273"/>
      <c r="J29" s="273">
        <v>1000000</v>
      </c>
    </row>
    <row r="30" spans="1:10" s="302" customFormat="1" ht="24" customHeight="1">
      <c r="A30" s="270" t="s">
        <v>35</v>
      </c>
      <c r="B30" s="267">
        <v>70911</v>
      </c>
      <c r="C30" s="270"/>
      <c r="D30" s="394" t="s">
        <v>1248</v>
      </c>
      <c r="E30" s="270"/>
      <c r="F30" s="260" t="s">
        <v>1227</v>
      </c>
      <c r="G30" s="271"/>
      <c r="H30" s="400"/>
      <c r="I30" s="273"/>
      <c r="J30" s="273">
        <v>10000000</v>
      </c>
    </row>
    <row r="31" spans="1:10" s="302" customFormat="1" ht="24" customHeight="1">
      <c r="A31" s="270" t="s">
        <v>71</v>
      </c>
      <c r="B31" s="267">
        <v>70950</v>
      </c>
      <c r="C31" s="267"/>
      <c r="D31" s="394" t="s">
        <v>1248</v>
      </c>
      <c r="E31" s="267"/>
      <c r="F31" s="260" t="s">
        <v>1228</v>
      </c>
      <c r="G31" s="268"/>
      <c r="H31" s="399"/>
      <c r="I31" s="273"/>
      <c r="J31" s="273">
        <v>100000000</v>
      </c>
    </row>
    <row r="32" spans="1:10" s="302" customFormat="1" ht="24" customHeight="1">
      <c r="A32" s="270"/>
      <c r="B32" s="267"/>
      <c r="C32" s="267"/>
      <c r="D32" s="394"/>
      <c r="E32" s="267"/>
      <c r="F32" s="260"/>
      <c r="G32" s="268"/>
      <c r="H32" s="399"/>
      <c r="I32" s="273"/>
      <c r="J32" s="273"/>
    </row>
    <row r="33" spans="1:10" s="302" customFormat="1" ht="24" customHeight="1">
      <c r="A33" s="267">
        <v>23010126</v>
      </c>
      <c r="B33" s="267"/>
      <c r="C33" s="267"/>
      <c r="D33" s="394"/>
      <c r="E33" s="267"/>
      <c r="F33" s="401" t="s">
        <v>323</v>
      </c>
      <c r="G33" s="268"/>
      <c r="H33" s="399"/>
      <c r="I33" s="269"/>
      <c r="J33" s="269">
        <v>10000000</v>
      </c>
    </row>
    <row r="34" spans="1:10" s="302" customFormat="1" ht="24" customHeight="1">
      <c r="A34" s="270"/>
      <c r="B34" s="267"/>
      <c r="C34" s="267"/>
      <c r="D34" s="394"/>
      <c r="E34" s="267"/>
      <c r="F34" s="260" t="s">
        <v>1792</v>
      </c>
      <c r="G34" s="268"/>
      <c r="H34" s="399"/>
      <c r="I34" s="273"/>
      <c r="J34" s="273">
        <v>10000000</v>
      </c>
    </row>
    <row r="35" spans="1:10" s="302" customFormat="1" ht="24" customHeight="1">
      <c r="A35" s="270"/>
      <c r="B35" s="267"/>
      <c r="C35" s="267"/>
      <c r="D35" s="394"/>
      <c r="E35" s="267"/>
      <c r="F35" s="260"/>
      <c r="G35" s="268"/>
      <c r="H35" s="399"/>
      <c r="I35" s="273"/>
      <c r="J35" s="273"/>
    </row>
    <row r="36" spans="1:10" s="302" customFormat="1" ht="24" customHeight="1">
      <c r="A36" s="267">
        <v>23020107</v>
      </c>
      <c r="B36" s="267">
        <v>70921</v>
      </c>
      <c r="C36" s="267"/>
      <c r="D36" s="394" t="s">
        <v>1248</v>
      </c>
      <c r="E36" s="267"/>
      <c r="F36" s="401" t="s">
        <v>317</v>
      </c>
      <c r="G36" s="268"/>
      <c r="H36" s="399"/>
      <c r="I36" s="269"/>
      <c r="J36" s="269">
        <f>SUM(J37:J39)</f>
        <v>3050000000</v>
      </c>
    </row>
    <row r="37" spans="1:10" s="302" customFormat="1" ht="46.5">
      <c r="A37" s="270" t="s">
        <v>6</v>
      </c>
      <c r="B37" s="267"/>
      <c r="C37" s="267"/>
      <c r="D37" s="394"/>
      <c r="E37" s="267"/>
      <c r="F37" s="260" t="s">
        <v>1231</v>
      </c>
      <c r="G37" s="268"/>
      <c r="H37" s="399"/>
      <c r="I37" s="273"/>
      <c r="J37" s="273">
        <v>1500000000</v>
      </c>
    </row>
    <row r="38" spans="1:10" s="302" customFormat="1" ht="24" customHeight="1">
      <c r="A38" s="270" t="s">
        <v>7</v>
      </c>
      <c r="B38" s="267"/>
      <c r="C38" s="267"/>
      <c r="D38" s="394"/>
      <c r="E38" s="267"/>
      <c r="F38" s="260" t="s">
        <v>1229</v>
      </c>
      <c r="G38" s="268"/>
      <c r="H38" s="399"/>
      <c r="I38" s="273"/>
      <c r="J38" s="273">
        <v>1300000000</v>
      </c>
    </row>
    <row r="39" spans="1:10" s="302" customFormat="1" ht="24" customHeight="1">
      <c r="A39" s="270" t="s">
        <v>9</v>
      </c>
      <c r="B39" s="267"/>
      <c r="C39" s="267"/>
      <c r="D39" s="394"/>
      <c r="E39" s="267"/>
      <c r="F39" s="260" t="s">
        <v>1230</v>
      </c>
      <c r="G39" s="268"/>
      <c r="H39" s="399"/>
      <c r="I39" s="273"/>
      <c r="J39" s="273">
        <v>250000000</v>
      </c>
    </row>
    <row r="40" spans="1:10" s="302" customFormat="1" ht="24" customHeight="1">
      <c r="A40" s="270"/>
      <c r="B40" s="267"/>
      <c r="C40" s="267"/>
      <c r="D40" s="394"/>
      <c r="E40" s="267"/>
      <c r="F40" s="260"/>
      <c r="G40" s="268"/>
      <c r="H40" s="399"/>
      <c r="I40" s="273"/>
      <c r="J40" s="273"/>
    </row>
    <row r="41" spans="1:10" s="302" customFormat="1" ht="24" customHeight="1">
      <c r="A41" s="267">
        <v>23020127</v>
      </c>
      <c r="B41" s="267">
        <v>70460</v>
      </c>
      <c r="C41" s="267"/>
      <c r="D41" s="394" t="s">
        <v>1248</v>
      </c>
      <c r="E41" s="267"/>
      <c r="F41" s="401" t="s">
        <v>1232</v>
      </c>
      <c r="G41" s="268"/>
      <c r="H41" s="399"/>
      <c r="I41" s="269"/>
      <c r="J41" s="269">
        <v>4000000</v>
      </c>
    </row>
    <row r="42" spans="1:10" s="302" customFormat="1" ht="24" customHeight="1">
      <c r="A42" s="270" t="s">
        <v>6</v>
      </c>
      <c r="B42" s="267"/>
      <c r="C42" s="267"/>
      <c r="D42" s="394"/>
      <c r="E42" s="267"/>
      <c r="F42" s="260" t="s">
        <v>1233</v>
      </c>
      <c r="G42" s="268"/>
      <c r="H42" s="399"/>
      <c r="I42" s="273"/>
      <c r="J42" s="273">
        <v>4000000</v>
      </c>
    </row>
    <row r="43" spans="1:10" s="302" customFormat="1" ht="24" customHeight="1">
      <c r="A43" s="270"/>
      <c r="B43" s="267"/>
      <c r="C43" s="267"/>
      <c r="D43" s="394"/>
      <c r="E43" s="267"/>
      <c r="F43" s="260"/>
      <c r="G43" s="268"/>
      <c r="H43" s="399"/>
      <c r="I43" s="273"/>
      <c r="J43" s="273"/>
    </row>
    <row r="44" spans="1:10" s="302" customFormat="1" ht="24" customHeight="1">
      <c r="A44" s="270"/>
      <c r="B44" s="267"/>
      <c r="C44" s="267"/>
      <c r="D44" s="394"/>
      <c r="E44" s="267"/>
      <c r="F44" s="260"/>
      <c r="G44" s="268"/>
      <c r="H44" s="399"/>
      <c r="I44" s="273"/>
      <c r="J44" s="273"/>
    </row>
    <row r="45" spans="1:10" s="302" customFormat="1" ht="24" customHeight="1">
      <c r="A45" s="267">
        <v>23050101</v>
      </c>
      <c r="B45" s="267"/>
      <c r="C45" s="267"/>
      <c r="D45" s="394" t="s">
        <v>1248</v>
      </c>
      <c r="E45" s="267"/>
      <c r="F45" s="557" t="s">
        <v>18</v>
      </c>
      <c r="G45" s="268"/>
      <c r="H45" s="399"/>
      <c r="I45" s="269"/>
      <c r="J45" s="269">
        <f>SUM(J46:J50)</f>
        <v>462000000</v>
      </c>
    </row>
    <row r="46" spans="1:10" s="302" customFormat="1" ht="46.5">
      <c r="A46" s="270" t="s">
        <v>6</v>
      </c>
      <c r="B46" s="270"/>
      <c r="C46" s="270"/>
      <c r="D46" s="395"/>
      <c r="E46" s="270"/>
      <c r="F46" s="420" t="s">
        <v>1863</v>
      </c>
      <c r="G46" s="271"/>
      <c r="H46" s="271"/>
      <c r="I46" s="273"/>
      <c r="J46" s="273">
        <v>200000000</v>
      </c>
    </row>
    <row r="47" spans="1:10" s="302" customFormat="1" ht="24" customHeight="1">
      <c r="A47" s="270" t="s">
        <v>7</v>
      </c>
      <c r="B47" s="267"/>
      <c r="C47" s="267"/>
      <c r="D47" s="394"/>
      <c r="E47" s="267"/>
      <c r="F47" s="304" t="s">
        <v>1234</v>
      </c>
      <c r="G47" s="271"/>
      <c r="H47" s="269"/>
      <c r="I47" s="273"/>
      <c r="J47" s="273">
        <v>250000000</v>
      </c>
    </row>
    <row r="48" spans="1:10" s="302" customFormat="1" ht="24" customHeight="1">
      <c r="A48" s="270" t="s">
        <v>9</v>
      </c>
      <c r="B48" s="267"/>
      <c r="C48" s="267"/>
      <c r="D48" s="394"/>
      <c r="E48" s="267"/>
      <c r="F48" s="304" t="s">
        <v>1235</v>
      </c>
      <c r="G48" s="271"/>
      <c r="H48" s="269"/>
      <c r="I48" s="273"/>
      <c r="J48" s="273">
        <v>5000000</v>
      </c>
    </row>
    <row r="49" spans="1:10" s="302" customFormat="1" ht="45" customHeight="1">
      <c r="A49" s="270" t="s">
        <v>35</v>
      </c>
      <c r="B49" s="267"/>
      <c r="C49" s="267"/>
      <c r="D49" s="394"/>
      <c r="E49" s="267"/>
      <c r="F49" s="304" t="s">
        <v>1236</v>
      </c>
      <c r="G49" s="271"/>
      <c r="H49" s="269"/>
      <c r="I49" s="273"/>
      <c r="J49" s="273">
        <v>2000000</v>
      </c>
    </row>
    <row r="50" spans="1:10" s="302" customFormat="1" ht="24" customHeight="1">
      <c r="A50" s="270" t="s">
        <v>71</v>
      </c>
      <c r="B50" s="267"/>
      <c r="C50" s="267"/>
      <c r="D50" s="394"/>
      <c r="E50" s="267"/>
      <c r="F50" s="304" t="s">
        <v>1237</v>
      </c>
      <c r="G50" s="271"/>
      <c r="H50" s="269"/>
      <c r="I50" s="273"/>
      <c r="J50" s="273">
        <v>5000000</v>
      </c>
    </row>
    <row r="51" spans="1:10" s="302" customFormat="1" ht="24" customHeight="1">
      <c r="A51" s="270"/>
      <c r="B51" s="267"/>
      <c r="C51" s="267"/>
      <c r="D51" s="394"/>
      <c r="E51" s="267"/>
      <c r="F51" s="304"/>
      <c r="G51" s="271"/>
      <c r="H51" s="269"/>
      <c r="I51" s="273"/>
      <c r="J51" s="273"/>
    </row>
    <row r="52" spans="1:10" s="302" customFormat="1" ht="24" customHeight="1">
      <c r="A52" s="270"/>
      <c r="B52" s="267"/>
      <c r="C52" s="267"/>
      <c r="D52" s="394"/>
      <c r="E52" s="267"/>
      <c r="F52" s="402" t="s">
        <v>1839</v>
      </c>
      <c r="G52" s="271"/>
      <c r="H52" s="269"/>
      <c r="I52" s="273"/>
      <c r="J52" s="269">
        <v>380000000</v>
      </c>
    </row>
    <row r="53" spans="1:10" s="302" customFormat="1" ht="24" customHeight="1">
      <c r="A53" s="267">
        <v>23020101</v>
      </c>
      <c r="B53" s="267">
        <v>70610</v>
      </c>
      <c r="C53" s="267"/>
      <c r="D53" s="394"/>
      <c r="E53" s="267"/>
      <c r="F53" s="402" t="s">
        <v>112</v>
      </c>
      <c r="G53" s="271"/>
      <c r="H53" s="269"/>
      <c r="I53" s="273"/>
      <c r="J53" s="269">
        <v>200000000</v>
      </c>
    </row>
    <row r="54" spans="1:10" s="302" customFormat="1" ht="24" customHeight="1">
      <c r="A54" s="270" t="s">
        <v>6</v>
      </c>
      <c r="B54" s="267"/>
      <c r="C54" s="267"/>
      <c r="D54" s="394"/>
      <c r="E54" s="267"/>
      <c r="F54" s="304" t="s">
        <v>1840</v>
      </c>
      <c r="G54" s="271"/>
      <c r="H54" s="269"/>
      <c r="I54" s="273"/>
      <c r="J54" s="273">
        <v>200000000</v>
      </c>
    </row>
    <row r="55" spans="1:10" s="302" customFormat="1" ht="24" customHeight="1">
      <c r="A55" s="270"/>
      <c r="B55" s="267"/>
      <c r="C55" s="267"/>
      <c r="D55" s="394"/>
      <c r="E55" s="267"/>
      <c r="F55" s="304"/>
      <c r="G55" s="271"/>
      <c r="H55" s="269"/>
      <c r="I55" s="273"/>
      <c r="J55" s="273"/>
    </row>
    <row r="56" spans="1:10" s="302" customFormat="1" ht="24" customHeight="1">
      <c r="A56" s="267">
        <v>23050101</v>
      </c>
      <c r="B56" s="267">
        <v>70970</v>
      </c>
      <c r="C56" s="267"/>
      <c r="D56" s="394" t="s">
        <v>1248</v>
      </c>
      <c r="E56" s="267"/>
      <c r="F56" s="557" t="s">
        <v>18</v>
      </c>
      <c r="G56" s="271"/>
      <c r="H56" s="269"/>
      <c r="I56" s="273"/>
      <c r="J56" s="269">
        <v>180000000</v>
      </c>
    </row>
    <row r="57" spans="1:10" s="302" customFormat="1" ht="24" customHeight="1">
      <c r="A57" s="270" t="s">
        <v>6</v>
      </c>
      <c r="B57" s="267"/>
      <c r="C57" s="267"/>
      <c r="D57" s="394"/>
      <c r="E57" s="267"/>
      <c r="F57" s="304" t="s">
        <v>1841</v>
      </c>
      <c r="G57" s="271"/>
      <c r="H57" s="269"/>
      <c r="I57" s="273"/>
      <c r="J57" s="273">
        <v>80000000</v>
      </c>
    </row>
    <row r="58" spans="1:10" s="302" customFormat="1" ht="24" customHeight="1">
      <c r="A58" s="270" t="s">
        <v>7</v>
      </c>
      <c r="B58" s="267"/>
      <c r="C58" s="267"/>
      <c r="D58" s="394"/>
      <c r="E58" s="267"/>
      <c r="F58" s="304" t="s">
        <v>1842</v>
      </c>
      <c r="G58" s="271"/>
      <c r="H58" s="269"/>
      <c r="I58" s="273"/>
      <c r="J58" s="273">
        <v>100000000</v>
      </c>
    </row>
    <row r="59" spans="1:10" s="302" customFormat="1" ht="24" customHeight="1">
      <c r="A59" s="267"/>
      <c r="B59" s="267"/>
      <c r="C59" s="267"/>
      <c r="D59" s="394"/>
      <c r="E59" s="267"/>
      <c r="F59" s="402"/>
      <c r="G59" s="271"/>
      <c r="H59" s="269"/>
      <c r="I59" s="273"/>
      <c r="J59" s="273"/>
    </row>
    <row r="60" spans="1:10" s="302" customFormat="1" ht="24" customHeight="1">
      <c r="A60" s="267"/>
      <c r="B60" s="267"/>
      <c r="C60" s="267"/>
      <c r="D60" s="394"/>
      <c r="E60" s="267"/>
      <c r="F60" s="558" t="s">
        <v>1833</v>
      </c>
      <c r="G60" s="271"/>
      <c r="H60" s="269"/>
      <c r="I60" s="273"/>
      <c r="J60" s="269">
        <f>SUM(J56,J53,J45,J36,J33,J26,J23,J19,J16,J12)</f>
        <v>5012000000</v>
      </c>
    </row>
    <row r="61" spans="1:10" s="64" customFormat="1" ht="24" customHeight="1">
      <c r="A61" s="11"/>
      <c r="B61" s="11"/>
      <c r="C61" s="11"/>
      <c r="D61" s="69"/>
      <c r="E61" s="11"/>
      <c r="F61" s="11"/>
      <c r="G61" s="11"/>
      <c r="H61" s="70">
        <f>SUM(H31,H28,H24,H18,H15,H12)</f>
        <v>0</v>
      </c>
      <c r="I61" s="67"/>
      <c r="J61" s="67"/>
    </row>
  </sheetData>
  <mergeCells count="5">
    <mergeCell ref="A2:J2"/>
    <mergeCell ref="A5:G5"/>
    <mergeCell ref="C6:F6"/>
    <mergeCell ref="A7:G7"/>
    <mergeCell ref="A8:G8"/>
  </mergeCells>
  <printOptions horizontalCentered="1" verticalCentered="1"/>
  <pageMargins left="0.45" right="0.7" top="0.25" bottom="0.25" header="0.3" footer="0.3"/>
  <pageSetup paperSize="9" scale="31" orientation="landscape" verticalDpi="300" r:id="rId1"/>
</worksheet>
</file>

<file path=xl/worksheets/sheet15.xml><?xml version="1.0" encoding="utf-8"?>
<worksheet xmlns="http://schemas.openxmlformats.org/spreadsheetml/2006/main" xmlns:r="http://schemas.openxmlformats.org/officeDocument/2006/relationships">
  <dimension ref="A1:J78"/>
  <sheetViews>
    <sheetView view="pageBreakPreview" zoomScale="60" zoomScaleNormal="100" workbookViewId="0">
      <selection activeCell="J9" sqref="J9"/>
    </sheetView>
  </sheetViews>
  <sheetFormatPr defaultRowHeight="15"/>
  <cols>
    <col min="1" max="1" width="19.5703125" customWidth="1"/>
    <col min="2" max="2" width="22.85546875" customWidth="1"/>
    <col min="3" max="3" width="22" customWidth="1"/>
    <col min="4" max="4" width="16.42578125" style="32" customWidth="1"/>
    <col min="5" max="5" width="17.85546875" customWidth="1"/>
    <col min="6" max="6" width="98.5703125" customWidth="1"/>
    <col min="7" max="7" width="16" customWidth="1"/>
    <col min="8" max="8" width="29.140625" customWidth="1"/>
    <col min="9" max="9" width="27.140625" customWidth="1"/>
    <col min="10" max="10" width="30.140625" customWidth="1"/>
  </cols>
  <sheetData>
    <row r="1" spans="1:10">
      <c r="A1" s="2"/>
      <c r="B1" s="2"/>
      <c r="C1" s="2"/>
      <c r="D1" s="29"/>
      <c r="E1" s="2"/>
      <c r="F1" s="2"/>
      <c r="G1" s="2"/>
      <c r="H1" s="2"/>
      <c r="I1" s="2"/>
      <c r="J1" s="2"/>
    </row>
    <row r="2" spans="1:10" ht="23.25">
      <c r="A2" s="253"/>
      <c r="B2" s="253"/>
      <c r="C2" s="253"/>
      <c r="D2" s="352"/>
      <c r="E2" s="253"/>
      <c r="F2" s="780" t="s">
        <v>1247</v>
      </c>
      <c r="G2" s="780"/>
      <c r="H2" s="780"/>
      <c r="I2" s="254"/>
      <c r="J2" s="254"/>
    </row>
    <row r="3" spans="1:10" ht="23.25">
      <c r="A3" s="253"/>
      <c r="B3" s="253"/>
      <c r="C3" s="253"/>
      <c r="D3" s="352"/>
      <c r="E3" s="253"/>
      <c r="F3" s="253"/>
      <c r="G3" s="253"/>
      <c r="H3" s="253"/>
      <c r="I3" s="254"/>
      <c r="J3" s="254"/>
    </row>
    <row r="4" spans="1:10" ht="23.25">
      <c r="A4" s="785" t="s">
        <v>102</v>
      </c>
      <c r="B4" s="785"/>
      <c r="C4" s="785"/>
      <c r="D4" s="785"/>
      <c r="E4" s="785"/>
      <c r="F4" s="785"/>
      <c r="G4" s="785"/>
      <c r="H4" s="253"/>
      <c r="I4" s="254"/>
      <c r="J4" s="254"/>
    </row>
    <row r="5" spans="1:10" ht="23.25">
      <c r="A5" s="263" t="s">
        <v>0</v>
      </c>
      <c r="B5" s="263"/>
      <c r="C5" s="264" t="s">
        <v>798</v>
      </c>
      <c r="D5" s="265"/>
      <c r="E5" s="265"/>
      <c r="F5" s="266"/>
      <c r="G5" s="263"/>
      <c r="H5" s="253"/>
      <c r="I5" s="254"/>
      <c r="J5" s="254"/>
    </row>
    <row r="6" spans="1:10" ht="23.25">
      <c r="A6" s="785" t="s">
        <v>342</v>
      </c>
      <c r="B6" s="785"/>
      <c r="C6" s="785"/>
      <c r="D6" s="785"/>
      <c r="E6" s="785"/>
      <c r="F6" s="785"/>
      <c r="G6" s="785"/>
      <c r="H6" s="253"/>
      <c r="I6" s="254"/>
      <c r="J6" s="254"/>
    </row>
    <row r="7" spans="1:10" ht="23.25">
      <c r="A7" s="785" t="s">
        <v>878</v>
      </c>
      <c r="B7" s="785"/>
      <c r="C7" s="785"/>
      <c r="D7" s="785"/>
      <c r="E7" s="785"/>
      <c r="F7" s="785"/>
      <c r="G7" s="785"/>
      <c r="H7" s="253"/>
      <c r="I7" s="254"/>
      <c r="J7" s="254"/>
    </row>
    <row r="8" spans="1:10" ht="23.25">
      <c r="A8" s="253"/>
      <c r="B8" s="253"/>
      <c r="C8" s="253"/>
      <c r="D8" s="352"/>
      <c r="E8" s="253"/>
      <c r="F8" s="253"/>
      <c r="G8" s="253"/>
      <c r="H8" s="253"/>
      <c r="I8" s="254"/>
      <c r="J8" s="254"/>
    </row>
    <row r="9" spans="1:10" ht="67.5">
      <c r="A9" s="255" t="s">
        <v>900</v>
      </c>
      <c r="B9" s="255" t="s">
        <v>901</v>
      </c>
      <c r="C9" s="256" t="s">
        <v>902</v>
      </c>
      <c r="D9" s="495" t="s">
        <v>903</v>
      </c>
      <c r="E9" s="255" t="s">
        <v>904</v>
      </c>
      <c r="F9" s="257" t="s">
        <v>1239</v>
      </c>
      <c r="G9" s="256" t="s">
        <v>908</v>
      </c>
      <c r="H9" s="255" t="s">
        <v>905</v>
      </c>
      <c r="I9" s="255" t="s">
        <v>906</v>
      </c>
      <c r="J9" s="255" t="s">
        <v>907</v>
      </c>
    </row>
    <row r="10" spans="1:10" ht="23.25">
      <c r="A10" s="254"/>
      <c r="B10" s="254"/>
      <c r="C10" s="254"/>
      <c r="D10" s="473"/>
      <c r="E10" s="254"/>
      <c r="F10" s="254"/>
      <c r="G10" s="258"/>
      <c r="H10" s="259" t="s">
        <v>22</v>
      </c>
      <c r="I10" s="259" t="s">
        <v>22</v>
      </c>
      <c r="J10" s="259" t="s">
        <v>22</v>
      </c>
    </row>
    <row r="11" spans="1:10" s="64" customFormat="1" ht="24.95" customHeight="1">
      <c r="A11" s="267">
        <v>23020103</v>
      </c>
      <c r="B11" s="267">
        <v>70435</v>
      </c>
      <c r="C11" s="267"/>
      <c r="D11" s="394" t="s">
        <v>1248</v>
      </c>
      <c r="E11" s="267"/>
      <c r="F11" s="268" t="s">
        <v>343</v>
      </c>
      <c r="G11" s="268"/>
      <c r="H11" s="269">
        <f>SUM(H13:H75)</f>
        <v>900600000</v>
      </c>
      <c r="I11" s="269">
        <f>SUM(I13:I75)</f>
        <v>129808135.08</v>
      </c>
      <c r="J11" s="269">
        <f>SUM(J13:J75)</f>
        <v>500000000</v>
      </c>
    </row>
    <row r="12" spans="1:10" s="64" customFormat="1" ht="24.95" customHeight="1">
      <c r="A12" s="267"/>
      <c r="B12" s="267"/>
      <c r="C12" s="267"/>
      <c r="D12" s="394"/>
      <c r="E12" s="267">
        <v>5122000</v>
      </c>
      <c r="F12" s="268" t="s">
        <v>1929</v>
      </c>
      <c r="G12" s="268"/>
      <c r="H12" s="269"/>
      <c r="I12" s="269"/>
      <c r="J12" s="269"/>
    </row>
    <row r="13" spans="1:10" s="64" customFormat="1" ht="24.95" customHeight="1">
      <c r="A13" s="270" t="s">
        <v>6</v>
      </c>
      <c r="B13" s="270"/>
      <c r="C13" s="270"/>
      <c r="D13" s="395"/>
      <c r="E13" s="270"/>
      <c r="F13" s="260" t="s">
        <v>344</v>
      </c>
      <c r="G13" s="268" t="s">
        <v>345</v>
      </c>
      <c r="H13" s="273">
        <v>4500000</v>
      </c>
      <c r="I13" s="273"/>
      <c r="J13" s="273">
        <v>4500000</v>
      </c>
    </row>
    <row r="14" spans="1:10" s="64" customFormat="1" ht="24.95" customHeight="1">
      <c r="A14" s="270" t="s">
        <v>7</v>
      </c>
      <c r="B14" s="270"/>
      <c r="C14" s="270"/>
      <c r="D14" s="395"/>
      <c r="E14" s="270"/>
      <c r="F14" s="260" t="s">
        <v>1068</v>
      </c>
      <c r="G14" s="271"/>
      <c r="H14" s="273">
        <v>40000000</v>
      </c>
      <c r="I14" s="273"/>
      <c r="J14" s="273">
        <v>10000000</v>
      </c>
    </row>
    <row r="15" spans="1:10" s="64" customFormat="1" ht="24.95" customHeight="1">
      <c r="A15" s="270" t="s">
        <v>9</v>
      </c>
      <c r="B15" s="270"/>
      <c r="C15" s="270"/>
      <c r="D15" s="395"/>
      <c r="E15" s="270"/>
      <c r="F15" s="260" t="s">
        <v>1069</v>
      </c>
      <c r="G15" s="271" t="s">
        <v>12</v>
      </c>
      <c r="H15" s="273"/>
      <c r="I15" s="273"/>
      <c r="J15" s="273">
        <v>0</v>
      </c>
    </row>
    <row r="16" spans="1:10" s="64" customFormat="1" ht="24.95" customHeight="1">
      <c r="A16" s="270"/>
      <c r="B16" s="270"/>
      <c r="C16" s="270"/>
      <c r="D16" s="394"/>
      <c r="E16" s="267">
        <v>51230200</v>
      </c>
      <c r="F16" s="401" t="s">
        <v>1930</v>
      </c>
      <c r="G16" s="271"/>
      <c r="H16" s="273"/>
      <c r="I16" s="273"/>
      <c r="J16" s="273"/>
    </row>
    <row r="17" spans="1:10" s="64" customFormat="1" ht="24.95" customHeight="1">
      <c r="A17" s="275" t="s">
        <v>6</v>
      </c>
      <c r="B17" s="275"/>
      <c r="C17" s="275"/>
      <c r="D17" s="394" t="s">
        <v>1248</v>
      </c>
      <c r="E17" s="275"/>
      <c r="F17" s="271" t="s">
        <v>348</v>
      </c>
      <c r="G17" s="271"/>
      <c r="H17" s="276">
        <v>10000000</v>
      </c>
      <c r="I17" s="273"/>
      <c r="J17" s="276">
        <v>10000000</v>
      </c>
    </row>
    <row r="18" spans="1:10" s="64" customFormat="1" ht="24.95" customHeight="1">
      <c r="A18" s="275"/>
      <c r="B18" s="275"/>
      <c r="C18" s="275"/>
      <c r="D18" s="396"/>
      <c r="E18" s="407">
        <v>51210300</v>
      </c>
      <c r="F18" s="268" t="s">
        <v>1931</v>
      </c>
      <c r="G18" s="271"/>
      <c r="H18" s="276"/>
      <c r="I18" s="273"/>
      <c r="J18" s="276"/>
    </row>
    <row r="19" spans="1:10" s="64" customFormat="1" ht="24.95" customHeight="1">
      <c r="A19" s="270" t="s">
        <v>6</v>
      </c>
      <c r="B19" s="270"/>
      <c r="C19" s="270"/>
      <c r="D19" s="394" t="s">
        <v>1248</v>
      </c>
      <c r="E19" s="270"/>
      <c r="F19" s="271" t="s">
        <v>1070</v>
      </c>
      <c r="G19" s="271" t="s">
        <v>89</v>
      </c>
      <c r="H19" s="276">
        <v>5000000</v>
      </c>
      <c r="I19" s="273"/>
      <c r="J19" s="276">
        <v>10000000</v>
      </c>
    </row>
    <row r="20" spans="1:10" s="64" customFormat="1" ht="24.95" customHeight="1">
      <c r="A20" s="270" t="s">
        <v>7</v>
      </c>
      <c r="B20" s="270"/>
      <c r="C20" s="270"/>
      <c r="D20" s="395"/>
      <c r="E20" s="270"/>
      <c r="F20" s="408" t="s">
        <v>349</v>
      </c>
      <c r="G20" s="271" t="s">
        <v>12</v>
      </c>
      <c r="H20" s="276">
        <v>20000000</v>
      </c>
      <c r="I20" s="273"/>
      <c r="J20" s="273"/>
    </row>
    <row r="21" spans="1:10" s="64" customFormat="1" ht="24.95" customHeight="1">
      <c r="A21" s="270"/>
      <c r="B21" s="270"/>
      <c r="C21" s="270"/>
      <c r="D21" s="395"/>
      <c r="E21" s="407">
        <v>51210400</v>
      </c>
      <c r="F21" s="268" t="s">
        <v>1932</v>
      </c>
      <c r="G21" s="271"/>
      <c r="H21" s="276"/>
      <c r="I21" s="273"/>
      <c r="J21" s="273"/>
    </row>
    <row r="22" spans="1:10" s="64" customFormat="1" ht="24.95" customHeight="1">
      <c r="A22" s="270" t="s">
        <v>6</v>
      </c>
      <c r="B22" s="270"/>
      <c r="C22" s="270"/>
      <c r="D22" s="394" t="s">
        <v>1248</v>
      </c>
      <c r="E22" s="270"/>
      <c r="F22" s="271" t="s">
        <v>1071</v>
      </c>
      <c r="G22" s="271" t="s">
        <v>5</v>
      </c>
      <c r="H22" s="400">
        <v>5000000</v>
      </c>
      <c r="I22" s="273"/>
      <c r="J22" s="409">
        <v>5000000</v>
      </c>
    </row>
    <row r="23" spans="1:10" s="64" customFormat="1" ht="24.95" customHeight="1">
      <c r="A23" s="270" t="s">
        <v>7</v>
      </c>
      <c r="B23" s="270"/>
      <c r="C23" s="270"/>
      <c r="D23" s="395"/>
      <c r="E23" s="270"/>
      <c r="F23" s="271" t="s">
        <v>350</v>
      </c>
      <c r="G23" s="271" t="s">
        <v>5</v>
      </c>
      <c r="H23" s="400">
        <v>10000000</v>
      </c>
      <c r="I23" s="273"/>
      <c r="J23" s="409">
        <v>10000000</v>
      </c>
    </row>
    <row r="24" spans="1:10" s="64" customFormat="1" ht="24.95" customHeight="1">
      <c r="A24" s="270" t="s">
        <v>9</v>
      </c>
      <c r="B24" s="270"/>
      <c r="C24" s="270"/>
      <c r="D24" s="395"/>
      <c r="E24" s="270"/>
      <c r="F24" s="271" t="s">
        <v>351</v>
      </c>
      <c r="G24" s="268" t="s">
        <v>345</v>
      </c>
      <c r="H24" s="400">
        <v>5000000</v>
      </c>
      <c r="I24" s="273"/>
      <c r="J24" s="410">
        <v>0</v>
      </c>
    </row>
    <row r="25" spans="1:10" s="64" customFormat="1" ht="24.95" customHeight="1">
      <c r="A25" s="270" t="s">
        <v>35</v>
      </c>
      <c r="B25" s="270"/>
      <c r="C25" s="270"/>
      <c r="D25" s="395"/>
      <c r="E25" s="270"/>
      <c r="F25" s="271" t="s">
        <v>352</v>
      </c>
      <c r="G25" s="268" t="s">
        <v>12</v>
      </c>
      <c r="H25" s="400">
        <v>5000000</v>
      </c>
      <c r="I25" s="273"/>
      <c r="J25" s="410">
        <v>5000000</v>
      </c>
    </row>
    <row r="26" spans="1:10" s="64" customFormat="1" ht="24.95" customHeight="1">
      <c r="A26" s="270"/>
      <c r="B26" s="270"/>
      <c r="C26" s="270"/>
      <c r="D26" s="395"/>
      <c r="E26" s="407">
        <v>51210500</v>
      </c>
      <c r="F26" s="268" t="s">
        <v>1933</v>
      </c>
      <c r="G26" s="271"/>
      <c r="H26" s="400"/>
      <c r="I26" s="273"/>
      <c r="J26" s="273"/>
    </row>
    <row r="27" spans="1:10" s="64" customFormat="1" ht="24.95" customHeight="1">
      <c r="A27" s="270" t="s">
        <v>6</v>
      </c>
      <c r="B27" s="270"/>
      <c r="C27" s="270"/>
      <c r="D27" s="394" t="s">
        <v>1248</v>
      </c>
      <c r="E27" s="270"/>
      <c r="F27" s="271" t="s">
        <v>353</v>
      </c>
      <c r="G27" s="268" t="s">
        <v>1072</v>
      </c>
      <c r="H27" s="400">
        <v>20000000</v>
      </c>
      <c r="I27" s="273">
        <v>9475041.5899999999</v>
      </c>
      <c r="J27" s="410">
        <v>0</v>
      </c>
    </row>
    <row r="28" spans="1:10" s="64" customFormat="1" ht="24.95" customHeight="1">
      <c r="A28" s="270" t="s">
        <v>7</v>
      </c>
      <c r="B28" s="270"/>
      <c r="C28" s="270"/>
      <c r="D28" s="395"/>
      <c r="E28" s="270"/>
      <c r="F28" s="271" t="s">
        <v>354</v>
      </c>
      <c r="G28" s="268" t="s">
        <v>12</v>
      </c>
      <c r="H28" s="400">
        <v>15000000</v>
      </c>
      <c r="I28" s="273"/>
      <c r="J28" s="409">
        <v>10000000</v>
      </c>
    </row>
    <row r="29" spans="1:10" s="64" customFormat="1" ht="24.95" customHeight="1">
      <c r="A29" s="270" t="s">
        <v>9</v>
      </c>
      <c r="B29" s="270"/>
      <c r="C29" s="270"/>
      <c r="D29" s="395"/>
      <c r="E29" s="270"/>
      <c r="F29" s="260" t="s">
        <v>1073</v>
      </c>
      <c r="G29" s="260" t="s">
        <v>12</v>
      </c>
      <c r="H29" s="400"/>
      <c r="I29" s="273"/>
      <c r="J29" s="409">
        <v>5000000</v>
      </c>
    </row>
    <row r="30" spans="1:10" s="64" customFormat="1" ht="24.95" customHeight="1">
      <c r="A30" s="270"/>
      <c r="B30" s="270"/>
      <c r="C30" s="270"/>
      <c r="D30" s="395"/>
      <c r="E30" s="407">
        <v>51210600</v>
      </c>
      <c r="F30" s="268" t="s">
        <v>1934</v>
      </c>
      <c r="G30" s="260"/>
      <c r="H30" s="400"/>
      <c r="I30" s="273"/>
      <c r="J30" s="273"/>
    </row>
    <row r="31" spans="1:10" s="64" customFormat="1" ht="24.95" customHeight="1">
      <c r="A31" s="270" t="s">
        <v>6</v>
      </c>
      <c r="B31" s="270"/>
      <c r="C31" s="270"/>
      <c r="D31" s="394" t="s">
        <v>1248</v>
      </c>
      <c r="E31" s="270"/>
      <c r="F31" s="304" t="s">
        <v>356</v>
      </c>
      <c r="G31" s="268" t="s">
        <v>12</v>
      </c>
      <c r="H31" s="400">
        <v>10000000</v>
      </c>
      <c r="I31" s="273">
        <v>24013285.579999998</v>
      </c>
      <c r="J31" s="273">
        <v>3000000</v>
      </c>
    </row>
    <row r="32" spans="1:10" s="64" customFormat="1" ht="24.95" customHeight="1">
      <c r="A32" s="270"/>
      <c r="B32" s="270"/>
      <c r="C32" s="270"/>
      <c r="D32" s="395"/>
      <c r="E32" s="407">
        <v>51220700</v>
      </c>
      <c r="F32" s="268" t="s">
        <v>1935</v>
      </c>
      <c r="G32" s="268"/>
      <c r="H32" s="400"/>
      <c r="I32" s="273"/>
      <c r="J32" s="273"/>
    </row>
    <row r="33" spans="1:10" s="64" customFormat="1" ht="24.95" customHeight="1">
      <c r="A33" s="270" t="s">
        <v>6</v>
      </c>
      <c r="B33" s="270"/>
      <c r="C33" s="270"/>
      <c r="D33" s="394" t="s">
        <v>1248</v>
      </c>
      <c r="E33" s="270"/>
      <c r="F33" s="271" t="s">
        <v>358</v>
      </c>
      <c r="G33" s="268" t="s">
        <v>12</v>
      </c>
      <c r="H33" s="400">
        <v>10000000</v>
      </c>
      <c r="I33" s="273"/>
      <c r="J33" s="400">
        <v>10000000</v>
      </c>
    </row>
    <row r="34" spans="1:10" s="64" customFormat="1" ht="24.95" customHeight="1">
      <c r="A34" s="270" t="s">
        <v>7</v>
      </c>
      <c r="B34" s="270"/>
      <c r="C34" s="270"/>
      <c r="D34" s="394" t="s">
        <v>1248</v>
      </c>
      <c r="E34" s="270"/>
      <c r="F34" s="271" t="s">
        <v>359</v>
      </c>
      <c r="G34" s="268" t="s">
        <v>12</v>
      </c>
      <c r="H34" s="400">
        <v>15000000</v>
      </c>
      <c r="I34" s="273"/>
      <c r="J34" s="400">
        <v>13500000</v>
      </c>
    </row>
    <row r="35" spans="1:10" s="64" customFormat="1" ht="24.95" customHeight="1">
      <c r="A35" s="270"/>
      <c r="B35" s="270"/>
      <c r="C35" s="270"/>
      <c r="D35" s="395"/>
      <c r="E35" s="407">
        <v>51220900</v>
      </c>
      <c r="F35" s="268" t="s">
        <v>1936</v>
      </c>
      <c r="G35" s="268"/>
      <c r="H35" s="400"/>
      <c r="I35" s="273"/>
      <c r="J35" s="273"/>
    </row>
    <row r="36" spans="1:10" s="64" customFormat="1" ht="24.95" customHeight="1">
      <c r="A36" s="270" t="s">
        <v>6</v>
      </c>
      <c r="B36" s="270"/>
      <c r="C36" s="270"/>
      <c r="D36" s="394" t="s">
        <v>1248</v>
      </c>
      <c r="E36" s="270"/>
      <c r="F36" s="304" t="s">
        <v>361</v>
      </c>
      <c r="G36" s="268" t="s">
        <v>12</v>
      </c>
      <c r="H36" s="400" t="s">
        <v>273</v>
      </c>
      <c r="I36" s="273"/>
      <c r="J36" s="273">
        <v>5000000</v>
      </c>
    </row>
    <row r="37" spans="1:10" s="64" customFormat="1" ht="24.95" customHeight="1">
      <c r="A37" s="270"/>
      <c r="B37" s="270"/>
      <c r="C37" s="270"/>
      <c r="D37" s="395"/>
      <c r="E37" s="407">
        <v>512211000</v>
      </c>
      <c r="F37" s="268" t="s">
        <v>1937</v>
      </c>
      <c r="G37" s="268"/>
      <c r="H37" s="400"/>
      <c r="I37" s="273"/>
      <c r="J37" s="273"/>
    </row>
    <row r="38" spans="1:10" s="64" customFormat="1" ht="24.95" customHeight="1">
      <c r="A38" s="270" t="s">
        <v>6</v>
      </c>
      <c r="B38" s="270"/>
      <c r="C38" s="270"/>
      <c r="D38" s="394" t="s">
        <v>1248</v>
      </c>
      <c r="E38" s="270"/>
      <c r="F38" s="304" t="s">
        <v>363</v>
      </c>
      <c r="G38" s="268" t="s">
        <v>345</v>
      </c>
      <c r="H38" s="400">
        <v>5000000</v>
      </c>
      <c r="I38" s="273"/>
      <c r="J38" s="273">
        <v>5000000</v>
      </c>
    </row>
    <row r="39" spans="1:10" s="64" customFormat="1" ht="24.95" customHeight="1">
      <c r="A39" s="270"/>
      <c r="B39" s="270"/>
      <c r="C39" s="270"/>
      <c r="D39" s="395"/>
      <c r="E39" s="407">
        <v>51231100</v>
      </c>
      <c r="F39" s="268" t="s">
        <v>1938</v>
      </c>
      <c r="G39" s="268"/>
      <c r="H39" s="400"/>
      <c r="I39" s="273"/>
      <c r="J39" s="273"/>
    </row>
    <row r="40" spans="1:10" s="64" customFormat="1" ht="24.95" customHeight="1">
      <c r="A40" s="270" t="s">
        <v>6</v>
      </c>
      <c r="B40" s="270"/>
      <c r="C40" s="270"/>
      <c r="D40" s="394" t="s">
        <v>1248</v>
      </c>
      <c r="E40" s="270"/>
      <c r="F40" s="304" t="s">
        <v>364</v>
      </c>
      <c r="G40" s="268" t="s">
        <v>5</v>
      </c>
      <c r="H40" s="400">
        <v>5000000</v>
      </c>
      <c r="I40" s="273"/>
      <c r="J40" s="273">
        <v>5000000</v>
      </c>
    </row>
    <row r="41" spans="1:10" s="64" customFormat="1" ht="24.95" customHeight="1">
      <c r="A41" s="270" t="s">
        <v>7</v>
      </c>
      <c r="B41" s="270"/>
      <c r="C41" s="270"/>
      <c r="D41" s="394" t="s">
        <v>1248</v>
      </c>
      <c r="E41" s="270"/>
      <c r="F41" s="271" t="s">
        <v>365</v>
      </c>
      <c r="G41" s="268" t="s">
        <v>12</v>
      </c>
      <c r="H41" s="400">
        <v>20000000</v>
      </c>
      <c r="I41" s="273"/>
      <c r="J41" s="273">
        <v>10000000</v>
      </c>
    </row>
    <row r="42" spans="1:10" s="64" customFormat="1" ht="24.95" customHeight="1">
      <c r="A42" s="270"/>
      <c r="B42" s="270"/>
      <c r="C42" s="270"/>
      <c r="D42" s="395"/>
      <c r="E42" s="407">
        <v>51231200</v>
      </c>
      <c r="F42" s="268" t="s">
        <v>1939</v>
      </c>
      <c r="G42" s="268"/>
      <c r="H42" s="400"/>
      <c r="I42" s="273"/>
      <c r="J42" s="273"/>
    </row>
    <row r="43" spans="1:10" s="64" customFormat="1" ht="24.95" customHeight="1">
      <c r="A43" s="270" t="s">
        <v>6</v>
      </c>
      <c r="B43" s="270"/>
      <c r="C43" s="270"/>
      <c r="D43" s="394" t="s">
        <v>1248</v>
      </c>
      <c r="E43" s="270"/>
      <c r="F43" s="304" t="s">
        <v>367</v>
      </c>
      <c r="G43" s="268" t="s">
        <v>5</v>
      </c>
      <c r="H43" s="400" t="s">
        <v>273</v>
      </c>
      <c r="I43" s="273"/>
      <c r="J43" s="273">
        <v>10000000</v>
      </c>
    </row>
    <row r="44" spans="1:10" s="64" customFormat="1" ht="24.95" customHeight="1">
      <c r="A44" s="270"/>
      <c r="B44" s="270"/>
      <c r="C44" s="270"/>
      <c r="D44" s="395"/>
      <c r="E44" s="407">
        <v>51231300</v>
      </c>
      <c r="F44" s="268" t="s">
        <v>1940</v>
      </c>
      <c r="G44" s="268"/>
      <c r="H44" s="400"/>
      <c r="I44" s="273"/>
      <c r="J44" s="273"/>
    </row>
    <row r="45" spans="1:10" s="64" customFormat="1" ht="24.95" customHeight="1">
      <c r="A45" s="270" t="s">
        <v>6</v>
      </c>
      <c r="B45" s="270"/>
      <c r="C45" s="270"/>
      <c r="D45" s="394" t="s">
        <v>1248</v>
      </c>
      <c r="E45" s="270"/>
      <c r="F45" s="304" t="s">
        <v>369</v>
      </c>
      <c r="G45" s="268" t="s">
        <v>1072</v>
      </c>
      <c r="H45" s="400">
        <v>5000000</v>
      </c>
      <c r="I45" s="273"/>
      <c r="J45" s="273">
        <v>5000000</v>
      </c>
    </row>
    <row r="46" spans="1:10" s="64" customFormat="1" ht="24.95" customHeight="1">
      <c r="A46" s="270" t="s">
        <v>7</v>
      </c>
      <c r="B46" s="270"/>
      <c r="C46" s="270"/>
      <c r="D46" s="394" t="s">
        <v>1248</v>
      </c>
      <c r="E46" s="270"/>
      <c r="F46" s="304" t="s">
        <v>370</v>
      </c>
      <c r="G46" s="268" t="s">
        <v>5</v>
      </c>
      <c r="H46" s="400">
        <v>0</v>
      </c>
      <c r="I46" s="273"/>
      <c r="J46" s="273">
        <v>10000000</v>
      </c>
    </row>
    <row r="47" spans="1:10" s="64" customFormat="1" ht="46.5">
      <c r="A47" s="270" t="s">
        <v>9</v>
      </c>
      <c r="B47" s="270"/>
      <c r="C47" s="270"/>
      <c r="D47" s="394" t="s">
        <v>1248</v>
      </c>
      <c r="E47" s="270"/>
      <c r="F47" s="304" t="s">
        <v>371</v>
      </c>
      <c r="G47" s="268" t="s">
        <v>12</v>
      </c>
      <c r="H47" s="400">
        <v>50000000</v>
      </c>
      <c r="I47" s="273"/>
      <c r="J47" s="273">
        <v>20000000</v>
      </c>
    </row>
    <row r="48" spans="1:10" s="64" customFormat="1" ht="24.95" customHeight="1">
      <c r="A48" s="270"/>
      <c r="B48" s="270"/>
      <c r="C48" s="270"/>
      <c r="D48" s="395"/>
      <c r="E48" s="407">
        <v>51231300</v>
      </c>
      <c r="F48" s="268" t="s">
        <v>1941</v>
      </c>
      <c r="G48" s="268"/>
      <c r="H48" s="399"/>
      <c r="I48" s="273"/>
      <c r="J48" s="273"/>
    </row>
    <row r="49" spans="1:10" s="64" customFormat="1" ht="24.95" customHeight="1">
      <c r="A49" s="270" t="s">
        <v>6</v>
      </c>
      <c r="B49" s="270"/>
      <c r="C49" s="270"/>
      <c r="D49" s="394" t="s">
        <v>1248</v>
      </c>
      <c r="E49" s="270"/>
      <c r="F49" s="304" t="s">
        <v>373</v>
      </c>
      <c r="G49" s="268" t="s">
        <v>1072</v>
      </c>
      <c r="H49" s="400">
        <v>6000000</v>
      </c>
      <c r="I49" s="273"/>
      <c r="J49" s="400">
        <v>6000000</v>
      </c>
    </row>
    <row r="50" spans="1:10" s="64" customFormat="1" ht="24.95" customHeight="1">
      <c r="A50" s="270" t="s">
        <v>7</v>
      </c>
      <c r="B50" s="270"/>
      <c r="C50" s="270"/>
      <c r="D50" s="394" t="s">
        <v>1248</v>
      </c>
      <c r="E50" s="270"/>
      <c r="F50" s="304" t="s">
        <v>374</v>
      </c>
      <c r="G50" s="268" t="s">
        <v>1072</v>
      </c>
      <c r="H50" s="400">
        <v>5000000</v>
      </c>
      <c r="I50" s="273"/>
      <c r="J50" s="400">
        <v>5000000</v>
      </c>
    </row>
    <row r="51" spans="1:10" s="64" customFormat="1" ht="24.95" customHeight="1">
      <c r="A51" s="270" t="s">
        <v>9</v>
      </c>
      <c r="B51" s="270"/>
      <c r="C51" s="270"/>
      <c r="D51" s="394" t="s">
        <v>1248</v>
      </c>
      <c r="E51" s="270"/>
      <c r="F51" s="304" t="s">
        <v>375</v>
      </c>
      <c r="G51" s="268" t="s">
        <v>5</v>
      </c>
      <c r="H51" s="400">
        <v>0</v>
      </c>
      <c r="I51" s="273"/>
      <c r="J51" s="273">
        <v>5000000</v>
      </c>
    </row>
    <row r="52" spans="1:10" s="64" customFormat="1" ht="24.95" customHeight="1">
      <c r="A52" s="270" t="s">
        <v>35</v>
      </c>
      <c r="B52" s="270"/>
      <c r="C52" s="270"/>
      <c r="D52" s="394" t="s">
        <v>1248</v>
      </c>
      <c r="E52" s="270"/>
      <c r="F52" s="304" t="s">
        <v>376</v>
      </c>
      <c r="G52" s="268" t="s">
        <v>1072</v>
      </c>
      <c r="H52" s="400">
        <v>2000000</v>
      </c>
      <c r="I52" s="273"/>
      <c r="J52" s="400">
        <v>2000000</v>
      </c>
    </row>
    <row r="53" spans="1:10" s="64" customFormat="1" ht="24.95" customHeight="1">
      <c r="A53" s="270" t="s">
        <v>71</v>
      </c>
      <c r="B53" s="270"/>
      <c r="C53" s="270"/>
      <c r="D53" s="394" t="s">
        <v>1248</v>
      </c>
      <c r="E53" s="270"/>
      <c r="F53" s="304" t="s">
        <v>377</v>
      </c>
      <c r="G53" s="268" t="s">
        <v>12</v>
      </c>
      <c r="H53" s="400">
        <v>50000000</v>
      </c>
      <c r="I53" s="273"/>
      <c r="J53" s="400">
        <v>10000000</v>
      </c>
    </row>
    <row r="54" spans="1:10" s="64" customFormat="1" ht="24.95" customHeight="1">
      <c r="A54" s="267"/>
      <c r="B54" s="267"/>
      <c r="C54" s="267"/>
      <c r="D54" s="394"/>
      <c r="E54" s="407">
        <v>51231500</v>
      </c>
      <c r="F54" s="268" t="s">
        <v>1942</v>
      </c>
      <c r="G54" s="268"/>
      <c r="H54" s="399"/>
      <c r="I54" s="273"/>
      <c r="J54" s="273"/>
    </row>
    <row r="55" spans="1:10" s="64" customFormat="1" ht="24.95" customHeight="1">
      <c r="A55" s="270" t="s">
        <v>6</v>
      </c>
      <c r="B55" s="270"/>
      <c r="C55" s="270"/>
      <c r="D55" s="394" t="s">
        <v>1248</v>
      </c>
      <c r="E55" s="270"/>
      <c r="F55" s="304" t="s">
        <v>378</v>
      </c>
      <c r="G55" s="268" t="s">
        <v>12</v>
      </c>
      <c r="H55" s="400">
        <v>30000000</v>
      </c>
      <c r="I55" s="273"/>
      <c r="J55" s="400">
        <v>10000000</v>
      </c>
    </row>
    <row r="56" spans="1:10" s="64" customFormat="1" ht="24.95" customHeight="1">
      <c r="A56" s="270" t="s">
        <v>7</v>
      </c>
      <c r="B56" s="270"/>
      <c r="C56" s="270"/>
      <c r="D56" s="394" t="s">
        <v>1248</v>
      </c>
      <c r="E56" s="270"/>
      <c r="F56" s="261" t="s">
        <v>1074</v>
      </c>
      <c r="G56" s="268" t="s">
        <v>1072</v>
      </c>
      <c r="H56" s="400">
        <v>6000000</v>
      </c>
      <c r="I56" s="273"/>
      <c r="J56" s="400">
        <v>6000000</v>
      </c>
    </row>
    <row r="57" spans="1:10" s="64" customFormat="1" ht="46.5">
      <c r="A57" s="270" t="s">
        <v>9</v>
      </c>
      <c r="B57" s="270"/>
      <c r="C57" s="270"/>
      <c r="D57" s="394" t="s">
        <v>1248</v>
      </c>
      <c r="E57" s="270"/>
      <c r="F57" s="304" t="s">
        <v>1075</v>
      </c>
      <c r="G57" s="271"/>
      <c r="H57" s="400">
        <v>20000000</v>
      </c>
      <c r="I57" s="273"/>
      <c r="J57" s="273">
        <v>10000000</v>
      </c>
    </row>
    <row r="58" spans="1:10" s="64" customFormat="1" ht="24.95" customHeight="1">
      <c r="A58" s="270" t="s">
        <v>35</v>
      </c>
      <c r="B58" s="270"/>
      <c r="C58" s="270"/>
      <c r="D58" s="394" t="s">
        <v>1248</v>
      </c>
      <c r="E58" s="270"/>
      <c r="F58" s="304" t="s">
        <v>379</v>
      </c>
      <c r="G58" s="268" t="s">
        <v>12</v>
      </c>
      <c r="H58" s="400">
        <v>5000000</v>
      </c>
      <c r="I58" s="273"/>
      <c r="J58" s="273">
        <v>5000000</v>
      </c>
    </row>
    <row r="59" spans="1:10" s="64" customFormat="1" ht="24.95" customHeight="1">
      <c r="A59" s="267"/>
      <c r="B59" s="267"/>
      <c r="C59" s="267"/>
      <c r="D59" s="394"/>
      <c r="E59" s="407"/>
      <c r="F59" s="268" t="s">
        <v>1943</v>
      </c>
      <c r="G59" s="268"/>
      <c r="H59" s="399"/>
      <c r="I59" s="273"/>
      <c r="J59" s="273"/>
    </row>
    <row r="60" spans="1:10" s="64" customFormat="1" ht="24.95" customHeight="1">
      <c r="A60" s="270" t="s">
        <v>6</v>
      </c>
      <c r="B60" s="270"/>
      <c r="C60" s="270"/>
      <c r="D60" s="394" t="s">
        <v>1248</v>
      </c>
      <c r="E60" s="270"/>
      <c r="F60" s="304" t="s">
        <v>383</v>
      </c>
      <c r="G60" s="268" t="s">
        <v>12</v>
      </c>
      <c r="H60" s="400">
        <v>20000000</v>
      </c>
      <c r="I60" s="273"/>
      <c r="J60" s="273">
        <v>20000000</v>
      </c>
    </row>
    <row r="61" spans="1:10" s="64" customFormat="1" ht="24.95" customHeight="1">
      <c r="A61" s="270" t="s">
        <v>9</v>
      </c>
      <c r="B61" s="270"/>
      <c r="C61" s="270"/>
      <c r="D61" s="394" t="s">
        <v>1248</v>
      </c>
      <c r="E61" s="270"/>
      <c r="F61" s="304" t="s">
        <v>384</v>
      </c>
      <c r="G61" s="268" t="s">
        <v>12</v>
      </c>
      <c r="H61" s="400">
        <v>15000000</v>
      </c>
      <c r="I61" s="273"/>
      <c r="J61" s="400">
        <v>15000000</v>
      </c>
    </row>
    <row r="62" spans="1:10" s="64" customFormat="1" ht="24.95" customHeight="1">
      <c r="A62" s="270" t="s">
        <v>35</v>
      </c>
      <c r="B62" s="270"/>
      <c r="C62" s="270"/>
      <c r="D62" s="394" t="s">
        <v>1248</v>
      </c>
      <c r="E62" s="270"/>
      <c r="F62" s="304" t="s">
        <v>385</v>
      </c>
      <c r="G62" s="268" t="s">
        <v>12</v>
      </c>
      <c r="H62" s="400">
        <v>10000000</v>
      </c>
      <c r="I62" s="273"/>
      <c r="J62" s="400">
        <v>10000000</v>
      </c>
    </row>
    <row r="63" spans="1:10" s="64" customFormat="1" ht="24.95" customHeight="1">
      <c r="A63" s="270" t="s">
        <v>71</v>
      </c>
      <c r="B63" s="270"/>
      <c r="C63" s="270"/>
      <c r="D63" s="394" t="s">
        <v>1248</v>
      </c>
      <c r="E63" s="270"/>
      <c r="F63" s="304" t="s">
        <v>386</v>
      </c>
      <c r="G63" s="268" t="s">
        <v>12</v>
      </c>
      <c r="H63" s="400">
        <v>20000000</v>
      </c>
      <c r="I63" s="273"/>
      <c r="J63" s="400">
        <v>20000000</v>
      </c>
    </row>
    <row r="64" spans="1:10" s="64" customFormat="1" ht="46.5">
      <c r="A64" s="270" t="s">
        <v>310</v>
      </c>
      <c r="B64" s="270"/>
      <c r="C64" s="270"/>
      <c r="D64" s="394" t="s">
        <v>1248</v>
      </c>
      <c r="E64" s="270"/>
      <c r="F64" s="304" t="s">
        <v>387</v>
      </c>
      <c r="G64" s="271"/>
      <c r="H64" s="400">
        <v>20000000</v>
      </c>
      <c r="I64" s="273"/>
      <c r="J64" s="400">
        <v>20000000</v>
      </c>
    </row>
    <row r="65" spans="1:10" s="64" customFormat="1" ht="46.5">
      <c r="A65" s="270" t="s">
        <v>388</v>
      </c>
      <c r="B65" s="270"/>
      <c r="C65" s="270"/>
      <c r="D65" s="394" t="s">
        <v>1248</v>
      </c>
      <c r="E65" s="270"/>
      <c r="F65" s="304" t="s">
        <v>1076</v>
      </c>
      <c r="G65" s="268" t="s">
        <v>12</v>
      </c>
      <c r="H65" s="400">
        <v>50000000</v>
      </c>
      <c r="I65" s="273"/>
      <c r="J65" s="273">
        <v>30000000</v>
      </c>
    </row>
    <row r="66" spans="1:10" s="64" customFormat="1" ht="46.5">
      <c r="A66" s="270" t="s">
        <v>389</v>
      </c>
      <c r="B66" s="270"/>
      <c r="C66" s="270"/>
      <c r="D66" s="394" t="s">
        <v>1248</v>
      </c>
      <c r="E66" s="270"/>
      <c r="F66" s="304" t="s">
        <v>1077</v>
      </c>
      <c r="G66" s="268" t="s">
        <v>12</v>
      </c>
      <c r="H66" s="400">
        <v>0</v>
      </c>
      <c r="I66" s="273"/>
      <c r="J66" s="273">
        <v>0</v>
      </c>
    </row>
    <row r="67" spans="1:10" s="64" customFormat="1" ht="24.95" customHeight="1">
      <c r="A67" s="270" t="s">
        <v>390</v>
      </c>
      <c r="B67" s="270"/>
      <c r="C67" s="270"/>
      <c r="D67" s="394" t="s">
        <v>1248</v>
      </c>
      <c r="E67" s="270"/>
      <c r="F67" s="304" t="s">
        <v>391</v>
      </c>
      <c r="G67" s="268" t="s">
        <v>12</v>
      </c>
      <c r="H67" s="400">
        <v>20000000</v>
      </c>
      <c r="I67" s="273"/>
      <c r="J67" s="273">
        <v>10000000</v>
      </c>
    </row>
    <row r="68" spans="1:10" s="64" customFormat="1" ht="24.95" customHeight="1">
      <c r="A68" s="270" t="s">
        <v>392</v>
      </c>
      <c r="B68" s="270"/>
      <c r="C68" s="270"/>
      <c r="D68" s="394" t="s">
        <v>1248</v>
      </c>
      <c r="E68" s="270"/>
      <c r="F68" s="304" t="s">
        <v>393</v>
      </c>
      <c r="G68" s="268" t="s">
        <v>12</v>
      </c>
      <c r="H68" s="400">
        <v>20000000</v>
      </c>
      <c r="I68" s="273"/>
      <c r="J68" s="273">
        <v>15000000</v>
      </c>
    </row>
    <row r="69" spans="1:10" s="64" customFormat="1" ht="24.95" customHeight="1">
      <c r="A69" s="270" t="s">
        <v>394</v>
      </c>
      <c r="B69" s="270"/>
      <c r="C69" s="270"/>
      <c r="D69" s="394" t="s">
        <v>1248</v>
      </c>
      <c r="E69" s="270"/>
      <c r="F69" s="304" t="s">
        <v>395</v>
      </c>
      <c r="G69" s="268" t="s">
        <v>12</v>
      </c>
      <c r="H69" s="400">
        <v>17100000</v>
      </c>
      <c r="I69" s="273"/>
      <c r="J69" s="273">
        <v>10000000</v>
      </c>
    </row>
    <row r="70" spans="1:10" s="64" customFormat="1" ht="24.95" customHeight="1">
      <c r="A70" s="270" t="s">
        <v>396</v>
      </c>
      <c r="B70" s="270"/>
      <c r="C70" s="270"/>
      <c r="D70" s="394" t="s">
        <v>1248</v>
      </c>
      <c r="E70" s="270"/>
      <c r="F70" s="304" t="s">
        <v>397</v>
      </c>
      <c r="G70" s="268" t="s">
        <v>12</v>
      </c>
      <c r="H70" s="400">
        <v>5000000</v>
      </c>
      <c r="I70" s="273"/>
      <c r="J70" s="273">
        <v>5000000</v>
      </c>
    </row>
    <row r="71" spans="1:10" s="64" customFormat="1" ht="24.95" customHeight="1">
      <c r="A71" s="270" t="s">
        <v>398</v>
      </c>
      <c r="B71" s="270"/>
      <c r="C71" s="270"/>
      <c r="D71" s="394" t="s">
        <v>1248</v>
      </c>
      <c r="E71" s="270"/>
      <c r="F71" s="304" t="s">
        <v>399</v>
      </c>
      <c r="G71" s="268" t="s">
        <v>12</v>
      </c>
      <c r="H71" s="400">
        <v>20000000</v>
      </c>
      <c r="I71" s="273"/>
      <c r="J71" s="273">
        <v>20000000</v>
      </c>
    </row>
    <row r="72" spans="1:10" s="64" customFormat="1" ht="24.95" customHeight="1">
      <c r="A72" s="270"/>
      <c r="B72" s="270"/>
      <c r="C72" s="270"/>
      <c r="D72" s="395"/>
      <c r="E72" s="270"/>
      <c r="F72" s="271"/>
      <c r="G72" s="268"/>
      <c r="H72" s="400"/>
      <c r="I72" s="273"/>
      <c r="J72" s="273"/>
    </row>
    <row r="73" spans="1:10" s="64" customFormat="1" ht="46.5">
      <c r="A73" s="270" t="s">
        <v>6</v>
      </c>
      <c r="B73" s="270"/>
      <c r="C73" s="270"/>
      <c r="D73" s="394" t="s">
        <v>1248</v>
      </c>
      <c r="E73" s="270"/>
      <c r="F73" s="304" t="s">
        <v>400</v>
      </c>
      <c r="G73" s="268" t="s">
        <v>5</v>
      </c>
      <c r="H73" s="400">
        <v>100000000</v>
      </c>
      <c r="I73" s="273"/>
      <c r="J73" s="273">
        <v>50000000</v>
      </c>
    </row>
    <row r="74" spans="1:10" s="64" customFormat="1" ht="24.95" customHeight="1">
      <c r="A74" s="270"/>
      <c r="B74" s="270"/>
      <c r="C74" s="270"/>
      <c r="D74" s="395"/>
      <c r="E74" s="270"/>
      <c r="F74" s="271"/>
      <c r="G74" s="268"/>
      <c r="H74" s="400"/>
      <c r="I74" s="273"/>
      <c r="J74" s="273"/>
    </row>
    <row r="75" spans="1:10" s="64" customFormat="1" ht="45">
      <c r="A75" s="270" t="s">
        <v>7</v>
      </c>
      <c r="B75" s="267"/>
      <c r="C75" s="267"/>
      <c r="D75" s="394" t="s">
        <v>1248</v>
      </c>
      <c r="E75" s="267"/>
      <c r="F75" s="411" t="s">
        <v>401</v>
      </c>
      <c r="G75" s="412" t="s">
        <v>5</v>
      </c>
      <c r="H75" s="413">
        <v>200000000</v>
      </c>
      <c r="I75" s="414">
        <v>96319807.909999996</v>
      </c>
      <c r="J75" s="413">
        <v>50000000</v>
      </c>
    </row>
    <row r="76" spans="1:10" s="64" customFormat="1" ht="24.95" customHeight="1">
      <c r="A76" s="267"/>
      <c r="B76" s="267"/>
      <c r="C76" s="267"/>
      <c r="D76" s="394"/>
      <c r="E76" s="267"/>
      <c r="F76" s="415"/>
      <c r="G76" s="271"/>
      <c r="H76" s="271"/>
      <c r="I76" s="271"/>
      <c r="J76" s="271"/>
    </row>
    <row r="77" spans="1:10" s="64" customFormat="1" ht="24.95" customHeight="1">
      <c r="A77" s="271"/>
      <c r="B77" s="271"/>
      <c r="C77" s="271"/>
      <c r="D77" s="403"/>
      <c r="E77" s="271"/>
      <c r="F77" s="267" t="s">
        <v>1823</v>
      </c>
      <c r="G77" s="271"/>
      <c r="H77" s="277">
        <f>SUM(H13:H75)</f>
        <v>900600000</v>
      </c>
      <c r="I77" s="277">
        <f t="shared" ref="I77:J77" si="0">SUM(I13:I75)</f>
        <v>129808135.08</v>
      </c>
      <c r="J77" s="277">
        <f t="shared" si="0"/>
        <v>500000000</v>
      </c>
    </row>
    <row r="78" spans="1:10" s="64" customFormat="1" ht="24.95" customHeight="1">
      <c r="A78" s="271"/>
      <c r="B78" s="271"/>
      <c r="C78" s="271"/>
      <c r="D78" s="403"/>
      <c r="E78" s="271"/>
      <c r="F78" s="271"/>
      <c r="G78" s="271"/>
      <c r="H78" s="271"/>
      <c r="I78" s="271"/>
      <c r="J78" s="271"/>
    </row>
  </sheetData>
  <mergeCells count="4">
    <mergeCell ref="F2:H2"/>
    <mergeCell ref="A4:G4"/>
    <mergeCell ref="A6:G6"/>
    <mergeCell ref="A7:G7"/>
  </mergeCells>
  <printOptions horizontalCentered="1" verticalCentered="1"/>
  <pageMargins left="0.7" right="0.7" top="0.75" bottom="0.75" header="0.3" footer="0.3"/>
  <pageSetup scale="32" orientation="landscape" horizontalDpi="300" verticalDpi="300" r:id="rId1"/>
  <headerFooter>
    <oddFooter xml:space="preserve">&amp;C&amp;"-,Bold"&amp;24 </oddFooter>
  </headerFooter>
  <rowBreaks count="1" manualBreakCount="1">
    <brk id="53" max="9" man="1"/>
  </rowBreaks>
</worksheet>
</file>

<file path=xl/worksheets/sheet16.xml><?xml version="1.0" encoding="utf-8"?>
<worksheet xmlns="http://schemas.openxmlformats.org/spreadsheetml/2006/main" xmlns:r="http://schemas.openxmlformats.org/officeDocument/2006/relationships">
  <dimension ref="A2:J88"/>
  <sheetViews>
    <sheetView view="pageBreakPreview" zoomScale="60" zoomScaleNormal="100" workbookViewId="0">
      <selection activeCell="J10" sqref="J10"/>
    </sheetView>
  </sheetViews>
  <sheetFormatPr defaultRowHeight="15"/>
  <cols>
    <col min="1" max="1" width="20.7109375" customWidth="1"/>
    <col min="2" max="2" width="22.42578125" customWidth="1"/>
    <col min="3" max="3" width="21.7109375" customWidth="1"/>
    <col min="4" max="4" width="16.140625" style="32" customWidth="1"/>
    <col min="5" max="5" width="19.28515625" customWidth="1"/>
    <col min="6" max="6" width="82.85546875" customWidth="1"/>
    <col min="7" max="7" width="13.85546875" customWidth="1"/>
    <col min="8" max="8" width="28.5703125" customWidth="1"/>
    <col min="9" max="9" width="24.140625" customWidth="1"/>
    <col min="10" max="10" width="28.85546875" customWidth="1"/>
  </cols>
  <sheetData>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1927</v>
      </c>
      <c r="B5" s="785"/>
      <c r="C5" s="785"/>
      <c r="D5" s="785"/>
      <c r="E5" s="785"/>
      <c r="F5" s="785"/>
      <c r="G5" s="785"/>
      <c r="H5" s="253"/>
      <c r="I5" s="254"/>
      <c r="J5" s="254"/>
    </row>
    <row r="6" spans="1:10" ht="23.25">
      <c r="A6" s="263" t="s">
        <v>0</v>
      </c>
      <c r="B6" s="263"/>
      <c r="C6" s="264" t="s">
        <v>879</v>
      </c>
      <c r="D6" s="265"/>
      <c r="E6" s="265"/>
      <c r="F6" s="266"/>
      <c r="G6" s="263"/>
      <c r="H6" s="253"/>
      <c r="I6" s="254"/>
      <c r="J6" s="254"/>
    </row>
    <row r="7" spans="1:10" ht="23.25">
      <c r="A7" s="785" t="s">
        <v>799</v>
      </c>
      <c r="B7" s="785"/>
      <c r="C7" s="785"/>
      <c r="D7" s="785"/>
      <c r="E7" s="785"/>
      <c r="F7" s="785"/>
      <c r="G7" s="785"/>
      <c r="H7" s="253"/>
      <c r="I7" s="254"/>
      <c r="J7" s="254"/>
    </row>
    <row r="8" spans="1:10" ht="23.25">
      <c r="A8" s="785" t="s">
        <v>1264</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7" t="s">
        <v>1240</v>
      </c>
      <c r="G10" s="257" t="s">
        <v>908</v>
      </c>
      <c r="H10" s="255" t="s">
        <v>905</v>
      </c>
      <c r="I10" s="255" t="s">
        <v>906</v>
      </c>
      <c r="J10" s="255" t="s">
        <v>907</v>
      </c>
    </row>
    <row r="11" spans="1:10" ht="24.95" customHeight="1">
      <c r="A11" s="254"/>
      <c r="B11" s="254"/>
      <c r="C11" s="254"/>
      <c r="D11" s="473"/>
      <c r="E11" s="534">
        <v>51220100</v>
      </c>
      <c r="F11" s="554" t="s">
        <v>346</v>
      </c>
      <c r="G11" s="258"/>
      <c r="H11" s="259" t="s">
        <v>22</v>
      </c>
      <c r="I11" s="259" t="s">
        <v>22</v>
      </c>
      <c r="J11" s="259" t="s">
        <v>22</v>
      </c>
    </row>
    <row r="12" spans="1:10" s="64" customFormat="1" ht="24.95" customHeight="1">
      <c r="A12" s="267">
        <v>23020105</v>
      </c>
      <c r="B12" s="267">
        <v>70630</v>
      </c>
      <c r="C12" s="267"/>
      <c r="D12" s="394" t="s">
        <v>1248</v>
      </c>
      <c r="E12" s="268"/>
      <c r="F12" s="268" t="s">
        <v>402</v>
      </c>
      <c r="G12" s="268"/>
      <c r="H12" s="277">
        <f>SUM(H13:H78)</f>
        <v>1000000000</v>
      </c>
      <c r="I12" s="271"/>
      <c r="J12" s="277">
        <f>SUM(J13:J78)</f>
        <v>1440000000</v>
      </c>
    </row>
    <row r="13" spans="1:10" s="64" customFormat="1" ht="24.95" customHeight="1">
      <c r="A13" s="270" t="s">
        <v>6</v>
      </c>
      <c r="B13" s="270"/>
      <c r="C13" s="270"/>
      <c r="D13" s="395"/>
      <c r="E13" s="416"/>
      <c r="F13" s="304" t="s">
        <v>403</v>
      </c>
      <c r="G13" s="268" t="s">
        <v>5</v>
      </c>
      <c r="H13" s="273">
        <v>30000000</v>
      </c>
      <c r="I13" s="271"/>
      <c r="J13" s="273">
        <v>30000000</v>
      </c>
    </row>
    <row r="14" spans="1:10" s="64" customFormat="1" ht="46.5">
      <c r="A14" s="270" t="s">
        <v>7</v>
      </c>
      <c r="B14" s="270"/>
      <c r="C14" s="270"/>
      <c r="D14" s="395"/>
      <c r="E14" s="417"/>
      <c r="F14" s="304" t="s">
        <v>404</v>
      </c>
      <c r="G14" s="271"/>
      <c r="H14" s="273">
        <v>20000000</v>
      </c>
      <c r="I14" s="271"/>
      <c r="J14" s="273">
        <v>20000000</v>
      </c>
    </row>
    <row r="15" spans="1:10" s="64" customFormat="1" ht="24.95" customHeight="1">
      <c r="A15" s="270"/>
      <c r="B15" s="267">
        <v>70630</v>
      </c>
      <c r="C15" s="270"/>
      <c r="D15" s="395"/>
      <c r="E15" s="268">
        <v>51210300</v>
      </c>
      <c r="F15" s="268" t="s">
        <v>589</v>
      </c>
      <c r="G15" s="271"/>
      <c r="H15" s="271"/>
      <c r="I15" s="271"/>
      <c r="J15" s="271"/>
    </row>
    <row r="16" spans="1:10" s="64" customFormat="1" ht="24.95" customHeight="1">
      <c r="A16" s="275" t="s">
        <v>6</v>
      </c>
      <c r="B16" s="407"/>
      <c r="C16" s="275"/>
      <c r="D16" s="396"/>
      <c r="E16" s="268"/>
      <c r="F16" s="260" t="s">
        <v>405</v>
      </c>
      <c r="G16" s="268" t="s">
        <v>5</v>
      </c>
      <c r="H16" s="276">
        <v>40000000</v>
      </c>
      <c r="I16" s="271"/>
      <c r="J16" s="276">
        <v>40000000</v>
      </c>
    </row>
    <row r="17" spans="1:10" s="64" customFormat="1" ht="24.95" customHeight="1">
      <c r="A17" s="275" t="s">
        <v>7</v>
      </c>
      <c r="B17" s="407"/>
      <c r="C17" s="275"/>
      <c r="D17" s="396"/>
      <c r="E17" s="271"/>
      <c r="F17" s="397" t="s">
        <v>406</v>
      </c>
      <c r="G17" s="268" t="s">
        <v>12</v>
      </c>
      <c r="H17" s="276">
        <v>10000000</v>
      </c>
      <c r="I17" s="271"/>
      <c r="J17" s="276">
        <v>10000000</v>
      </c>
    </row>
    <row r="18" spans="1:10" s="64" customFormat="1" ht="24.95" customHeight="1">
      <c r="A18" s="270"/>
      <c r="B18" s="267">
        <v>70630</v>
      </c>
      <c r="C18" s="270"/>
      <c r="D18" s="395"/>
      <c r="E18" s="268">
        <v>51210500</v>
      </c>
      <c r="F18" s="268" t="s">
        <v>1405</v>
      </c>
      <c r="G18" s="271"/>
      <c r="H18" s="271"/>
      <c r="I18" s="271"/>
      <c r="J18" s="271"/>
    </row>
    <row r="19" spans="1:10" s="64" customFormat="1" ht="24.95" customHeight="1">
      <c r="A19" s="270" t="s">
        <v>6</v>
      </c>
      <c r="B19" s="267"/>
      <c r="C19" s="270"/>
      <c r="D19" s="395"/>
      <c r="E19" s="268"/>
      <c r="F19" s="398" t="s">
        <v>407</v>
      </c>
      <c r="G19" s="268" t="s">
        <v>5</v>
      </c>
      <c r="H19" s="276">
        <v>20000000</v>
      </c>
      <c r="I19" s="271"/>
      <c r="J19" s="276">
        <v>20000000</v>
      </c>
    </row>
    <row r="20" spans="1:10" s="64" customFormat="1" ht="24.95" customHeight="1">
      <c r="A20" s="270"/>
      <c r="B20" s="267">
        <v>70630</v>
      </c>
      <c r="C20" s="270"/>
      <c r="D20" s="395"/>
      <c r="E20" s="268">
        <v>5120500</v>
      </c>
      <c r="F20" s="268" t="s">
        <v>1404</v>
      </c>
      <c r="G20" s="271"/>
      <c r="H20" s="276"/>
      <c r="I20" s="271"/>
      <c r="J20" s="276"/>
    </row>
    <row r="21" spans="1:10" s="64" customFormat="1" ht="24.95" customHeight="1">
      <c r="A21" s="270" t="s">
        <v>6</v>
      </c>
      <c r="B21" s="270"/>
      <c r="C21" s="270"/>
      <c r="D21" s="395"/>
      <c r="E21" s="268"/>
      <c r="F21" s="398" t="s">
        <v>408</v>
      </c>
      <c r="G21" s="271"/>
      <c r="H21" s="276">
        <v>5000000</v>
      </c>
      <c r="I21" s="271"/>
      <c r="J21" s="276">
        <v>5000000</v>
      </c>
    </row>
    <row r="22" spans="1:10" s="64" customFormat="1" ht="24.95" customHeight="1">
      <c r="A22" s="270" t="s">
        <v>7</v>
      </c>
      <c r="B22" s="270"/>
      <c r="C22" s="270"/>
      <c r="D22" s="395"/>
      <c r="E22" s="271"/>
      <c r="F22" s="260" t="s">
        <v>1107</v>
      </c>
      <c r="G22" s="271" t="s">
        <v>12</v>
      </c>
      <c r="H22" s="400"/>
      <c r="I22" s="271"/>
      <c r="J22" s="400">
        <v>7000000</v>
      </c>
    </row>
    <row r="23" spans="1:10" s="64" customFormat="1" ht="24.95" customHeight="1">
      <c r="A23" s="270"/>
      <c r="B23" s="270"/>
      <c r="C23" s="270"/>
      <c r="D23" s="395"/>
      <c r="E23" s="268">
        <v>51210600</v>
      </c>
      <c r="F23" s="268" t="s">
        <v>355</v>
      </c>
      <c r="G23" s="271"/>
      <c r="H23" s="400"/>
      <c r="I23" s="271"/>
      <c r="J23" s="400"/>
    </row>
    <row r="24" spans="1:10" s="64" customFormat="1" ht="24.95" customHeight="1">
      <c r="A24" s="270" t="s">
        <v>6</v>
      </c>
      <c r="B24" s="270"/>
      <c r="C24" s="270"/>
      <c r="D24" s="395"/>
      <c r="E24" s="268"/>
      <c r="F24" s="418" t="s">
        <v>409</v>
      </c>
      <c r="G24" s="271"/>
      <c r="H24" s="400">
        <v>5000000</v>
      </c>
      <c r="I24" s="271"/>
      <c r="J24" s="400">
        <v>5000000</v>
      </c>
    </row>
    <row r="25" spans="1:10" s="64" customFormat="1" ht="24.95" customHeight="1">
      <c r="A25" s="270"/>
      <c r="B25" s="270"/>
      <c r="C25" s="270"/>
      <c r="D25" s="395"/>
      <c r="E25" s="268">
        <v>51220700</v>
      </c>
      <c r="F25" s="268" t="s">
        <v>357</v>
      </c>
      <c r="G25" s="268"/>
      <c r="H25" s="400"/>
      <c r="I25" s="271"/>
      <c r="J25" s="400"/>
    </row>
    <row r="26" spans="1:10" s="64" customFormat="1" ht="24.95" customHeight="1">
      <c r="A26" s="270" t="s">
        <v>6</v>
      </c>
      <c r="B26" s="270"/>
      <c r="C26" s="270"/>
      <c r="D26" s="395"/>
      <c r="E26" s="268"/>
      <c r="F26" s="419" t="s">
        <v>410</v>
      </c>
      <c r="G26" s="271"/>
      <c r="H26" s="400">
        <v>5000000</v>
      </c>
      <c r="I26" s="271"/>
      <c r="J26" s="400">
        <v>5000000</v>
      </c>
    </row>
    <row r="27" spans="1:10" s="64" customFormat="1" ht="24.95" customHeight="1">
      <c r="A27" s="270"/>
      <c r="B27" s="270"/>
      <c r="C27" s="270"/>
      <c r="D27" s="395"/>
      <c r="E27" s="268">
        <v>51220800</v>
      </c>
      <c r="F27" s="268" t="s">
        <v>411</v>
      </c>
      <c r="G27" s="268"/>
      <c r="H27" s="400"/>
      <c r="I27" s="271"/>
      <c r="J27" s="400"/>
    </row>
    <row r="28" spans="1:10" s="64" customFormat="1" ht="24.95" customHeight="1">
      <c r="A28" s="270" t="s">
        <v>6</v>
      </c>
      <c r="B28" s="270"/>
      <c r="C28" s="270"/>
      <c r="D28" s="395"/>
      <c r="E28" s="268"/>
      <c r="F28" s="260" t="s">
        <v>412</v>
      </c>
      <c r="G28" s="268"/>
      <c r="H28" s="400">
        <v>10000000</v>
      </c>
      <c r="I28" s="271"/>
      <c r="J28" s="400">
        <v>10000000</v>
      </c>
    </row>
    <row r="29" spans="1:10" s="64" customFormat="1" ht="24.95" customHeight="1">
      <c r="A29" s="270" t="s">
        <v>7</v>
      </c>
      <c r="B29" s="270"/>
      <c r="C29" s="270"/>
      <c r="D29" s="395"/>
      <c r="E29" s="271"/>
      <c r="F29" s="419" t="s">
        <v>413</v>
      </c>
      <c r="G29" s="268" t="s">
        <v>5</v>
      </c>
      <c r="H29" s="400">
        <v>10000000</v>
      </c>
      <c r="I29" s="271"/>
      <c r="J29" s="400">
        <v>10000000</v>
      </c>
    </row>
    <row r="30" spans="1:10" s="64" customFormat="1" ht="24.95" customHeight="1">
      <c r="A30" s="270" t="s">
        <v>9</v>
      </c>
      <c r="B30" s="270"/>
      <c r="C30" s="270"/>
      <c r="D30" s="395"/>
      <c r="E30" s="271"/>
      <c r="F30" s="260" t="s">
        <v>414</v>
      </c>
      <c r="G30" s="268" t="s">
        <v>12</v>
      </c>
      <c r="H30" s="400">
        <v>5000000</v>
      </c>
      <c r="I30" s="271"/>
      <c r="J30" s="400">
        <v>5000000</v>
      </c>
    </row>
    <row r="31" spans="1:10" s="64" customFormat="1" ht="24.95" customHeight="1">
      <c r="A31" s="270"/>
      <c r="B31" s="270"/>
      <c r="C31" s="270"/>
      <c r="D31" s="395"/>
      <c r="E31" s="268">
        <v>51231100</v>
      </c>
      <c r="F31" s="416" t="s">
        <v>415</v>
      </c>
      <c r="G31" s="268"/>
      <c r="H31" s="400"/>
      <c r="I31" s="271"/>
      <c r="J31" s="400"/>
    </row>
    <row r="32" spans="1:10" s="64" customFormat="1" ht="46.5">
      <c r="A32" s="270" t="s">
        <v>6</v>
      </c>
      <c r="B32" s="270"/>
      <c r="C32" s="270"/>
      <c r="D32" s="395"/>
      <c r="E32" s="416"/>
      <c r="F32" s="260" t="s">
        <v>416</v>
      </c>
      <c r="G32" s="268"/>
      <c r="H32" s="400">
        <v>20000000</v>
      </c>
      <c r="I32" s="271"/>
      <c r="J32" s="400">
        <v>20000000</v>
      </c>
    </row>
    <row r="33" spans="1:10" s="64" customFormat="1" ht="24.95" customHeight="1">
      <c r="A33" s="270"/>
      <c r="B33" s="270"/>
      <c r="C33" s="270"/>
      <c r="D33" s="395"/>
      <c r="E33" s="271"/>
      <c r="F33" s="420" t="s">
        <v>417</v>
      </c>
      <c r="G33" s="268" t="s">
        <v>12</v>
      </c>
      <c r="H33" s="400">
        <v>15000000</v>
      </c>
      <c r="I33" s="271"/>
      <c r="J33" s="400">
        <v>15000000</v>
      </c>
    </row>
    <row r="34" spans="1:10" s="64" customFormat="1" ht="24.95" customHeight="1">
      <c r="A34" s="270"/>
      <c r="B34" s="270"/>
      <c r="C34" s="270"/>
      <c r="D34" s="395"/>
      <c r="E34" s="268">
        <v>51231200</v>
      </c>
      <c r="F34" s="268" t="s">
        <v>366</v>
      </c>
      <c r="G34" s="268"/>
      <c r="H34" s="400"/>
      <c r="I34" s="271"/>
      <c r="J34" s="400"/>
    </row>
    <row r="35" spans="1:10" s="64" customFormat="1" ht="24.95" customHeight="1">
      <c r="A35" s="270" t="s">
        <v>6</v>
      </c>
      <c r="B35" s="270"/>
      <c r="C35" s="270"/>
      <c r="D35" s="395"/>
      <c r="E35" s="268"/>
      <c r="F35" s="419" t="s">
        <v>418</v>
      </c>
      <c r="G35" s="268" t="s">
        <v>12</v>
      </c>
      <c r="H35" s="400">
        <v>10000000</v>
      </c>
      <c r="I35" s="271"/>
      <c r="J35" s="400">
        <v>10000000</v>
      </c>
    </row>
    <row r="36" spans="1:10" s="64" customFormat="1" ht="46.5">
      <c r="A36" s="270" t="s">
        <v>7</v>
      </c>
      <c r="B36" s="270"/>
      <c r="C36" s="270"/>
      <c r="D36" s="395"/>
      <c r="E36" s="271"/>
      <c r="F36" s="419" t="s">
        <v>419</v>
      </c>
      <c r="G36" s="268"/>
      <c r="H36" s="400">
        <v>30000000</v>
      </c>
      <c r="I36" s="271"/>
      <c r="J36" s="400">
        <v>30000000</v>
      </c>
    </row>
    <row r="37" spans="1:10" s="64" customFormat="1" ht="24.95" customHeight="1">
      <c r="A37" s="270" t="s">
        <v>9</v>
      </c>
      <c r="B37" s="270"/>
      <c r="C37" s="270"/>
      <c r="D37" s="395"/>
      <c r="E37" s="271"/>
      <c r="F37" s="420" t="s">
        <v>420</v>
      </c>
      <c r="G37" s="268" t="s">
        <v>5</v>
      </c>
      <c r="H37" s="400">
        <v>15000000</v>
      </c>
      <c r="I37" s="271"/>
      <c r="J37" s="400">
        <v>15000000</v>
      </c>
    </row>
    <row r="38" spans="1:10" s="64" customFormat="1" ht="24.95" customHeight="1">
      <c r="A38" s="270"/>
      <c r="B38" s="270"/>
      <c r="C38" s="270"/>
      <c r="D38" s="395"/>
      <c r="E38" s="268">
        <v>51231300</v>
      </c>
      <c r="F38" s="268" t="s">
        <v>368</v>
      </c>
      <c r="G38" s="268"/>
      <c r="H38" s="400"/>
      <c r="I38" s="271"/>
      <c r="J38" s="400"/>
    </row>
    <row r="39" spans="1:10" s="64" customFormat="1" ht="24.95" customHeight="1">
      <c r="A39" s="270" t="s">
        <v>6</v>
      </c>
      <c r="B39" s="270"/>
      <c r="C39" s="270"/>
      <c r="D39" s="395"/>
      <c r="E39" s="268"/>
      <c r="F39" s="419" t="s">
        <v>421</v>
      </c>
      <c r="G39" s="268" t="s">
        <v>5</v>
      </c>
      <c r="H39" s="400">
        <v>20000000</v>
      </c>
      <c r="I39" s="271"/>
      <c r="J39" s="400">
        <v>20000000</v>
      </c>
    </row>
    <row r="40" spans="1:10" s="64" customFormat="1" ht="24.95" customHeight="1">
      <c r="A40" s="270" t="s">
        <v>7</v>
      </c>
      <c r="B40" s="270"/>
      <c r="C40" s="270"/>
      <c r="D40" s="395"/>
      <c r="E40" s="271"/>
      <c r="F40" s="419" t="s">
        <v>422</v>
      </c>
      <c r="G40" s="268" t="s">
        <v>5</v>
      </c>
      <c r="H40" s="400">
        <v>20000000</v>
      </c>
      <c r="I40" s="271"/>
      <c r="J40" s="400">
        <v>20000000</v>
      </c>
    </row>
    <row r="41" spans="1:10" s="64" customFormat="1" ht="24.95" customHeight="1">
      <c r="A41" s="270" t="s">
        <v>9</v>
      </c>
      <c r="B41" s="270"/>
      <c r="C41" s="270"/>
      <c r="D41" s="395"/>
      <c r="E41" s="271"/>
      <c r="F41" s="419" t="s">
        <v>423</v>
      </c>
      <c r="G41" s="268" t="s">
        <v>12</v>
      </c>
      <c r="H41" s="400">
        <v>20000000</v>
      </c>
      <c r="I41" s="271"/>
      <c r="J41" s="400">
        <v>20000000</v>
      </c>
    </row>
    <row r="42" spans="1:10" s="64" customFormat="1" ht="24.95" customHeight="1">
      <c r="A42" s="270" t="s">
        <v>35</v>
      </c>
      <c r="B42" s="270"/>
      <c r="C42" s="270"/>
      <c r="D42" s="395"/>
      <c r="E42" s="271"/>
      <c r="F42" s="419" t="s">
        <v>424</v>
      </c>
      <c r="G42" s="268" t="s">
        <v>12</v>
      </c>
      <c r="H42" s="400">
        <v>0</v>
      </c>
      <c r="I42" s="271"/>
      <c r="J42" s="400">
        <v>0</v>
      </c>
    </row>
    <row r="43" spans="1:10" s="64" customFormat="1" ht="24.95" customHeight="1">
      <c r="A43" s="270"/>
      <c r="B43" s="270"/>
      <c r="C43" s="270"/>
      <c r="D43" s="395"/>
      <c r="E43" s="268">
        <v>51231400</v>
      </c>
      <c r="F43" s="268" t="s">
        <v>372</v>
      </c>
      <c r="G43" s="268"/>
      <c r="H43" s="400"/>
      <c r="I43" s="271"/>
      <c r="J43" s="400"/>
    </row>
    <row r="44" spans="1:10" s="64" customFormat="1" ht="24.95" customHeight="1">
      <c r="A44" s="270" t="s">
        <v>6</v>
      </c>
      <c r="B44" s="270"/>
      <c r="C44" s="270"/>
      <c r="D44" s="395"/>
      <c r="E44" s="268"/>
      <c r="F44" s="419" t="s">
        <v>425</v>
      </c>
      <c r="G44" s="268"/>
      <c r="H44" s="400">
        <v>15000000</v>
      </c>
      <c r="I44" s="271"/>
      <c r="J44" s="400">
        <v>15000000</v>
      </c>
    </row>
    <row r="45" spans="1:10" s="64" customFormat="1" ht="24.95" customHeight="1">
      <c r="A45" s="270" t="s">
        <v>7</v>
      </c>
      <c r="B45" s="270"/>
      <c r="C45" s="270"/>
      <c r="D45" s="395"/>
      <c r="E45" s="271"/>
      <c r="F45" s="419" t="s">
        <v>426</v>
      </c>
      <c r="G45" s="268" t="s">
        <v>12</v>
      </c>
      <c r="H45" s="400">
        <v>20000000</v>
      </c>
      <c r="I45" s="271"/>
      <c r="J45" s="400">
        <v>20000000</v>
      </c>
    </row>
    <row r="46" spans="1:10" s="64" customFormat="1" ht="24.95" customHeight="1">
      <c r="A46" s="270" t="s">
        <v>9</v>
      </c>
      <c r="B46" s="270"/>
      <c r="C46" s="270"/>
      <c r="D46" s="395"/>
      <c r="E46" s="271"/>
      <c r="F46" s="419" t="s">
        <v>427</v>
      </c>
      <c r="G46" s="268" t="s">
        <v>12</v>
      </c>
      <c r="H46" s="400">
        <v>0</v>
      </c>
      <c r="I46" s="271"/>
      <c r="J46" s="400">
        <v>0</v>
      </c>
    </row>
    <row r="47" spans="1:10" s="64" customFormat="1" ht="24.95" customHeight="1">
      <c r="A47" s="270"/>
      <c r="B47" s="270"/>
      <c r="C47" s="270"/>
      <c r="D47" s="395"/>
      <c r="E47" s="268">
        <v>51231500</v>
      </c>
      <c r="F47" s="268" t="s">
        <v>1406</v>
      </c>
      <c r="G47" s="268"/>
      <c r="H47" s="400"/>
      <c r="I47" s="271"/>
      <c r="J47" s="400"/>
    </row>
    <row r="48" spans="1:10" s="64" customFormat="1" ht="24.95" customHeight="1">
      <c r="A48" s="270" t="s">
        <v>6</v>
      </c>
      <c r="B48" s="270"/>
      <c r="C48" s="270"/>
      <c r="D48" s="395"/>
      <c r="E48" s="268"/>
      <c r="F48" s="419" t="s">
        <v>2238</v>
      </c>
      <c r="G48" s="268"/>
      <c r="H48" s="400">
        <v>15000000</v>
      </c>
      <c r="I48" s="271"/>
      <c r="J48" s="400">
        <v>15000000</v>
      </c>
    </row>
    <row r="49" spans="1:10" s="64" customFormat="1" ht="24.95" customHeight="1">
      <c r="A49" s="270" t="s">
        <v>7</v>
      </c>
      <c r="B49" s="270"/>
      <c r="C49" s="270"/>
      <c r="D49" s="395"/>
      <c r="E49" s="268"/>
      <c r="F49" s="419" t="s">
        <v>428</v>
      </c>
      <c r="G49" s="268"/>
      <c r="H49" s="400">
        <v>10000000</v>
      </c>
      <c r="I49" s="271"/>
      <c r="J49" s="400">
        <v>10000000</v>
      </c>
    </row>
    <row r="50" spans="1:10" s="64" customFormat="1" ht="24.95" customHeight="1">
      <c r="A50" s="270"/>
      <c r="B50" s="267">
        <v>70630</v>
      </c>
      <c r="C50" s="270"/>
      <c r="D50" s="394" t="s">
        <v>1248</v>
      </c>
      <c r="E50" s="268">
        <v>51221600</v>
      </c>
      <c r="F50" s="268" t="s">
        <v>380</v>
      </c>
      <c r="G50" s="268"/>
      <c r="H50" s="399"/>
      <c r="I50" s="271"/>
      <c r="J50" s="399"/>
    </row>
    <row r="51" spans="1:10" s="64" customFormat="1" ht="24.95" customHeight="1">
      <c r="A51" s="270" t="s">
        <v>6</v>
      </c>
      <c r="B51" s="270"/>
      <c r="C51" s="270"/>
      <c r="D51" s="395"/>
      <c r="E51" s="268"/>
      <c r="F51" s="419" t="s">
        <v>429</v>
      </c>
      <c r="G51" s="268"/>
      <c r="H51" s="400">
        <v>5000000</v>
      </c>
      <c r="I51" s="271"/>
      <c r="J51" s="400">
        <v>5000000</v>
      </c>
    </row>
    <row r="52" spans="1:10" s="64" customFormat="1" ht="24.95" customHeight="1">
      <c r="A52" s="270" t="s">
        <v>7</v>
      </c>
      <c r="B52" s="270"/>
      <c r="C52" s="270"/>
      <c r="D52" s="395"/>
      <c r="E52" s="271"/>
      <c r="F52" s="419" t="s">
        <v>430</v>
      </c>
      <c r="G52" s="268"/>
      <c r="H52" s="400">
        <v>5000000</v>
      </c>
      <c r="I52" s="271"/>
      <c r="J52" s="400">
        <v>5000000</v>
      </c>
    </row>
    <row r="53" spans="1:10" s="64" customFormat="1" ht="24.95" customHeight="1">
      <c r="A53" s="267"/>
      <c r="B53" s="267"/>
      <c r="C53" s="267"/>
      <c r="D53" s="394"/>
      <c r="E53" s="268"/>
      <c r="F53" s="271" t="s">
        <v>1108</v>
      </c>
      <c r="G53" s="268" t="s">
        <v>5</v>
      </c>
      <c r="H53" s="399"/>
      <c r="I53" s="271"/>
      <c r="J53" s="273">
        <v>20000000</v>
      </c>
    </row>
    <row r="54" spans="1:10" s="64" customFormat="1" ht="24.95" customHeight="1">
      <c r="A54" s="267"/>
      <c r="B54" s="267"/>
      <c r="C54" s="267"/>
      <c r="D54" s="394"/>
      <c r="E54" s="268"/>
      <c r="F54" s="271" t="s">
        <v>1109</v>
      </c>
      <c r="G54" s="268" t="s">
        <v>12</v>
      </c>
      <c r="H54" s="399"/>
      <c r="I54" s="271"/>
      <c r="J54" s="273">
        <v>25000000</v>
      </c>
    </row>
    <row r="55" spans="1:10" s="64" customFormat="1" ht="24.95" customHeight="1">
      <c r="A55" s="267"/>
      <c r="B55" s="267"/>
      <c r="C55" s="267"/>
      <c r="D55" s="394" t="s">
        <v>1248</v>
      </c>
      <c r="E55" s="268">
        <v>51221700</v>
      </c>
      <c r="F55" s="268" t="s">
        <v>381</v>
      </c>
      <c r="G55" s="268"/>
      <c r="H55" s="399"/>
      <c r="I55" s="271"/>
      <c r="J55" s="273"/>
    </row>
    <row r="56" spans="1:10" s="64" customFormat="1" ht="24.95" customHeight="1">
      <c r="A56" s="270" t="s">
        <v>6</v>
      </c>
      <c r="B56" s="270"/>
      <c r="C56" s="270"/>
      <c r="D56" s="395"/>
      <c r="E56" s="268"/>
      <c r="F56" s="419" t="s">
        <v>431</v>
      </c>
      <c r="G56" s="268"/>
      <c r="H56" s="400">
        <v>10000000</v>
      </c>
      <c r="I56" s="271"/>
      <c r="J56" s="400">
        <v>10000000</v>
      </c>
    </row>
    <row r="57" spans="1:10" s="64" customFormat="1" ht="24.95" customHeight="1">
      <c r="A57" s="270" t="s">
        <v>7</v>
      </c>
      <c r="B57" s="270"/>
      <c r="C57" s="270"/>
      <c r="D57" s="395"/>
      <c r="E57" s="271"/>
      <c r="F57" s="419" t="s">
        <v>432</v>
      </c>
      <c r="G57" s="268" t="s">
        <v>12</v>
      </c>
      <c r="H57" s="400">
        <v>10000000</v>
      </c>
      <c r="I57" s="271"/>
      <c r="J57" s="400">
        <v>10000000</v>
      </c>
    </row>
    <row r="58" spans="1:10" s="64" customFormat="1" ht="24.95" customHeight="1">
      <c r="A58" s="270" t="s">
        <v>9</v>
      </c>
      <c r="B58" s="270"/>
      <c r="C58" s="270"/>
      <c r="D58" s="395"/>
      <c r="E58" s="271"/>
      <c r="F58" s="419" t="s">
        <v>433</v>
      </c>
      <c r="G58" s="271"/>
      <c r="H58" s="400">
        <v>5000000</v>
      </c>
      <c r="I58" s="271"/>
      <c r="J58" s="400">
        <v>5000000</v>
      </c>
    </row>
    <row r="59" spans="1:10" s="64" customFormat="1" ht="24.95" customHeight="1">
      <c r="A59" s="270" t="s">
        <v>35</v>
      </c>
      <c r="B59" s="270"/>
      <c r="C59" s="270"/>
      <c r="D59" s="395"/>
      <c r="E59" s="271"/>
      <c r="F59" s="419" t="s">
        <v>434</v>
      </c>
      <c r="G59" s="268"/>
      <c r="H59" s="400">
        <v>5000000</v>
      </c>
      <c r="I59" s="271"/>
      <c r="J59" s="400">
        <v>5000000</v>
      </c>
    </row>
    <row r="60" spans="1:10" s="64" customFormat="1" ht="24.95" customHeight="1">
      <c r="A60" s="267"/>
      <c r="B60" s="267"/>
      <c r="C60" s="267"/>
      <c r="D60" s="394" t="s">
        <v>1248</v>
      </c>
      <c r="E60" s="268">
        <v>51231800</v>
      </c>
      <c r="F60" s="268" t="s">
        <v>382</v>
      </c>
      <c r="G60" s="271"/>
      <c r="H60" s="400"/>
      <c r="I60" s="271"/>
      <c r="J60" s="400"/>
    </row>
    <row r="61" spans="1:10" s="64" customFormat="1" ht="24.95" customHeight="1">
      <c r="A61" s="270" t="s">
        <v>6</v>
      </c>
      <c r="B61" s="270"/>
      <c r="C61" s="270"/>
      <c r="D61" s="395"/>
      <c r="E61" s="268"/>
      <c r="F61" s="419" t="s">
        <v>435</v>
      </c>
      <c r="G61" s="271"/>
      <c r="H61" s="400">
        <v>5000000</v>
      </c>
      <c r="I61" s="271"/>
      <c r="J61" s="400">
        <v>5000000</v>
      </c>
    </row>
    <row r="62" spans="1:10" s="64" customFormat="1" ht="24.95" customHeight="1">
      <c r="A62" s="270" t="s">
        <v>7</v>
      </c>
      <c r="B62" s="270"/>
      <c r="C62" s="270"/>
      <c r="D62" s="395"/>
      <c r="E62" s="271"/>
      <c r="F62" s="419" t="s">
        <v>436</v>
      </c>
      <c r="G62" s="268"/>
      <c r="H62" s="400">
        <v>10000000</v>
      </c>
      <c r="I62" s="271"/>
      <c r="J62" s="400">
        <v>10000000</v>
      </c>
    </row>
    <row r="63" spans="1:10" s="64" customFormat="1" ht="24.95" customHeight="1">
      <c r="A63" s="270"/>
      <c r="B63" s="270"/>
      <c r="C63" s="270"/>
      <c r="D63" s="394" t="s">
        <v>1248</v>
      </c>
      <c r="E63" s="268">
        <v>51230200</v>
      </c>
      <c r="F63" s="268" t="s">
        <v>347</v>
      </c>
      <c r="G63" s="268"/>
      <c r="H63" s="400"/>
      <c r="I63" s="271"/>
      <c r="J63" s="400"/>
    </row>
    <row r="64" spans="1:10" s="64" customFormat="1" ht="24.95" customHeight="1">
      <c r="A64" s="270" t="s">
        <v>6</v>
      </c>
      <c r="B64" s="270"/>
      <c r="C64" s="270"/>
      <c r="D64" s="395"/>
      <c r="E64" s="268"/>
      <c r="F64" s="419" t="s">
        <v>441</v>
      </c>
      <c r="G64" s="268" t="s">
        <v>5</v>
      </c>
      <c r="H64" s="272">
        <v>15000000</v>
      </c>
      <c r="I64" s="271"/>
      <c r="J64" s="272">
        <v>15000000</v>
      </c>
    </row>
    <row r="65" spans="1:10" s="64" customFormat="1" ht="24.95" customHeight="1">
      <c r="A65" s="270" t="s">
        <v>7</v>
      </c>
      <c r="B65" s="270"/>
      <c r="C65" s="270"/>
      <c r="D65" s="395"/>
      <c r="E65" s="271"/>
      <c r="F65" s="419" t="s">
        <v>442</v>
      </c>
      <c r="G65" s="268" t="s">
        <v>5</v>
      </c>
      <c r="H65" s="272">
        <v>15000000</v>
      </c>
      <c r="I65" s="271"/>
      <c r="J65" s="272">
        <v>15000000</v>
      </c>
    </row>
    <row r="66" spans="1:10" s="64" customFormat="1" ht="24.95" customHeight="1">
      <c r="A66" s="270"/>
      <c r="B66" s="270"/>
      <c r="C66" s="270"/>
      <c r="D66" s="394" t="s">
        <v>1248</v>
      </c>
      <c r="E66" s="268">
        <v>51211000</v>
      </c>
      <c r="F66" s="268" t="s">
        <v>362</v>
      </c>
      <c r="G66" s="268"/>
      <c r="H66" s="272"/>
      <c r="I66" s="271"/>
      <c r="J66" s="272"/>
    </row>
    <row r="67" spans="1:10" s="64" customFormat="1" ht="24.95" customHeight="1">
      <c r="A67" s="270" t="s">
        <v>6</v>
      </c>
      <c r="B67" s="270"/>
      <c r="C67" s="270"/>
      <c r="D67" s="395"/>
      <c r="E67" s="268"/>
      <c r="F67" s="419" t="s">
        <v>443</v>
      </c>
      <c r="G67" s="268" t="s">
        <v>12</v>
      </c>
      <c r="H67" s="272">
        <v>14750000</v>
      </c>
      <c r="I67" s="271"/>
      <c r="J67" s="272">
        <v>14750000</v>
      </c>
    </row>
    <row r="68" spans="1:10" s="64" customFormat="1" ht="24.95" customHeight="1">
      <c r="A68" s="267"/>
      <c r="B68" s="267"/>
      <c r="C68" s="267"/>
      <c r="D68" s="394"/>
      <c r="E68" s="267"/>
      <c r="F68" s="268"/>
      <c r="G68" s="268"/>
      <c r="H68" s="268"/>
      <c r="I68" s="271"/>
      <c r="J68" s="268"/>
    </row>
    <row r="69" spans="1:10" s="64" customFormat="1" ht="69.75">
      <c r="A69" s="270" t="s">
        <v>1928</v>
      </c>
      <c r="B69" s="270"/>
      <c r="C69" s="270"/>
      <c r="D69" s="394" t="s">
        <v>1248</v>
      </c>
      <c r="E69" s="270"/>
      <c r="F69" s="419" t="s">
        <v>444</v>
      </c>
      <c r="G69" s="271"/>
      <c r="H69" s="272">
        <v>90000000</v>
      </c>
      <c r="I69" s="271"/>
      <c r="J69" s="272">
        <v>90000000</v>
      </c>
    </row>
    <row r="70" spans="1:10" s="64" customFormat="1" ht="24.95" customHeight="1">
      <c r="A70" s="270" t="s">
        <v>7</v>
      </c>
      <c r="B70" s="270"/>
      <c r="C70" s="270"/>
      <c r="D70" s="395"/>
      <c r="E70" s="270"/>
      <c r="F70" s="271"/>
      <c r="G70" s="271"/>
      <c r="H70" s="271"/>
      <c r="I70" s="271"/>
      <c r="J70" s="271"/>
    </row>
    <row r="71" spans="1:10" s="64" customFormat="1" ht="24.95" customHeight="1">
      <c r="A71" s="270" t="s">
        <v>7</v>
      </c>
      <c r="B71" s="270"/>
      <c r="C71" s="270"/>
      <c r="D71" s="394" t="s">
        <v>1248</v>
      </c>
      <c r="E71" s="270"/>
      <c r="F71" s="419" t="s">
        <v>445</v>
      </c>
      <c r="G71" s="271"/>
      <c r="H71" s="272">
        <v>340250000</v>
      </c>
      <c r="I71" s="271"/>
      <c r="J71" s="272">
        <v>717250000</v>
      </c>
    </row>
    <row r="72" spans="1:10" s="64" customFormat="1" ht="24.95" customHeight="1">
      <c r="A72" s="270"/>
      <c r="B72" s="270"/>
      <c r="C72" s="270"/>
      <c r="D72" s="395"/>
      <c r="E72" s="270"/>
      <c r="F72" s="419"/>
      <c r="G72" s="271"/>
      <c r="H72" s="272"/>
      <c r="I72" s="271"/>
      <c r="J72" s="272"/>
    </row>
    <row r="73" spans="1:10" s="64" customFormat="1" ht="24.95" customHeight="1">
      <c r="A73" s="270" t="s">
        <v>9</v>
      </c>
      <c r="B73" s="270"/>
      <c r="C73" s="270"/>
      <c r="D73" s="395"/>
      <c r="E73" s="270"/>
      <c r="F73" s="419" t="s">
        <v>440</v>
      </c>
      <c r="G73" s="268" t="s">
        <v>5</v>
      </c>
      <c r="H73" s="400">
        <v>10000000</v>
      </c>
      <c r="I73" s="271"/>
      <c r="J73" s="272">
        <v>10000000</v>
      </c>
    </row>
    <row r="74" spans="1:10" s="64" customFormat="1" ht="24.95" customHeight="1">
      <c r="A74" s="270" t="s">
        <v>35</v>
      </c>
      <c r="B74" s="270"/>
      <c r="C74" s="270"/>
      <c r="D74" s="395"/>
      <c r="E74" s="270"/>
      <c r="F74" s="419" t="s">
        <v>800</v>
      </c>
      <c r="G74" s="268"/>
      <c r="H74" s="272">
        <v>10000000</v>
      </c>
      <c r="I74" s="271"/>
      <c r="J74" s="273">
        <v>10000000</v>
      </c>
    </row>
    <row r="75" spans="1:10" s="64" customFormat="1" ht="24.95" customHeight="1">
      <c r="A75" s="270" t="s">
        <v>71</v>
      </c>
      <c r="B75" s="267"/>
      <c r="C75" s="267"/>
      <c r="D75" s="394"/>
      <c r="E75" s="267"/>
      <c r="F75" s="419" t="s">
        <v>801</v>
      </c>
      <c r="G75" s="268" t="s">
        <v>12</v>
      </c>
      <c r="H75" s="272">
        <v>80000000</v>
      </c>
      <c r="I75" s="271"/>
      <c r="J75" s="273">
        <v>80000000</v>
      </c>
    </row>
    <row r="76" spans="1:10" s="64" customFormat="1" ht="24.95" customHeight="1">
      <c r="A76" s="270" t="s">
        <v>310</v>
      </c>
      <c r="B76" s="267"/>
      <c r="C76" s="267"/>
      <c r="D76" s="394"/>
      <c r="E76" s="267"/>
      <c r="F76" s="419" t="s">
        <v>1110</v>
      </c>
      <c r="G76" s="268"/>
      <c r="H76" s="272"/>
      <c r="I76" s="271"/>
      <c r="J76" s="273">
        <v>1000000</v>
      </c>
    </row>
    <row r="77" spans="1:10" s="64" customFormat="1" ht="24.95" customHeight="1">
      <c r="A77" s="270" t="s">
        <v>388</v>
      </c>
      <c r="B77" s="267"/>
      <c r="C77" s="267"/>
      <c r="D77" s="394"/>
      <c r="E77" s="267"/>
      <c r="F77" s="419" t="s">
        <v>1111</v>
      </c>
      <c r="G77" s="268"/>
      <c r="H77" s="272"/>
      <c r="I77" s="271"/>
      <c r="J77" s="273">
        <v>5000000</v>
      </c>
    </row>
    <row r="78" spans="1:10" s="64" customFormat="1" ht="24.95" customHeight="1">
      <c r="A78" s="270" t="s">
        <v>389</v>
      </c>
      <c r="B78" s="267"/>
      <c r="C78" s="267"/>
      <c r="D78" s="394"/>
      <c r="E78" s="267"/>
      <c r="F78" s="419" t="s">
        <v>1112</v>
      </c>
      <c r="G78" s="268"/>
      <c r="H78" s="272"/>
      <c r="I78" s="271"/>
      <c r="J78" s="273">
        <v>5000000</v>
      </c>
    </row>
    <row r="79" spans="1:10" s="64" customFormat="1" ht="24.95" customHeight="1">
      <c r="A79" s="267"/>
      <c r="B79" s="267"/>
      <c r="C79" s="267"/>
      <c r="D79" s="394"/>
      <c r="E79" s="267"/>
      <c r="F79" s="419"/>
      <c r="G79" s="268"/>
      <c r="H79" s="272"/>
      <c r="I79" s="271"/>
      <c r="J79" s="273"/>
    </row>
    <row r="80" spans="1:10" s="64" customFormat="1" ht="24.95" customHeight="1">
      <c r="A80" s="268">
        <v>23010119</v>
      </c>
      <c r="B80" s="268">
        <v>70133</v>
      </c>
      <c r="C80" s="268"/>
      <c r="D80" s="394" t="s">
        <v>1248</v>
      </c>
      <c r="E80" s="268"/>
      <c r="F80" s="268" t="s">
        <v>133</v>
      </c>
      <c r="G80" s="268" t="s">
        <v>5</v>
      </c>
      <c r="H80" s="399">
        <v>15000000</v>
      </c>
      <c r="I80" s="271"/>
      <c r="J80" s="269">
        <v>20000000</v>
      </c>
    </row>
    <row r="81" spans="1:10" s="64" customFormat="1" ht="24.95" customHeight="1">
      <c r="A81" s="270" t="s">
        <v>6</v>
      </c>
      <c r="B81" s="270"/>
      <c r="C81" s="270"/>
      <c r="D81" s="395"/>
      <c r="E81" s="270"/>
      <c r="F81" s="419" t="s">
        <v>437</v>
      </c>
      <c r="G81" s="271"/>
      <c r="H81" s="400">
        <v>15000000</v>
      </c>
      <c r="I81" s="271"/>
      <c r="J81" s="273">
        <v>15000000</v>
      </c>
    </row>
    <row r="82" spans="1:10" s="64" customFormat="1" ht="24.95" customHeight="1">
      <c r="A82" s="270" t="s">
        <v>7</v>
      </c>
      <c r="B82" s="270"/>
      <c r="C82" s="270"/>
      <c r="D82" s="395"/>
      <c r="E82" s="270"/>
      <c r="F82" s="419" t="s">
        <v>1115</v>
      </c>
      <c r="G82" s="271"/>
      <c r="H82" s="400"/>
      <c r="I82" s="271"/>
      <c r="J82" s="273">
        <v>5000000</v>
      </c>
    </row>
    <row r="83" spans="1:10" s="64" customFormat="1" ht="24.95" customHeight="1">
      <c r="A83" s="267"/>
      <c r="B83" s="267"/>
      <c r="C83" s="267"/>
      <c r="D83" s="394"/>
      <c r="E83" s="267"/>
      <c r="F83" s="268"/>
      <c r="G83" s="268"/>
      <c r="H83" s="399"/>
      <c r="I83" s="271"/>
      <c r="J83" s="273"/>
    </row>
    <row r="84" spans="1:10" s="64" customFormat="1" ht="24.95" customHeight="1">
      <c r="A84" s="267">
        <v>23030104</v>
      </c>
      <c r="B84" s="267">
        <v>70630</v>
      </c>
      <c r="C84" s="267"/>
      <c r="D84" s="394" t="s">
        <v>1248</v>
      </c>
      <c r="E84" s="267"/>
      <c r="F84" s="268" t="s">
        <v>438</v>
      </c>
      <c r="G84" s="268"/>
      <c r="H84" s="399">
        <v>25000000</v>
      </c>
      <c r="I84" s="271"/>
      <c r="J84" s="269">
        <v>40000000</v>
      </c>
    </row>
    <row r="85" spans="1:10" s="64" customFormat="1" ht="46.5">
      <c r="A85" s="270" t="s">
        <v>6</v>
      </c>
      <c r="B85" s="270"/>
      <c r="C85" s="270"/>
      <c r="D85" s="395"/>
      <c r="E85" s="270"/>
      <c r="F85" s="260" t="s">
        <v>439</v>
      </c>
      <c r="G85" s="268" t="s">
        <v>5</v>
      </c>
      <c r="H85" s="400">
        <v>25000000</v>
      </c>
      <c r="I85" s="271"/>
      <c r="J85" s="273">
        <v>25000000</v>
      </c>
    </row>
    <row r="86" spans="1:10" s="64" customFormat="1" ht="24.95" customHeight="1">
      <c r="A86" s="270" t="s">
        <v>7</v>
      </c>
      <c r="B86" s="270"/>
      <c r="C86" s="270"/>
      <c r="D86" s="395"/>
      <c r="E86" s="270"/>
      <c r="F86" s="271" t="s">
        <v>1113</v>
      </c>
      <c r="G86" s="268"/>
      <c r="H86" s="400"/>
      <c r="I86" s="271"/>
      <c r="J86" s="273">
        <v>10000000</v>
      </c>
    </row>
    <row r="87" spans="1:10" s="64" customFormat="1" ht="24.95" customHeight="1">
      <c r="A87" s="267" t="s">
        <v>9</v>
      </c>
      <c r="B87" s="267"/>
      <c r="C87" s="267"/>
      <c r="D87" s="394"/>
      <c r="E87" s="267"/>
      <c r="F87" s="271" t="s">
        <v>1114</v>
      </c>
      <c r="G87" s="268"/>
      <c r="H87" s="399"/>
      <c r="I87" s="271"/>
      <c r="J87" s="273">
        <v>5000000</v>
      </c>
    </row>
    <row r="88" spans="1:10" s="64" customFormat="1" ht="24.95" customHeight="1">
      <c r="A88" s="271"/>
      <c r="B88" s="271"/>
      <c r="C88" s="271"/>
      <c r="D88" s="403"/>
      <c r="E88" s="271"/>
      <c r="F88" s="267" t="s">
        <v>1823</v>
      </c>
      <c r="G88" s="271"/>
      <c r="H88" s="274">
        <f>SUM(H84,H80,H12)</f>
        <v>1040000000</v>
      </c>
      <c r="I88" s="274">
        <f>SUM(I84,I80,I12)</f>
        <v>0</v>
      </c>
      <c r="J88" s="274">
        <f>SUM(J84,J80,J12)</f>
        <v>1500000000</v>
      </c>
    </row>
  </sheetData>
  <mergeCells count="4">
    <mergeCell ref="A5:G5"/>
    <mergeCell ref="A7:G7"/>
    <mergeCell ref="A8:G8"/>
    <mergeCell ref="A2:J2"/>
  </mergeCells>
  <printOptions horizontalCentered="1" verticalCentered="1"/>
  <pageMargins left="0.7" right="0.7" top="0.75" bottom="0.75" header="0.3" footer="0.3"/>
  <pageSetup scale="39" orientation="landscape" horizontalDpi="300" verticalDpi="300" r:id="rId1"/>
  <rowBreaks count="1" manualBreakCount="1">
    <brk id="49" max="9" man="1"/>
  </rowBreaks>
</worksheet>
</file>

<file path=xl/worksheets/sheet17.xml><?xml version="1.0" encoding="utf-8"?>
<worksheet xmlns="http://schemas.openxmlformats.org/spreadsheetml/2006/main" xmlns:r="http://schemas.openxmlformats.org/officeDocument/2006/relationships">
  <dimension ref="A1:J41"/>
  <sheetViews>
    <sheetView view="pageBreakPreview" zoomScale="50" zoomScaleNormal="100" zoomScaleSheetLayoutView="50" workbookViewId="0">
      <selection activeCell="J10" sqref="J10"/>
    </sheetView>
  </sheetViews>
  <sheetFormatPr defaultRowHeight="21"/>
  <cols>
    <col min="1" max="1" width="21.85546875" style="19" customWidth="1"/>
    <col min="2" max="2" width="25.5703125" style="19" customWidth="1"/>
    <col min="3" max="3" width="24.5703125" style="19" customWidth="1"/>
    <col min="4" max="4" width="18.140625" style="19" customWidth="1"/>
    <col min="5" max="5" width="15.5703125" style="19" customWidth="1"/>
    <col min="6" max="6" width="110.5703125" style="19" customWidth="1"/>
    <col min="7" max="7" width="15" style="19" customWidth="1"/>
    <col min="8" max="8" width="35" style="19" customWidth="1"/>
    <col min="9" max="9" width="31" style="19" customWidth="1"/>
    <col min="10" max="10" width="33.42578125" style="19" customWidth="1"/>
    <col min="11" max="16384" width="9.140625" style="19"/>
  </cols>
  <sheetData>
    <row r="1" spans="1:10">
      <c r="A1" s="18"/>
      <c r="B1" s="18"/>
      <c r="C1" s="18"/>
      <c r="D1" s="18"/>
      <c r="E1" s="18"/>
      <c r="F1" s="18"/>
      <c r="G1" s="18"/>
      <c r="H1" s="18"/>
      <c r="I1" s="18"/>
      <c r="J1" s="18"/>
    </row>
    <row r="2" spans="1:10">
      <c r="A2" s="802" t="s">
        <v>1247</v>
      </c>
      <c r="B2" s="802"/>
      <c r="C2" s="802"/>
      <c r="D2" s="802"/>
      <c r="E2" s="802"/>
      <c r="F2" s="802"/>
      <c r="G2" s="802"/>
      <c r="H2" s="802"/>
      <c r="I2" s="802"/>
      <c r="J2" s="802"/>
    </row>
    <row r="3" spans="1:10">
      <c r="A3" s="20"/>
      <c r="B3" s="20"/>
      <c r="C3" s="20"/>
      <c r="D3" s="20"/>
      <c r="E3" s="20"/>
      <c r="F3" s="20"/>
      <c r="G3" s="20"/>
      <c r="H3" s="20"/>
      <c r="I3" s="18"/>
      <c r="J3" s="18"/>
    </row>
    <row r="4" spans="1:10">
      <c r="A4" s="20"/>
      <c r="B4" s="20"/>
      <c r="C4" s="20"/>
      <c r="D4" s="20"/>
      <c r="E4" s="20"/>
      <c r="F4" s="20"/>
      <c r="G4" s="20"/>
      <c r="H4" s="20"/>
      <c r="I4" s="18"/>
      <c r="J4" s="18"/>
    </row>
    <row r="5" spans="1:10" ht="35.1" customHeight="1">
      <c r="A5" s="785" t="s">
        <v>1989</v>
      </c>
      <c r="B5" s="785"/>
      <c r="C5" s="785"/>
      <c r="D5" s="785"/>
      <c r="E5" s="785"/>
      <c r="F5" s="785"/>
      <c r="G5" s="785"/>
      <c r="H5" s="20"/>
      <c r="I5" s="18"/>
      <c r="J5" s="18"/>
    </row>
    <row r="6" spans="1:10" ht="35.1" customHeight="1">
      <c r="A6" s="263" t="s">
        <v>0</v>
      </c>
      <c r="B6" s="263"/>
      <c r="C6" s="264" t="s">
        <v>802</v>
      </c>
      <c r="D6" s="265"/>
      <c r="E6" s="265"/>
      <c r="F6" s="266"/>
      <c r="G6" s="263"/>
      <c r="H6" s="20"/>
      <c r="I6" s="18"/>
      <c r="J6" s="18"/>
    </row>
    <row r="7" spans="1:10" ht="35.1" customHeight="1">
      <c r="A7" s="785" t="s">
        <v>1999</v>
      </c>
      <c r="B7" s="785"/>
      <c r="C7" s="785"/>
      <c r="D7" s="785"/>
      <c r="E7" s="785"/>
      <c r="F7" s="785"/>
      <c r="G7" s="785"/>
      <c r="H7" s="253"/>
      <c r="I7" s="254"/>
      <c r="J7" s="254"/>
    </row>
    <row r="8" spans="1:10" ht="35.1" customHeight="1">
      <c r="A8" s="785" t="s">
        <v>803</v>
      </c>
      <c r="B8" s="785"/>
      <c r="C8" s="785"/>
      <c r="D8" s="785"/>
      <c r="E8" s="785"/>
      <c r="F8" s="785"/>
      <c r="G8" s="785"/>
      <c r="H8" s="253"/>
      <c r="I8" s="254"/>
      <c r="J8" s="254"/>
    </row>
    <row r="9" spans="1:10" ht="35.1" customHeight="1">
      <c r="A9" s="253"/>
      <c r="B9" s="253"/>
      <c r="C9" s="253"/>
      <c r="D9" s="253"/>
      <c r="E9" s="253"/>
      <c r="F9" s="253"/>
      <c r="G9" s="253"/>
      <c r="H9" s="253"/>
      <c r="I9" s="254"/>
      <c r="J9" s="254"/>
    </row>
    <row r="10" spans="1:10" ht="67.5">
      <c r="A10" s="255" t="s">
        <v>900</v>
      </c>
      <c r="B10" s="255" t="s">
        <v>901</v>
      </c>
      <c r="C10" s="256" t="s">
        <v>902</v>
      </c>
      <c r="D10" s="256" t="s">
        <v>903</v>
      </c>
      <c r="E10" s="255" t="s">
        <v>904</v>
      </c>
      <c r="F10" s="257" t="s">
        <v>1240</v>
      </c>
      <c r="G10" s="257" t="s">
        <v>908</v>
      </c>
      <c r="H10" s="255" t="s">
        <v>905</v>
      </c>
      <c r="I10" s="255" t="s">
        <v>906</v>
      </c>
      <c r="J10" s="255" t="s">
        <v>907</v>
      </c>
    </row>
    <row r="11" spans="1:10" ht="35.1" customHeight="1">
      <c r="A11" s="254"/>
      <c r="B11" s="254"/>
      <c r="C11" s="254"/>
      <c r="D11" s="254"/>
      <c r="E11" s="254"/>
      <c r="F11" s="254"/>
      <c r="G11" s="258"/>
      <c r="H11" s="259" t="s">
        <v>22</v>
      </c>
      <c r="I11" s="259" t="s">
        <v>22</v>
      </c>
      <c r="J11" s="259" t="s">
        <v>22</v>
      </c>
    </row>
    <row r="12" spans="1:10" s="282" customFormat="1" ht="35.1" customHeight="1">
      <c r="A12" s="278">
        <v>23010105</v>
      </c>
      <c r="B12" s="278">
        <v>70133</v>
      </c>
      <c r="C12" s="278"/>
      <c r="D12" s="279" t="s">
        <v>1248</v>
      </c>
      <c r="E12" s="278"/>
      <c r="F12" s="280" t="s">
        <v>446</v>
      </c>
      <c r="G12" s="280" t="s">
        <v>12</v>
      </c>
      <c r="H12" s="281">
        <v>170000000</v>
      </c>
      <c r="I12" s="281">
        <v>37820221.32</v>
      </c>
      <c r="J12" s="281">
        <v>150000000</v>
      </c>
    </row>
    <row r="13" spans="1:10" s="282" customFormat="1" ht="105">
      <c r="A13" s="283" t="s">
        <v>6</v>
      </c>
      <c r="B13" s="283"/>
      <c r="C13" s="283"/>
      <c r="D13" s="283"/>
      <c r="E13" s="283"/>
      <c r="F13" s="284" t="s">
        <v>447</v>
      </c>
      <c r="G13" s="285"/>
      <c r="H13" s="286">
        <v>170000000</v>
      </c>
      <c r="I13" s="287">
        <v>37820221.32</v>
      </c>
      <c r="J13" s="287">
        <v>150000000</v>
      </c>
    </row>
    <row r="14" spans="1:10" s="282" customFormat="1" ht="35.1" customHeight="1">
      <c r="A14" s="283"/>
      <c r="B14" s="283"/>
      <c r="C14" s="283"/>
      <c r="D14" s="283"/>
      <c r="E14" s="283"/>
      <c r="F14" s="285"/>
      <c r="G14" s="285"/>
      <c r="H14" s="285"/>
      <c r="I14" s="287"/>
      <c r="J14" s="287"/>
    </row>
    <row r="15" spans="1:10" s="282" customFormat="1" ht="35.1" customHeight="1">
      <c r="A15" s="278">
        <v>23010129</v>
      </c>
      <c r="B15" s="278">
        <v>705010</v>
      </c>
      <c r="C15" s="278"/>
      <c r="D15" s="279" t="s">
        <v>1248</v>
      </c>
      <c r="E15" s="278"/>
      <c r="F15" s="280" t="s">
        <v>207</v>
      </c>
      <c r="G15" s="280"/>
      <c r="H15" s="288">
        <v>10000000</v>
      </c>
      <c r="I15" s="287"/>
      <c r="J15" s="289" t="s">
        <v>273</v>
      </c>
    </row>
    <row r="16" spans="1:10" s="282" customFormat="1" ht="35.1" customHeight="1">
      <c r="A16" s="290" t="s">
        <v>6</v>
      </c>
      <c r="B16" s="290"/>
      <c r="C16" s="290"/>
      <c r="D16" s="290"/>
      <c r="E16" s="290"/>
      <c r="F16" s="291" t="s">
        <v>448</v>
      </c>
      <c r="G16" s="285" t="s">
        <v>5</v>
      </c>
      <c r="H16" s="292">
        <v>10000000</v>
      </c>
      <c r="I16" s="287"/>
      <c r="J16" s="293" t="s">
        <v>273</v>
      </c>
    </row>
    <row r="17" spans="1:10" s="282" customFormat="1" ht="35.1" customHeight="1">
      <c r="A17" s="283"/>
      <c r="B17" s="283"/>
      <c r="C17" s="283"/>
      <c r="D17" s="283"/>
      <c r="E17" s="283"/>
      <c r="F17" s="285"/>
      <c r="G17" s="285"/>
      <c r="H17" s="285"/>
      <c r="I17" s="287"/>
      <c r="J17" s="287"/>
    </row>
    <row r="18" spans="1:10" s="727" customFormat="1" ht="35.1" customHeight="1">
      <c r="A18" s="722">
        <v>23020123</v>
      </c>
      <c r="B18" s="722">
        <v>70640</v>
      </c>
      <c r="C18" s="722"/>
      <c r="D18" s="723" t="s">
        <v>1248</v>
      </c>
      <c r="E18" s="722"/>
      <c r="F18" s="724" t="s">
        <v>449</v>
      </c>
      <c r="G18" s="724" t="s">
        <v>12</v>
      </c>
      <c r="H18" s="728">
        <v>1200000000</v>
      </c>
      <c r="I18" s="726">
        <v>600000000</v>
      </c>
      <c r="J18" s="728">
        <f>J19</f>
        <v>1000000000</v>
      </c>
    </row>
    <row r="19" spans="1:10" s="282" customFormat="1" ht="26.25">
      <c r="A19" s="283" t="s">
        <v>6</v>
      </c>
      <c r="B19" s="283"/>
      <c r="C19" s="283"/>
      <c r="D19" s="283"/>
      <c r="E19" s="283"/>
      <c r="F19" s="284" t="s">
        <v>450</v>
      </c>
      <c r="G19" s="285"/>
      <c r="H19" s="292">
        <v>1200000000</v>
      </c>
      <c r="I19" s="287">
        <v>600000000</v>
      </c>
      <c r="J19" s="292">
        <v>1000000000</v>
      </c>
    </row>
    <row r="20" spans="1:10" s="282" customFormat="1" ht="35.1" customHeight="1">
      <c r="A20" s="283"/>
      <c r="B20" s="283"/>
      <c r="C20" s="283"/>
      <c r="D20" s="283"/>
      <c r="E20" s="283"/>
      <c r="F20" s="294"/>
      <c r="G20" s="285"/>
      <c r="H20" s="292"/>
      <c r="I20" s="287"/>
      <c r="J20" s="287"/>
    </row>
    <row r="21" spans="1:10" s="282" customFormat="1" ht="35.1" customHeight="1">
      <c r="A21" s="278">
        <v>23020124</v>
      </c>
      <c r="B21" s="278">
        <v>70474</v>
      </c>
      <c r="C21" s="278"/>
      <c r="D21" s="279" t="s">
        <v>1248</v>
      </c>
      <c r="E21" s="278"/>
      <c r="F21" s="295" t="s">
        <v>20</v>
      </c>
      <c r="G21" s="280"/>
      <c r="H21" s="288">
        <v>200000000</v>
      </c>
      <c r="I21" s="287"/>
      <c r="J21" s="281">
        <f>J22</f>
        <v>200000000</v>
      </c>
    </row>
    <row r="22" spans="1:10" s="282" customFormat="1" ht="35.1" customHeight="1">
      <c r="A22" s="283" t="s">
        <v>6</v>
      </c>
      <c r="B22" s="283"/>
      <c r="C22" s="283"/>
      <c r="D22" s="283"/>
      <c r="E22" s="283"/>
      <c r="F22" s="284" t="s">
        <v>451</v>
      </c>
      <c r="G22" s="285" t="s">
        <v>12</v>
      </c>
      <c r="H22" s="292">
        <v>200000000</v>
      </c>
      <c r="I22" s="287"/>
      <c r="J22" s="287">
        <v>200000000</v>
      </c>
    </row>
    <row r="23" spans="1:10" s="282" customFormat="1" ht="35.1" customHeight="1">
      <c r="A23" s="283"/>
      <c r="B23" s="283"/>
      <c r="C23" s="283"/>
      <c r="D23" s="283"/>
      <c r="E23" s="283"/>
      <c r="F23" s="285"/>
      <c r="G23" s="285"/>
      <c r="H23" s="285"/>
      <c r="I23" s="287"/>
      <c r="J23" s="287"/>
    </row>
    <row r="24" spans="1:10" s="727" customFormat="1" ht="35.1" customHeight="1">
      <c r="A24" s="722">
        <v>23040102</v>
      </c>
      <c r="B24" s="722">
        <v>70520</v>
      </c>
      <c r="C24" s="722"/>
      <c r="D24" s="723" t="s">
        <v>1248</v>
      </c>
      <c r="E24" s="722"/>
      <c r="F24" s="724" t="s">
        <v>1158</v>
      </c>
      <c r="G24" s="724" t="s">
        <v>5</v>
      </c>
      <c r="H24" s="725">
        <v>11300000000</v>
      </c>
      <c r="I24" s="726">
        <v>8300000000</v>
      </c>
      <c r="J24" s="726">
        <f>SUM(J25:J29)</f>
        <v>10500000000</v>
      </c>
    </row>
    <row r="25" spans="1:10" s="282" customFormat="1" ht="52.5">
      <c r="A25" s="283" t="s">
        <v>6</v>
      </c>
      <c r="B25" s="283"/>
      <c r="C25" s="283"/>
      <c r="D25" s="283"/>
      <c r="E25" s="283"/>
      <c r="F25" s="297" t="s">
        <v>1988</v>
      </c>
      <c r="G25" s="285"/>
      <c r="H25" s="298">
        <v>8000000000</v>
      </c>
      <c r="I25" s="287">
        <v>7900000000</v>
      </c>
      <c r="J25" s="287">
        <v>10500000000</v>
      </c>
    </row>
    <row r="26" spans="1:10" s="282" customFormat="1" ht="52.5">
      <c r="A26" s="283" t="s">
        <v>7</v>
      </c>
      <c r="B26" s="283"/>
      <c r="C26" s="283"/>
      <c r="D26" s="283"/>
      <c r="E26" s="283"/>
      <c r="F26" s="284" t="s">
        <v>452</v>
      </c>
      <c r="G26" s="285"/>
      <c r="H26" s="298">
        <v>1550000000</v>
      </c>
      <c r="I26" s="287"/>
      <c r="J26" s="287">
        <v>0</v>
      </c>
    </row>
    <row r="27" spans="1:10" s="282" customFormat="1" ht="35.1" customHeight="1">
      <c r="A27" s="283" t="s">
        <v>9</v>
      </c>
      <c r="B27" s="283"/>
      <c r="C27" s="283"/>
      <c r="D27" s="283"/>
      <c r="E27" s="283"/>
      <c r="F27" s="284" t="s">
        <v>453</v>
      </c>
      <c r="G27" s="285"/>
      <c r="H27" s="298">
        <v>500000000</v>
      </c>
      <c r="I27" s="287">
        <v>400000000</v>
      </c>
      <c r="J27" s="293">
        <v>0</v>
      </c>
    </row>
    <row r="28" spans="1:10" s="282" customFormat="1" ht="52.5">
      <c r="A28" s="283" t="s">
        <v>35</v>
      </c>
      <c r="B28" s="283"/>
      <c r="C28" s="283"/>
      <c r="D28" s="283"/>
      <c r="E28" s="283"/>
      <c r="F28" s="284" t="s">
        <v>454</v>
      </c>
      <c r="G28" s="285"/>
      <c r="H28" s="298">
        <v>1000000000</v>
      </c>
      <c r="I28" s="287"/>
      <c r="J28" s="287">
        <v>0</v>
      </c>
    </row>
    <row r="29" spans="1:10" s="282" customFormat="1" ht="52.5">
      <c r="A29" s="283" t="s">
        <v>71</v>
      </c>
      <c r="B29" s="283"/>
      <c r="C29" s="283"/>
      <c r="D29" s="283"/>
      <c r="E29" s="283"/>
      <c r="F29" s="284" t="s">
        <v>455</v>
      </c>
      <c r="G29" s="285"/>
      <c r="H29" s="298">
        <v>250000000</v>
      </c>
      <c r="I29" s="287"/>
      <c r="J29" s="293">
        <v>0</v>
      </c>
    </row>
    <row r="30" spans="1:10" s="282" customFormat="1" ht="35.1" customHeight="1">
      <c r="A30" s="283"/>
      <c r="B30" s="283"/>
      <c r="C30" s="283"/>
      <c r="D30" s="283"/>
      <c r="E30" s="283"/>
      <c r="F30" s="291"/>
      <c r="G30" s="285"/>
      <c r="H30" s="298"/>
      <c r="I30" s="287"/>
      <c r="J30" s="287"/>
    </row>
    <row r="31" spans="1:10" s="282" customFormat="1" ht="35.1" customHeight="1">
      <c r="A31" s="278">
        <v>23040105</v>
      </c>
      <c r="B31" s="278">
        <v>70530</v>
      </c>
      <c r="C31" s="278"/>
      <c r="D31" s="279" t="s">
        <v>1248</v>
      </c>
      <c r="E31" s="278"/>
      <c r="F31" s="299" t="s">
        <v>456</v>
      </c>
      <c r="G31" s="280"/>
      <c r="H31" s="296">
        <v>6000000</v>
      </c>
      <c r="I31" s="287"/>
      <c r="J31" s="281">
        <v>190000000</v>
      </c>
    </row>
    <row r="32" spans="1:10" s="282" customFormat="1" ht="52.5">
      <c r="A32" s="283" t="s">
        <v>6</v>
      </c>
      <c r="B32" s="283"/>
      <c r="C32" s="283"/>
      <c r="D32" s="283"/>
      <c r="E32" s="283"/>
      <c r="F32" s="284" t="s">
        <v>457</v>
      </c>
      <c r="G32" s="285"/>
      <c r="H32" s="298">
        <v>6000000</v>
      </c>
      <c r="I32" s="287"/>
      <c r="J32" s="293" t="s">
        <v>273</v>
      </c>
    </row>
    <row r="33" spans="1:10" s="282" customFormat="1" ht="35.1" customHeight="1">
      <c r="A33" s="283" t="s">
        <v>7</v>
      </c>
      <c r="B33" s="283"/>
      <c r="C33" s="283"/>
      <c r="D33" s="283"/>
      <c r="E33" s="283"/>
      <c r="F33" s="284" t="s">
        <v>1116</v>
      </c>
      <c r="G33" s="285"/>
      <c r="H33" s="298"/>
      <c r="I33" s="287"/>
      <c r="J33" s="287">
        <v>190000000</v>
      </c>
    </row>
    <row r="34" spans="1:10" s="282" customFormat="1" ht="35.1" customHeight="1">
      <c r="A34" s="283"/>
      <c r="B34" s="283"/>
      <c r="C34" s="283"/>
      <c r="D34" s="283"/>
      <c r="E34" s="283"/>
      <c r="F34" s="285"/>
      <c r="G34" s="285"/>
      <c r="H34" s="285"/>
      <c r="I34" s="287"/>
      <c r="J34" s="287"/>
    </row>
    <row r="35" spans="1:10" s="282" customFormat="1" ht="35.1" customHeight="1">
      <c r="A35" s="278">
        <v>23050101</v>
      </c>
      <c r="B35" s="278">
        <v>70550</v>
      </c>
      <c r="C35" s="278"/>
      <c r="D35" s="279" t="s">
        <v>1248</v>
      </c>
      <c r="E35" s="278"/>
      <c r="F35" s="280" t="s">
        <v>458</v>
      </c>
      <c r="G35" s="280"/>
      <c r="H35" s="288">
        <v>7000000</v>
      </c>
      <c r="I35" s="287"/>
      <c r="J35" s="281">
        <v>10000000</v>
      </c>
    </row>
    <row r="36" spans="1:10" s="282" customFormat="1" ht="35.1" customHeight="1">
      <c r="A36" s="283" t="s">
        <v>6</v>
      </c>
      <c r="B36" s="283"/>
      <c r="C36" s="283"/>
      <c r="D36" s="283"/>
      <c r="E36" s="283"/>
      <c r="F36" s="284" t="s">
        <v>459</v>
      </c>
      <c r="G36" s="285" t="s">
        <v>12</v>
      </c>
      <c r="H36" s="292">
        <v>7000000</v>
      </c>
      <c r="I36" s="287"/>
      <c r="J36" s="287">
        <v>10000000</v>
      </c>
    </row>
    <row r="37" spans="1:10" s="282" customFormat="1" ht="35.1" customHeight="1">
      <c r="A37" s="283"/>
      <c r="B37" s="283"/>
      <c r="C37" s="283"/>
      <c r="D37" s="283"/>
      <c r="E37" s="283"/>
      <c r="F37" s="284"/>
      <c r="G37" s="285"/>
      <c r="H37" s="292"/>
      <c r="I37" s="287"/>
      <c r="J37" s="287"/>
    </row>
    <row r="38" spans="1:10" s="282" customFormat="1" ht="35.1" customHeight="1">
      <c r="A38" s="278">
        <v>23030123</v>
      </c>
      <c r="B38" s="278">
        <v>70640</v>
      </c>
      <c r="C38" s="278"/>
      <c r="D38" s="279" t="s">
        <v>1248</v>
      </c>
      <c r="E38" s="278"/>
      <c r="F38" s="300" t="s">
        <v>1265</v>
      </c>
      <c r="G38" s="280"/>
      <c r="H38" s="288"/>
      <c r="I38" s="281"/>
      <c r="J38" s="281">
        <f>J39</f>
        <v>450000000</v>
      </c>
    </row>
    <row r="39" spans="1:10" s="282" customFormat="1" ht="35.1" customHeight="1">
      <c r="A39" s="283" t="s">
        <v>6</v>
      </c>
      <c r="B39" s="283"/>
      <c r="C39" s="283"/>
      <c r="D39" s="283"/>
      <c r="E39" s="283"/>
      <c r="F39" s="284" t="s">
        <v>1266</v>
      </c>
      <c r="G39" s="285" t="s">
        <v>12</v>
      </c>
      <c r="H39" s="292"/>
      <c r="I39" s="287"/>
      <c r="J39" s="287">
        <v>450000000</v>
      </c>
    </row>
    <row r="40" spans="1:10" s="282" customFormat="1" ht="35.1" customHeight="1">
      <c r="A40" s="285"/>
      <c r="B40" s="285"/>
      <c r="C40" s="285"/>
      <c r="D40" s="285"/>
      <c r="E40" s="285"/>
      <c r="F40" s="278" t="s">
        <v>1823</v>
      </c>
      <c r="G40" s="285"/>
      <c r="H40" s="301">
        <f>SUM(H12,H15,H18,H21,H24,H31,H35)</f>
        <v>12893000000</v>
      </c>
      <c r="I40" s="301">
        <f>SUM(I12,I15,I18,I21,I24,I31,I35)</f>
        <v>8937820221.3199997</v>
      </c>
      <c r="J40" s="301">
        <f>SUM(J38,J35,J31,J24,J21,J18,J12)</f>
        <v>12500000000</v>
      </c>
    </row>
    <row r="41" spans="1:10" ht="35.1" customHeight="1">
      <c r="A41" s="18"/>
      <c r="B41" s="18"/>
      <c r="C41" s="18"/>
      <c r="D41" s="18"/>
      <c r="E41" s="18"/>
      <c r="F41" s="18"/>
      <c r="G41" s="18"/>
      <c r="H41" s="27"/>
      <c r="I41" s="26"/>
      <c r="J41" s="26">
        <f>J40-10295073292</f>
        <v>2204926708</v>
      </c>
    </row>
  </sheetData>
  <mergeCells count="4">
    <mergeCell ref="A5:G5"/>
    <mergeCell ref="A7:G7"/>
    <mergeCell ref="A8:G8"/>
    <mergeCell ref="A2:J2"/>
  </mergeCells>
  <printOptions horizontalCentered="1" verticalCentered="1"/>
  <pageMargins left="0.7" right="0.7" top="0.75" bottom="0.75" header="0.3" footer="0.3"/>
  <pageSetup scale="33" orientation="landscape" horizontalDpi="300" verticalDpi="300" r:id="rId1"/>
</worksheet>
</file>

<file path=xl/worksheets/sheet18.xml><?xml version="1.0" encoding="utf-8"?>
<worksheet xmlns="http://schemas.openxmlformats.org/spreadsheetml/2006/main" xmlns:r="http://schemas.openxmlformats.org/officeDocument/2006/relationships">
  <dimension ref="A1:J32"/>
  <sheetViews>
    <sheetView view="pageBreakPreview" zoomScale="60" zoomScaleNormal="100" workbookViewId="0">
      <selection activeCell="J8" sqref="J8"/>
    </sheetView>
  </sheetViews>
  <sheetFormatPr defaultColWidth="15.140625" defaultRowHeight="21"/>
  <cols>
    <col min="1" max="1" width="19.42578125" style="19" customWidth="1"/>
    <col min="2" max="2" width="21.7109375" style="19" customWidth="1"/>
    <col min="3" max="3" width="22.28515625" style="19" customWidth="1"/>
    <col min="4" max="5" width="15.140625" style="19"/>
    <col min="6" max="6" width="104.42578125" style="19" customWidth="1"/>
    <col min="7" max="7" width="15.140625" style="19" customWidth="1"/>
    <col min="8" max="9" width="24" style="19" customWidth="1"/>
    <col min="10" max="10" width="26.28515625" style="19" customWidth="1"/>
    <col min="11" max="16384" width="15.140625" style="19"/>
  </cols>
  <sheetData>
    <row r="1" spans="1:10" ht="35.1" customHeight="1">
      <c r="A1" s="804" t="s">
        <v>1247</v>
      </c>
      <c r="B1" s="805"/>
      <c r="C1" s="805"/>
      <c r="D1" s="805"/>
      <c r="E1" s="805"/>
      <c r="F1" s="805"/>
      <c r="G1" s="805"/>
      <c r="H1" s="805"/>
      <c r="I1" s="805"/>
      <c r="J1" s="806"/>
    </row>
    <row r="2" spans="1:10" ht="35.1" customHeight="1">
      <c r="A2" s="20"/>
      <c r="B2" s="20"/>
      <c r="C2" s="20"/>
      <c r="D2" s="20"/>
      <c r="E2" s="20"/>
      <c r="F2" s="20"/>
      <c r="G2" s="20"/>
      <c r="H2" s="20"/>
      <c r="I2" s="18"/>
      <c r="J2" s="18"/>
    </row>
    <row r="3" spans="1:10" ht="35.1" customHeight="1">
      <c r="A3" s="803" t="s">
        <v>804</v>
      </c>
      <c r="B3" s="803"/>
      <c r="C3" s="803"/>
      <c r="D3" s="803"/>
      <c r="E3" s="803"/>
      <c r="F3" s="803"/>
      <c r="G3" s="803"/>
      <c r="H3" s="20"/>
      <c r="I3" s="18"/>
      <c r="J3" s="18"/>
    </row>
    <row r="4" spans="1:10" ht="35.1" customHeight="1">
      <c r="A4" s="21" t="s">
        <v>0</v>
      </c>
      <c r="B4" s="21"/>
      <c r="C4" s="28" t="s">
        <v>802</v>
      </c>
      <c r="D4" s="28"/>
      <c r="E4" s="28"/>
      <c r="F4" s="28"/>
      <c r="G4" s="21"/>
      <c r="H4" s="20"/>
      <c r="I4" s="18"/>
      <c r="J4" s="18"/>
    </row>
    <row r="5" spans="1:10" ht="35.1" customHeight="1">
      <c r="A5" s="803" t="s">
        <v>460</v>
      </c>
      <c r="B5" s="803"/>
      <c r="C5" s="803"/>
      <c r="D5" s="803"/>
      <c r="E5" s="803"/>
      <c r="F5" s="803"/>
      <c r="G5" s="803"/>
      <c r="H5" s="20"/>
      <c r="I5" s="18"/>
      <c r="J5" s="18"/>
    </row>
    <row r="6" spans="1:10" ht="35.1" customHeight="1">
      <c r="A6" s="803" t="s">
        <v>805</v>
      </c>
      <c r="B6" s="803"/>
      <c r="C6" s="803"/>
      <c r="D6" s="803"/>
      <c r="E6" s="803"/>
      <c r="F6" s="803"/>
      <c r="G6" s="803"/>
      <c r="H6" s="20"/>
      <c r="I6" s="18"/>
      <c r="J6" s="18"/>
    </row>
    <row r="7" spans="1:10" ht="35.1" customHeight="1">
      <c r="A7" s="20"/>
      <c r="B7" s="20"/>
      <c r="C7" s="20"/>
      <c r="D7" s="20"/>
      <c r="E7" s="20"/>
      <c r="F7" s="20"/>
      <c r="G7" s="20"/>
      <c r="H7" s="20"/>
      <c r="I7" s="18"/>
      <c r="J7" s="18"/>
    </row>
    <row r="8" spans="1:10" ht="60.75">
      <c r="A8" s="22" t="s">
        <v>900</v>
      </c>
      <c r="B8" s="22" t="s">
        <v>901</v>
      </c>
      <c r="C8" s="23" t="s">
        <v>902</v>
      </c>
      <c r="D8" s="23" t="s">
        <v>903</v>
      </c>
      <c r="E8" s="22" t="s">
        <v>904</v>
      </c>
      <c r="F8" s="23" t="s">
        <v>1240</v>
      </c>
      <c r="G8" s="23" t="s">
        <v>908</v>
      </c>
      <c r="H8" s="22" t="s">
        <v>905</v>
      </c>
      <c r="I8" s="22" t="s">
        <v>906</v>
      </c>
      <c r="J8" s="22" t="s">
        <v>907</v>
      </c>
    </row>
    <row r="9" spans="1:10" ht="35.1" customHeight="1">
      <c r="A9" s="18"/>
      <c r="B9" s="18"/>
      <c r="C9" s="18"/>
      <c r="D9" s="18"/>
      <c r="E9" s="18"/>
      <c r="F9" s="18"/>
      <c r="G9" s="24"/>
      <c r="H9" s="25" t="s">
        <v>22</v>
      </c>
      <c r="I9" s="25" t="s">
        <v>22</v>
      </c>
      <c r="J9" s="25" t="s">
        <v>22</v>
      </c>
    </row>
    <row r="10" spans="1:10" s="302" customFormat="1" ht="35.1" customHeight="1">
      <c r="A10" s="267">
        <v>23010106</v>
      </c>
      <c r="B10" s="267">
        <v>70422</v>
      </c>
      <c r="C10" s="267"/>
      <c r="D10" s="267"/>
      <c r="E10" s="267"/>
      <c r="F10" s="268" t="s">
        <v>44</v>
      </c>
      <c r="G10" s="268" t="s">
        <v>12</v>
      </c>
      <c r="H10" s="269">
        <v>10000000</v>
      </c>
      <c r="I10" s="273"/>
      <c r="J10" s="269">
        <v>0</v>
      </c>
    </row>
    <row r="11" spans="1:10" s="302" customFormat="1" ht="46.5">
      <c r="A11" s="270" t="s">
        <v>6</v>
      </c>
      <c r="B11" s="270"/>
      <c r="C11" s="270"/>
      <c r="D11" s="270"/>
      <c r="E11" s="270"/>
      <c r="F11" s="303" t="s">
        <v>461</v>
      </c>
      <c r="G11" s="271"/>
      <c r="H11" s="272">
        <v>5000000</v>
      </c>
      <c r="I11" s="273"/>
      <c r="J11" s="273">
        <v>0</v>
      </c>
    </row>
    <row r="12" spans="1:10" s="302" customFormat="1" ht="35.1" customHeight="1">
      <c r="A12" s="270" t="s">
        <v>7</v>
      </c>
      <c r="B12" s="270"/>
      <c r="C12" s="270"/>
      <c r="D12" s="270"/>
      <c r="E12" s="270"/>
      <c r="F12" s="261" t="s">
        <v>462</v>
      </c>
      <c r="G12" s="271"/>
      <c r="H12" s="272">
        <v>5000000</v>
      </c>
      <c r="I12" s="273"/>
      <c r="J12" s="273">
        <v>0</v>
      </c>
    </row>
    <row r="13" spans="1:10" s="302" customFormat="1" ht="35.1" customHeight="1">
      <c r="A13" s="270"/>
      <c r="B13" s="270"/>
      <c r="C13" s="270"/>
      <c r="D13" s="270"/>
      <c r="E13" s="270"/>
      <c r="F13" s="271"/>
      <c r="G13" s="271"/>
      <c r="H13" s="271"/>
      <c r="I13" s="273"/>
      <c r="J13" s="273"/>
    </row>
    <row r="14" spans="1:10" s="302" customFormat="1" ht="35.1" customHeight="1">
      <c r="A14" s="267">
        <v>23010128</v>
      </c>
      <c r="B14" s="267"/>
      <c r="C14" s="267"/>
      <c r="D14" s="267"/>
      <c r="E14" s="267"/>
      <c r="F14" s="268" t="s">
        <v>14</v>
      </c>
      <c r="G14" s="268"/>
      <c r="H14" s="274">
        <v>3550000</v>
      </c>
      <c r="I14" s="269">
        <v>1800000</v>
      </c>
      <c r="J14" s="269">
        <f>SUM(J15:J18)</f>
        <v>2500000</v>
      </c>
    </row>
    <row r="15" spans="1:10" s="302" customFormat="1" ht="83.25" customHeight="1">
      <c r="A15" s="275" t="s">
        <v>6</v>
      </c>
      <c r="B15" s="275"/>
      <c r="C15" s="275"/>
      <c r="D15" s="275"/>
      <c r="E15" s="275"/>
      <c r="F15" s="260" t="s">
        <v>2010</v>
      </c>
      <c r="G15" s="271"/>
      <c r="H15" s="276">
        <v>750000</v>
      </c>
      <c r="I15" s="273"/>
      <c r="J15" s="273">
        <v>500000</v>
      </c>
    </row>
    <row r="16" spans="1:10" s="302" customFormat="1" ht="49.5" customHeight="1">
      <c r="A16" s="275" t="s">
        <v>7</v>
      </c>
      <c r="B16" s="275"/>
      <c r="C16" s="275"/>
      <c r="D16" s="275"/>
      <c r="E16" s="275"/>
      <c r="F16" s="260" t="s">
        <v>1118</v>
      </c>
      <c r="G16" s="271"/>
      <c r="H16" s="276">
        <v>1200000</v>
      </c>
      <c r="I16" s="273">
        <v>1200000</v>
      </c>
      <c r="J16" s="273">
        <v>500000</v>
      </c>
    </row>
    <row r="17" spans="1:10" s="302" customFormat="1" ht="35.1" customHeight="1">
      <c r="A17" s="275" t="s">
        <v>9</v>
      </c>
      <c r="B17" s="275"/>
      <c r="C17" s="275"/>
      <c r="D17" s="275"/>
      <c r="E17" s="275"/>
      <c r="F17" s="304" t="s">
        <v>1117</v>
      </c>
      <c r="G17" s="271"/>
      <c r="H17" s="276">
        <v>600000</v>
      </c>
      <c r="I17" s="273">
        <v>600000</v>
      </c>
      <c r="J17" s="273">
        <v>500000</v>
      </c>
    </row>
    <row r="18" spans="1:10" s="302" customFormat="1" ht="48" customHeight="1">
      <c r="A18" s="275" t="s">
        <v>35</v>
      </c>
      <c r="B18" s="275"/>
      <c r="C18" s="275"/>
      <c r="D18" s="275"/>
      <c r="E18" s="275"/>
      <c r="F18" s="304" t="s">
        <v>463</v>
      </c>
      <c r="G18" s="271"/>
      <c r="H18" s="276">
        <v>1000000</v>
      </c>
      <c r="I18" s="273"/>
      <c r="J18" s="273">
        <v>1000000</v>
      </c>
    </row>
    <row r="19" spans="1:10" s="302" customFormat="1" ht="35.1" customHeight="1">
      <c r="A19" s="270"/>
      <c r="B19" s="270"/>
      <c r="C19" s="270"/>
      <c r="D19" s="270"/>
      <c r="E19" s="270"/>
      <c r="F19" s="271"/>
      <c r="G19" s="271"/>
      <c r="H19" s="271"/>
      <c r="I19" s="273"/>
      <c r="J19" s="273"/>
    </row>
    <row r="20" spans="1:10" s="302" customFormat="1" ht="35.1" customHeight="1">
      <c r="A20" s="267">
        <v>23040101</v>
      </c>
      <c r="B20" s="267"/>
      <c r="C20" s="267"/>
      <c r="D20" s="267"/>
      <c r="E20" s="267"/>
      <c r="F20" s="268" t="s">
        <v>464</v>
      </c>
      <c r="G20" s="268" t="s">
        <v>12</v>
      </c>
      <c r="H20" s="274">
        <v>23200000</v>
      </c>
      <c r="I20" s="269">
        <v>21000000</v>
      </c>
      <c r="J20" s="269">
        <f>SUM(J21:J24)</f>
        <v>30625000</v>
      </c>
    </row>
    <row r="21" spans="1:10" s="302" customFormat="1" ht="58.5" customHeight="1">
      <c r="A21" s="270" t="s">
        <v>6</v>
      </c>
      <c r="B21" s="270"/>
      <c r="C21" s="270"/>
      <c r="D21" s="270"/>
      <c r="E21" s="270"/>
      <c r="F21" s="303" t="s">
        <v>465</v>
      </c>
      <c r="G21" s="271"/>
      <c r="H21" s="276">
        <v>1000000</v>
      </c>
      <c r="I21" s="273">
        <v>1000000</v>
      </c>
      <c r="J21" s="273">
        <v>2000000</v>
      </c>
    </row>
    <row r="22" spans="1:10" s="302" customFormat="1" ht="85.5" customHeight="1">
      <c r="A22" s="270" t="s">
        <v>7</v>
      </c>
      <c r="B22" s="270"/>
      <c r="C22" s="270"/>
      <c r="D22" s="270"/>
      <c r="E22" s="270"/>
      <c r="F22" s="303" t="s">
        <v>466</v>
      </c>
      <c r="G22" s="271"/>
      <c r="H22" s="276">
        <v>20000000</v>
      </c>
      <c r="I22" s="273">
        <v>20000000</v>
      </c>
      <c r="J22" s="273">
        <v>20000000</v>
      </c>
    </row>
    <row r="23" spans="1:10" s="302" customFormat="1" ht="46.5">
      <c r="A23" s="270" t="s">
        <v>9</v>
      </c>
      <c r="B23" s="270"/>
      <c r="C23" s="270"/>
      <c r="D23" s="270"/>
      <c r="E23" s="270"/>
      <c r="F23" s="261" t="s">
        <v>1119</v>
      </c>
      <c r="G23" s="271"/>
      <c r="H23" s="276"/>
      <c r="I23" s="273"/>
      <c r="J23" s="273">
        <v>2500000</v>
      </c>
    </row>
    <row r="24" spans="1:10" s="302" customFormat="1" ht="46.5">
      <c r="A24" s="270"/>
      <c r="B24" s="270"/>
      <c r="C24" s="270"/>
      <c r="D24" s="270"/>
      <c r="E24" s="270"/>
      <c r="F24" s="261" t="s">
        <v>1120</v>
      </c>
      <c r="G24" s="271"/>
      <c r="H24" s="276"/>
      <c r="I24" s="273"/>
      <c r="J24" s="273">
        <f>5000000+1125000</f>
        <v>6125000</v>
      </c>
    </row>
    <row r="25" spans="1:10" s="302" customFormat="1" ht="35.1" customHeight="1">
      <c r="A25" s="270"/>
      <c r="B25" s="270"/>
      <c r="C25" s="270"/>
      <c r="D25" s="270"/>
      <c r="E25" s="270"/>
      <c r="F25" s="261"/>
      <c r="G25" s="271"/>
      <c r="H25" s="276"/>
      <c r="I25" s="273"/>
      <c r="J25" s="273"/>
    </row>
    <row r="26" spans="1:10" s="302" customFormat="1" ht="35.1" customHeight="1">
      <c r="A26" s="267">
        <v>23010133</v>
      </c>
      <c r="B26" s="270"/>
      <c r="C26" s="270"/>
      <c r="D26" s="270"/>
      <c r="E26" s="270"/>
      <c r="F26" s="262" t="s">
        <v>1121</v>
      </c>
      <c r="G26" s="271"/>
      <c r="H26" s="276"/>
      <c r="I26" s="273"/>
      <c r="J26" s="269">
        <v>3750000</v>
      </c>
    </row>
    <row r="27" spans="1:10" s="302" customFormat="1" ht="35.1" customHeight="1">
      <c r="A27" s="270" t="s">
        <v>6</v>
      </c>
      <c r="B27" s="270"/>
      <c r="C27" s="270"/>
      <c r="D27" s="270"/>
      <c r="E27" s="270"/>
      <c r="F27" s="261" t="s">
        <v>1122</v>
      </c>
      <c r="G27" s="271"/>
      <c r="H27" s="276"/>
      <c r="I27" s="273"/>
      <c r="J27" s="273">
        <v>3750000</v>
      </c>
    </row>
    <row r="28" spans="1:10" s="302" customFormat="1" ht="35.1" customHeight="1">
      <c r="A28" s="270"/>
      <c r="B28" s="270"/>
      <c r="C28" s="270"/>
      <c r="D28" s="270"/>
      <c r="E28" s="270"/>
      <c r="F28" s="261"/>
      <c r="G28" s="271"/>
      <c r="H28" s="276"/>
      <c r="I28" s="273"/>
      <c r="J28" s="273"/>
    </row>
    <row r="29" spans="1:10" s="302" customFormat="1" ht="35.1" customHeight="1">
      <c r="A29" s="267">
        <v>23030122</v>
      </c>
      <c r="B29" s="267"/>
      <c r="C29" s="267"/>
      <c r="D29" s="267"/>
      <c r="E29" s="267"/>
      <c r="F29" s="262" t="s">
        <v>895</v>
      </c>
      <c r="G29" s="268"/>
      <c r="H29" s="274"/>
      <c r="I29" s="269"/>
      <c r="J29" s="269">
        <v>3125000</v>
      </c>
    </row>
    <row r="30" spans="1:10" s="302" customFormat="1" ht="69.75">
      <c r="A30" s="270" t="s">
        <v>6</v>
      </c>
      <c r="B30" s="270"/>
      <c r="C30" s="270"/>
      <c r="D30" s="270"/>
      <c r="E30" s="270"/>
      <c r="F30" s="261" t="s">
        <v>1123</v>
      </c>
      <c r="G30" s="271"/>
      <c r="H30" s="276"/>
      <c r="I30" s="273"/>
      <c r="J30" s="273">
        <v>3125000</v>
      </c>
    </row>
    <row r="31" spans="1:10" s="302" customFormat="1" ht="35.1" customHeight="1">
      <c r="A31" s="270"/>
      <c r="B31" s="270"/>
      <c r="C31" s="270"/>
      <c r="D31" s="270"/>
      <c r="E31" s="270"/>
      <c r="F31" s="261"/>
      <c r="G31" s="271"/>
      <c r="H31" s="276"/>
      <c r="I31" s="273"/>
      <c r="J31" s="273"/>
    </row>
    <row r="32" spans="1:10" s="302" customFormat="1" ht="35.1" customHeight="1">
      <c r="A32" s="271"/>
      <c r="B32" s="271"/>
      <c r="C32" s="271"/>
      <c r="D32" s="271"/>
      <c r="E32" s="271"/>
      <c r="F32" s="267" t="s">
        <v>1823</v>
      </c>
      <c r="G32" s="271"/>
      <c r="H32" s="277">
        <f>SUM(H10+H14+H20)</f>
        <v>36750000</v>
      </c>
      <c r="I32" s="269">
        <f>SUM(I29,I26,I20,I14)</f>
        <v>22800000</v>
      </c>
      <c r="J32" s="269">
        <f>SUM(J29,J26,J20,J14)</f>
        <v>40000000</v>
      </c>
    </row>
  </sheetData>
  <mergeCells count="4">
    <mergeCell ref="A3:G3"/>
    <mergeCell ref="A5:G5"/>
    <mergeCell ref="A6:G6"/>
    <mergeCell ref="A1:J1"/>
  </mergeCells>
  <printOptions horizontalCentered="1" verticalCentered="1"/>
  <pageMargins left="0.7" right="0.7" top="0.75" bottom="0.75" header="0.3" footer="0.3"/>
  <pageSetup scale="34" orientation="landscape" horizontalDpi="300" verticalDpi="300" r:id="rId1"/>
  <headerFooter>
    <oddFooter xml:space="preserve">&amp;C&amp;"-,Bold"&amp;24 </oddFooter>
  </headerFooter>
</worksheet>
</file>

<file path=xl/worksheets/sheet19.xml><?xml version="1.0" encoding="utf-8"?>
<worksheet xmlns="http://schemas.openxmlformats.org/spreadsheetml/2006/main" xmlns:r="http://schemas.openxmlformats.org/officeDocument/2006/relationships">
  <dimension ref="A2:K105"/>
  <sheetViews>
    <sheetView view="pageBreakPreview" zoomScale="55" zoomScaleNormal="100" zoomScaleSheetLayoutView="55" zoomScalePageLayoutView="90" workbookViewId="0">
      <selection activeCell="K10" sqref="K10"/>
    </sheetView>
  </sheetViews>
  <sheetFormatPr defaultRowHeight="15"/>
  <cols>
    <col min="1" max="1" width="20" customWidth="1"/>
    <col min="2" max="2" width="22.42578125" customWidth="1"/>
    <col min="3" max="3" width="17.28515625" customWidth="1"/>
    <col min="4" max="4" width="14" style="32" customWidth="1"/>
    <col min="5" max="5" width="14" customWidth="1"/>
    <col min="6" max="6" width="101.85546875" customWidth="1"/>
    <col min="7" max="7" width="13.5703125" customWidth="1"/>
    <col min="8" max="8" width="15.85546875" hidden="1" customWidth="1"/>
    <col min="9" max="9" width="30" customWidth="1"/>
    <col min="10" max="10" width="27.42578125" customWidth="1"/>
    <col min="11" max="11" width="33" customWidth="1"/>
  </cols>
  <sheetData>
    <row r="2" spans="1:11" ht="22.5">
      <c r="A2" s="780" t="s">
        <v>1247</v>
      </c>
      <c r="B2" s="780"/>
      <c r="C2" s="780"/>
      <c r="D2" s="780"/>
      <c r="E2" s="780"/>
      <c r="F2" s="780"/>
      <c r="G2" s="780"/>
      <c r="H2" s="780"/>
      <c r="I2" s="780"/>
      <c r="J2" s="780"/>
      <c r="K2" s="780"/>
    </row>
    <row r="3" spans="1:11" ht="23.25">
      <c r="A3" s="253"/>
      <c r="B3" s="253"/>
      <c r="C3" s="253"/>
      <c r="D3" s="352"/>
      <c r="E3" s="253"/>
      <c r="F3" s="253"/>
      <c r="G3" s="253"/>
      <c r="H3" s="253"/>
      <c r="I3" s="253"/>
      <c r="J3" s="254"/>
      <c r="K3" s="254"/>
    </row>
    <row r="4" spans="1:11" ht="23.25">
      <c r="A4" s="253"/>
      <c r="B4" s="253"/>
      <c r="C4" s="253"/>
      <c r="D4" s="352"/>
      <c r="E4" s="253"/>
      <c r="F4" s="253"/>
      <c r="G4" s="253"/>
      <c r="H4" s="253"/>
      <c r="I4" s="253"/>
      <c r="J4" s="254"/>
      <c r="K4" s="254"/>
    </row>
    <row r="5" spans="1:11" ht="23.25">
      <c r="A5" s="785" t="s">
        <v>467</v>
      </c>
      <c r="B5" s="785"/>
      <c r="C5" s="785"/>
      <c r="D5" s="785"/>
      <c r="E5" s="785"/>
      <c r="F5" s="785"/>
      <c r="G5" s="785"/>
      <c r="H5" s="785"/>
      <c r="I5" s="253"/>
      <c r="J5" s="254"/>
      <c r="K5" s="254"/>
    </row>
    <row r="6" spans="1:11" ht="23.25">
      <c r="A6" s="263" t="s">
        <v>0</v>
      </c>
      <c r="B6" s="263"/>
      <c r="C6" s="264" t="s">
        <v>806</v>
      </c>
      <c r="D6" s="265"/>
      <c r="E6" s="265"/>
      <c r="F6" s="266"/>
      <c r="G6" s="263"/>
      <c r="H6" s="263"/>
      <c r="I6" s="253"/>
      <c r="J6" s="254"/>
      <c r="K6" s="254"/>
    </row>
    <row r="7" spans="1:11" ht="23.25">
      <c r="A7" s="785" t="s">
        <v>468</v>
      </c>
      <c r="B7" s="785"/>
      <c r="C7" s="785"/>
      <c r="D7" s="785"/>
      <c r="E7" s="785"/>
      <c r="F7" s="785"/>
      <c r="G7" s="785"/>
      <c r="H7" s="785"/>
      <c r="I7" s="253"/>
      <c r="J7" s="254"/>
      <c r="K7" s="254"/>
    </row>
    <row r="8" spans="1:11" ht="23.25">
      <c r="A8" s="785" t="s">
        <v>807</v>
      </c>
      <c r="B8" s="785"/>
      <c r="C8" s="785"/>
      <c r="D8" s="785"/>
      <c r="E8" s="785"/>
      <c r="F8" s="785"/>
      <c r="G8" s="785"/>
      <c r="H8" s="785"/>
      <c r="I8" s="253"/>
      <c r="J8" s="254"/>
      <c r="K8" s="254"/>
    </row>
    <row r="9" spans="1:11" ht="23.25">
      <c r="A9" s="253"/>
      <c r="B9" s="253"/>
      <c r="C9" s="253"/>
      <c r="D9" s="352"/>
      <c r="E9" s="253"/>
      <c r="F9" s="253"/>
      <c r="G9" s="253"/>
      <c r="H9" s="253"/>
      <c r="I9" s="253"/>
      <c r="J9" s="254"/>
      <c r="K9" s="254"/>
    </row>
    <row r="10" spans="1:11" ht="77.25" customHeight="1">
      <c r="A10" s="255" t="s">
        <v>900</v>
      </c>
      <c r="B10" s="255" t="s">
        <v>901</v>
      </c>
      <c r="C10" s="256" t="s">
        <v>902</v>
      </c>
      <c r="D10" s="495" t="s">
        <v>903</v>
      </c>
      <c r="E10" s="255" t="s">
        <v>904</v>
      </c>
      <c r="F10" s="256" t="s">
        <v>1240</v>
      </c>
      <c r="G10" s="256" t="s">
        <v>908</v>
      </c>
      <c r="H10" s="255" t="s">
        <v>905</v>
      </c>
      <c r="I10" s="255" t="s">
        <v>905</v>
      </c>
      <c r="J10" s="255" t="s">
        <v>906</v>
      </c>
      <c r="K10" s="255" t="s">
        <v>907</v>
      </c>
    </row>
    <row r="11" spans="1:11" ht="46.5">
      <c r="A11" s="254"/>
      <c r="B11" s="254"/>
      <c r="C11" s="254"/>
      <c r="D11" s="473"/>
      <c r="E11" s="254"/>
      <c r="F11" s="254"/>
      <c r="G11" s="258"/>
      <c r="H11" s="698" t="s">
        <v>3</v>
      </c>
      <c r="I11" s="259" t="s">
        <v>22</v>
      </c>
      <c r="J11" s="259" t="s">
        <v>22</v>
      </c>
      <c r="K11" s="259" t="s">
        <v>22</v>
      </c>
    </row>
    <row r="12" spans="1:11" s="64" customFormat="1" ht="24.95" customHeight="1">
      <c r="A12" s="267">
        <v>23010112</v>
      </c>
      <c r="B12" s="267">
        <v>70133</v>
      </c>
      <c r="C12" s="267"/>
      <c r="D12" s="394" t="s">
        <v>1248</v>
      </c>
      <c r="E12" s="267"/>
      <c r="F12" s="268" t="s">
        <v>469</v>
      </c>
      <c r="G12" s="268" t="s">
        <v>12</v>
      </c>
      <c r="H12" s="268"/>
      <c r="I12" s="269">
        <v>26000000</v>
      </c>
      <c r="J12" s="273"/>
      <c r="K12" s="269">
        <f>SUM(K13:K18)</f>
        <v>11000000</v>
      </c>
    </row>
    <row r="13" spans="1:11" s="64" customFormat="1" ht="24.95" customHeight="1">
      <c r="A13" s="270" t="s">
        <v>6</v>
      </c>
      <c r="B13" s="270"/>
      <c r="C13" s="270"/>
      <c r="D13" s="395"/>
      <c r="E13" s="270"/>
      <c r="F13" s="419" t="s">
        <v>470</v>
      </c>
      <c r="G13" s="271"/>
      <c r="H13" s="271"/>
      <c r="I13" s="272">
        <v>10000000</v>
      </c>
      <c r="J13" s="273"/>
      <c r="K13" s="273">
        <v>3000000</v>
      </c>
    </row>
    <row r="14" spans="1:11" s="64" customFormat="1" ht="24.95" customHeight="1">
      <c r="A14" s="270" t="s">
        <v>7</v>
      </c>
      <c r="B14" s="270"/>
      <c r="C14" s="270"/>
      <c r="D14" s="395"/>
      <c r="E14" s="270"/>
      <c r="F14" s="419" t="s">
        <v>471</v>
      </c>
      <c r="G14" s="271"/>
      <c r="H14" s="271"/>
      <c r="I14" s="272">
        <v>5000000</v>
      </c>
      <c r="J14" s="273"/>
      <c r="K14" s="273">
        <v>2000000</v>
      </c>
    </row>
    <row r="15" spans="1:11" s="64" customFormat="1" ht="24.95" customHeight="1">
      <c r="A15" s="270" t="s">
        <v>9</v>
      </c>
      <c r="B15" s="270"/>
      <c r="C15" s="270"/>
      <c r="D15" s="395"/>
      <c r="E15" s="270"/>
      <c r="F15" s="419" t="s">
        <v>472</v>
      </c>
      <c r="G15" s="271"/>
      <c r="H15" s="271"/>
      <c r="I15" s="272">
        <v>5000000</v>
      </c>
      <c r="J15" s="273"/>
      <c r="K15" s="273">
        <v>2000000</v>
      </c>
    </row>
    <row r="16" spans="1:11" s="64" customFormat="1" ht="24.95" customHeight="1">
      <c r="A16" s="270" t="s">
        <v>35</v>
      </c>
      <c r="B16" s="270"/>
      <c r="C16" s="270"/>
      <c r="D16" s="395"/>
      <c r="E16" s="270"/>
      <c r="F16" s="419" t="s">
        <v>473</v>
      </c>
      <c r="G16" s="271"/>
      <c r="H16" s="271"/>
      <c r="I16" s="272">
        <v>5000000</v>
      </c>
      <c r="J16" s="273"/>
      <c r="K16" s="273">
        <v>2000000</v>
      </c>
    </row>
    <row r="17" spans="1:11" s="64" customFormat="1" ht="24.95" customHeight="1">
      <c r="A17" s="270" t="s">
        <v>71</v>
      </c>
      <c r="B17" s="270"/>
      <c r="C17" s="270"/>
      <c r="D17" s="395"/>
      <c r="E17" s="270"/>
      <c r="F17" s="419" t="s">
        <v>474</v>
      </c>
      <c r="G17" s="271"/>
      <c r="H17" s="271"/>
      <c r="I17" s="272">
        <v>1000000</v>
      </c>
      <c r="J17" s="273"/>
      <c r="K17" s="273">
        <v>1000000</v>
      </c>
    </row>
    <row r="18" spans="1:11" s="64" customFormat="1" ht="24.95" customHeight="1">
      <c r="A18" s="270" t="s">
        <v>310</v>
      </c>
      <c r="B18" s="270"/>
      <c r="C18" s="270"/>
      <c r="D18" s="395"/>
      <c r="E18" s="270"/>
      <c r="F18" s="271" t="s">
        <v>1386</v>
      </c>
      <c r="G18" s="271"/>
      <c r="H18" s="271"/>
      <c r="I18" s="271"/>
      <c r="J18" s="273"/>
      <c r="K18" s="273">
        <v>1000000</v>
      </c>
    </row>
    <row r="19" spans="1:11" s="64" customFormat="1" ht="24.95" customHeight="1">
      <c r="A19" s="270"/>
      <c r="B19" s="270"/>
      <c r="C19" s="270"/>
      <c r="D19" s="395"/>
      <c r="E19" s="270"/>
      <c r="F19" s="271"/>
      <c r="G19" s="271"/>
      <c r="H19" s="271"/>
      <c r="I19" s="271"/>
      <c r="J19" s="273"/>
      <c r="K19" s="273"/>
    </row>
    <row r="20" spans="1:11" s="64" customFormat="1" ht="24.95" customHeight="1">
      <c r="A20" s="267">
        <v>23010122</v>
      </c>
      <c r="B20" s="267"/>
      <c r="C20" s="267"/>
      <c r="D20" s="394"/>
      <c r="E20" s="267"/>
      <c r="F20" s="268" t="s">
        <v>16</v>
      </c>
      <c r="G20" s="268"/>
      <c r="H20" s="268"/>
      <c r="I20" s="274">
        <v>606940000</v>
      </c>
      <c r="J20" s="269">
        <f>SUM(J21:J51)</f>
        <v>149026451.70999998</v>
      </c>
      <c r="K20" s="269">
        <f>SUM(K21:K51)</f>
        <v>2001913000</v>
      </c>
    </row>
    <row r="21" spans="1:11" s="64" customFormat="1" ht="24.95" customHeight="1">
      <c r="A21" s="267" t="s">
        <v>475</v>
      </c>
      <c r="B21" s="267">
        <v>70740</v>
      </c>
      <c r="C21" s="267"/>
      <c r="D21" s="394" t="s">
        <v>1248</v>
      </c>
      <c r="E21" s="267"/>
      <c r="F21" s="268" t="s">
        <v>476</v>
      </c>
      <c r="G21" s="271"/>
      <c r="H21" s="271"/>
      <c r="I21" s="276"/>
      <c r="J21" s="273"/>
      <c r="K21" s="269"/>
    </row>
    <row r="22" spans="1:11" s="64" customFormat="1" ht="24.95" customHeight="1">
      <c r="A22" s="270" t="s">
        <v>390</v>
      </c>
      <c r="B22" s="270"/>
      <c r="C22" s="270"/>
      <c r="D22" s="395"/>
      <c r="E22" s="270"/>
      <c r="F22" s="260" t="s">
        <v>1837</v>
      </c>
      <c r="G22" s="271"/>
      <c r="H22" s="271"/>
      <c r="I22" s="276">
        <v>3000000</v>
      </c>
      <c r="J22" s="273">
        <v>780000</v>
      </c>
      <c r="K22" s="273">
        <v>2000000</v>
      </c>
    </row>
    <row r="23" spans="1:11" s="64" customFormat="1" ht="24.95" customHeight="1">
      <c r="A23" s="270" t="s">
        <v>477</v>
      </c>
      <c r="B23" s="270"/>
      <c r="C23" s="270"/>
      <c r="D23" s="395"/>
      <c r="E23" s="270"/>
      <c r="F23" s="260" t="s">
        <v>478</v>
      </c>
      <c r="G23" s="271"/>
      <c r="H23" s="271"/>
      <c r="I23" s="276">
        <v>6000000</v>
      </c>
      <c r="J23" s="273"/>
      <c r="K23" s="273">
        <v>2000000</v>
      </c>
    </row>
    <row r="24" spans="1:11" s="64" customFormat="1" ht="24.95" customHeight="1">
      <c r="A24" s="270" t="s">
        <v>479</v>
      </c>
      <c r="B24" s="270"/>
      <c r="C24" s="270"/>
      <c r="D24" s="395"/>
      <c r="E24" s="270"/>
      <c r="F24" s="304" t="s">
        <v>480</v>
      </c>
      <c r="G24" s="271"/>
      <c r="H24" s="271"/>
      <c r="I24" s="276">
        <v>1440000</v>
      </c>
      <c r="J24" s="273">
        <v>1120000</v>
      </c>
      <c r="K24" s="273">
        <v>20000000</v>
      </c>
    </row>
    <row r="25" spans="1:11" s="64" customFormat="1" ht="24.95" customHeight="1">
      <c r="A25" s="270" t="s">
        <v>481</v>
      </c>
      <c r="B25" s="270"/>
      <c r="C25" s="270"/>
      <c r="D25" s="395"/>
      <c r="E25" s="270"/>
      <c r="F25" s="260" t="s">
        <v>482</v>
      </c>
      <c r="G25" s="271"/>
      <c r="H25" s="271"/>
      <c r="I25" s="276">
        <v>3000000</v>
      </c>
      <c r="J25" s="273"/>
      <c r="K25" s="273">
        <v>2000000</v>
      </c>
    </row>
    <row r="26" spans="1:11" s="64" customFormat="1" ht="24.95" customHeight="1">
      <c r="A26" s="270" t="s">
        <v>483</v>
      </c>
      <c r="B26" s="270"/>
      <c r="C26" s="270"/>
      <c r="D26" s="395"/>
      <c r="E26" s="270"/>
      <c r="F26" s="260" t="s">
        <v>484</v>
      </c>
      <c r="G26" s="271"/>
      <c r="H26" s="271"/>
      <c r="I26" s="276">
        <v>3000000</v>
      </c>
      <c r="J26" s="273">
        <v>400000</v>
      </c>
      <c r="K26" s="273">
        <v>2000000</v>
      </c>
    </row>
    <row r="27" spans="1:11" s="64" customFormat="1" ht="46.5">
      <c r="A27" s="267" t="s">
        <v>475</v>
      </c>
      <c r="B27" s="267"/>
      <c r="C27" s="267"/>
      <c r="D27" s="394"/>
      <c r="E27" s="267"/>
      <c r="F27" s="420" t="s">
        <v>485</v>
      </c>
      <c r="G27" s="271"/>
      <c r="H27" s="271"/>
      <c r="I27" s="276">
        <v>5000000</v>
      </c>
      <c r="J27" s="273"/>
      <c r="K27" s="273">
        <v>0</v>
      </c>
    </row>
    <row r="28" spans="1:11" s="64" customFormat="1" ht="24.95" customHeight="1">
      <c r="A28" s="267" t="s">
        <v>486</v>
      </c>
      <c r="B28" s="267"/>
      <c r="C28" s="267"/>
      <c r="D28" s="394"/>
      <c r="E28" s="267"/>
      <c r="F28" s="271" t="s">
        <v>1838</v>
      </c>
      <c r="G28" s="271"/>
      <c r="H28" s="271"/>
      <c r="I28" s="276"/>
      <c r="J28" s="273"/>
      <c r="K28" s="273">
        <v>5000000</v>
      </c>
    </row>
    <row r="29" spans="1:11" s="64" customFormat="1" ht="24.95" customHeight="1">
      <c r="A29" s="267" t="s">
        <v>488</v>
      </c>
      <c r="B29" s="267"/>
      <c r="C29" s="267"/>
      <c r="D29" s="394"/>
      <c r="E29" s="267"/>
      <c r="F29" s="304" t="s">
        <v>487</v>
      </c>
      <c r="G29" s="268" t="s">
        <v>5</v>
      </c>
      <c r="H29" s="271"/>
      <c r="I29" s="276">
        <v>3000000</v>
      </c>
      <c r="J29" s="273">
        <v>708200</v>
      </c>
      <c r="K29" s="273">
        <v>2000000</v>
      </c>
    </row>
    <row r="30" spans="1:11" s="64" customFormat="1" ht="24.95" customHeight="1">
      <c r="A30" s="267" t="s">
        <v>492</v>
      </c>
      <c r="B30" s="267"/>
      <c r="C30" s="267"/>
      <c r="D30" s="394"/>
      <c r="E30" s="267"/>
      <c r="F30" s="401" t="s">
        <v>489</v>
      </c>
      <c r="G30" s="271"/>
      <c r="H30" s="271"/>
      <c r="I30" s="276"/>
      <c r="J30" s="273"/>
      <c r="K30" s="273"/>
    </row>
    <row r="31" spans="1:11" s="64" customFormat="1" ht="24.95" customHeight="1">
      <c r="A31" s="270" t="s">
        <v>390</v>
      </c>
      <c r="B31" s="270"/>
      <c r="C31" s="270"/>
      <c r="D31" s="395"/>
      <c r="E31" s="270"/>
      <c r="F31" s="260" t="s">
        <v>490</v>
      </c>
      <c r="G31" s="271"/>
      <c r="H31" s="271"/>
      <c r="I31" s="276">
        <v>10000000</v>
      </c>
      <c r="J31" s="273">
        <v>972800</v>
      </c>
      <c r="K31" s="273">
        <v>5000000</v>
      </c>
    </row>
    <row r="32" spans="1:11" s="64" customFormat="1" ht="46.5">
      <c r="A32" s="270" t="s">
        <v>477</v>
      </c>
      <c r="B32" s="270"/>
      <c r="C32" s="270"/>
      <c r="D32" s="395"/>
      <c r="E32" s="270"/>
      <c r="F32" s="261" t="s">
        <v>491</v>
      </c>
      <c r="G32" s="271"/>
      <c r="H32" s="271"/>
      <c r="I32" s="276">
        <v>3000000</v>
      </c>
      <c r="J32" s="273"/>
      <c r="K32" s="273">
        <v>1500000</v>
      </c>
    </row>
    <row r="33" spans="1:11" s="64" customFormat="1" ht="24.95" customHeight="1">
      <c r="A33" s="270" t="s">
        <v>479</v>
      </c>
      <c r="B33" s="270"/>
      <c r="C33" s="270"/>
      <c r="D33" s="395"/>
      <c r="E33" s="270"/>
      <c r="F33" s="261" t="s">
        <v>1387</v>
      </c>
      <c r="G33" s="271" t="s">
        <v>12</v>
      </c>
      <c r="H33" s="271"/>
      <c r="I33" s="276"/>
      <c r="J33" s="273"/>
      <c r="K33" s="273">
        <v>3000000</v>
      </c>
    </row>
    <row r="34" spans="1:11" s="64" customFormat="1" ht="100.5" customHeight="1">
      <c r="A34" s="267" t="s">
        <v>492</v>
      </c>
      <c r="B34" s="267">
        <v>70712</v>
      </c>
      <c r="C34" s="267"/>
      <c r="D34" s="394" t="s">
        <v>1248</v>
      </c>
      <c r="E34" s="267"/>
      <c r="F34" s="261" t="s">
        <v>493</v>
      </c>
      <c r="G34" s="271"/>
      <c r="H34" s="271"/>
      <c r="I34" s="276">
        <v>140000000</v>
      </c>
      <c r="J34" s="273">
        <v>94114697.709999993</v>
      </c>
      <c r="K34" s="273">
        <f>2000000000+1167413000-1500000000</f>
        <v>1667413000</v>
      </c>
    </row>
    <row r="35" spans="1:11" s="64" customFormat="1" ht="24.75" customHeight="1">
      <c r="A35" s="267" t="s">
        <v>494</v>
      </c>
      <c r="B35" s="267"/>
      <c r="C35" s="267"/>
      <c r="D35" s="394"/>
      <c r="E35" s="267"/>
      <c r="F35" s="261" t="s">
        <v>1088</v>
      </c>
      <c r="G35" s="271"/>
      <c r="H35" s="271"/>
      <c r="I35" s="276"/>
      <c r="J35" s="273"/>
      <c r="K35" s="273">
        <v>1000000</v>
      </c>
    </row>
    <row r="36" spans="1:11" s="64" customFormat="1" ht="24.95" customHeight="1">
      <c r="A36" s="267" t="s">
        <v>496</v>
      </c>
      <c r="B36" s="267"/>
      <c r="C36" s="267"/>
      <c r="D36" s="394"/>
      <c r="E36" s="267"/>
      <c r="F36" s="419" t="s">
        <v>495</v>
      </c>
      <c r="G36" s="271"/>
      <c r="H36" s="271"/>
      <c r="I36" s="276">
        <v>5000000</v>
      </c>
      <c r="J36" s="273"/>
      <c r="K36" s="273">
        <v>2000000</v>
      </c>
    </row>
    <row r="37" spans="1:11" s="64" customFormat="1" ht="24.95" customHeight="1">
      <c r="A37" s="267" t="s">
        <v>498</v>
      </c>
      <c r="B37" s="267"/>
      <c r="C37" s="267"/>
      <c r="D37" s="394"/>
      <c r="E37" s="267"/>
      <c r="F37" s="261" t="s">
        <v>497</v>
      </c>
      <c r="G37" s="271"/>
      <c r="H37" s="271"/>
      <c r="I37" s="276">
        <v>100000000</v>
      </c>
      <c r="J37" s="273">
        <v>45375500</v>
      </c>
      <c r="K37" s="273">
        <v>80000000</v>
      </c>
    </row>
    <row r="38" spans="1:11" s="64" customFormat="1" ht="24.95" customHeight="1">
      <c r="A38" s="267" t="s">
        <v>499</v>
      </c>
      <c r="B38" s="267"/>
      <c r="C38" s="267"/>
      <c r="D38" s="394"/>
      <c r="E38" s="267"/>
      <c r="F38" s="261" t="s">
        <v>1095</v>
      </c>
      <c r="G38" s="271"/>
      <c r="H38" s="271"/>
      <c r="I38" s="276">
        <v>15000000</v>
      </c>
      <c r="J38" s="273">
        <v>559000</v>
      </c>
      <c r="K38" s="273">
        <v>5000000</v>
      </c>
    </row>
    <row r="39" spans="1:11" s="64" customFormat="1" ht="46.5">
      <c r="A39" s="267" t="s">
        <v>502</v>
      </c>
      <c r="B39" s="267"/>
      <c r="C39" s="267"/>
      <c r="D39" s="394"/>
      <c r="E39" s="267"/>
      <c r="F39" s="261" t="s">
        <v>1388</v>
      </c>
      <c r="G39" s="271"/>
      <c r="H39" s="271"/>
      <c r="I39" s="276">
        <v>20000000</v>
      </c>
      <c r="J39" s="273"/>
      <c r="K39" s="273">
        <v>20000000</v>
      </c>
    </row>
    <row r="40" spans="1:11" s="64" customFormat="1" ht="24.95" customHeight="1">
      <c r="A40" s="270" t="s">
        <v>501</v>
      </c>
      <c r="B40" s="270"/>
      <c r="C40" s="270"/>
      <c r="D40" s="395"/>
      <c r="E40" s="270"/>
      <c r="F40" s="304" t="s">
        <v>500</v>
      </c>
      <c r="G40" s="271"/>
      <c r="H40" s="271"/>
      <c r="I40" s="276">
        <v>12000000</v>
      </c>
      <c r="J40" s="273"/>
      <c r="K40" s="273">
        <v>10000000</v>
      </c>
    </row>
    <row r="41" spans="1:11" s="64" customFormat="1" ht="24.95" customHeight="1">
      <c r="A41" s="267" t="s">
        <v>508</v>
      </c>
      <c r="B41" s="267">
        <v>70731</v>
      </c>
      <c r="C41" s="267"/>
      <c r="D41" s="394" t="s">
        <v>1248</v>
      </c>
      <c r="E41" s="267"/>
      <c r="F41" s="262" t="s">
        <v>1094</v>
      </c>
      <c r="G41" s="271"/>
      <c r="H41" s="271"/>
      <c r="I41" s="276"/>
      <c r="J41" s="273"/>
      <c r="K41" s="273"/>
    </row>
    <row r="42" spans="1:11" s="64" customFormat="1" ht="24.95" customHeight="1">
      <c r="A42" s="270" t="s">
        <v>502</v>
      </c>
      <c r="B42" s="270"/>
      <c r="C42" s="270"/>
      <c r="D42" s="395"/>
      <c r="E42" s="270"/>
      <c r="F42" s="261" t="s">
        <v>503</v>
      </c>
      <c r="G42" s="271"/>
      <c r="H42" s="271"/>
      <c r="I42" s="276">
        <v>15000000</v>
      </c>
      <c r="J42" s="273"/>
      <c r="K42" s="273">
        <v>10000000</v>
      </c>
    </row>
    <row r="43" spans="1:11" s="64" customFormat="1" ht="24.95" customHeight="1">
      <c r="A43" s="270" t="s">
        <v>504</v>
      </c>
      <c r="B43" s="270"/>
      <c r="C43" s="270"/>
      <c r="D43" s="395"/>
      <c r="E43" s="270"/>
      <c r="F43" s="261" t="s">
        <v>505</v>
      </c>
      <c r="G43" s="271"/>
      <c r="H43" s="271"/>
      <c r="I43" s="276">
        <v>40000000</v>
      </c>
      <c r="J43" s="273"/>
      <c r="K43" s="273">
        <v>15000000</v>
      </c>
    </row>
    <row r="44" spans="1:11" s="64" customFormat="1" ht="24.95" customHeight="1">
      <c r="A44" s="270" t="s">
        <v>506</v>
      </c>
      <c r="B44" s="270"/>
      <c r="C44" s="270"/>
      <c r="D44" s="395"/>
      <c r="E44" s="270"/>
      <c r="F44" s="261" t="s">
        <v>507</v>
      </c>
      <c r="G44" s="271"/>
      <c r="H44" s="271"/>
      <c r="I44" s="276">
        <v>40000000</v>
      </c>
      <c r="J44" s="273"/>
      <c r="K44" s="273">
        <v>10000000</v>
      </c>
    </row>
    <row r="45" spans="1:11" s="64" customFormat="1" ht="24.95" customHeight="1">
      <c r="A45" s="267" t="s">
        <v>509</v>
      </c>
      <c r="B45" s="267"/>
      <c r="C45" s="267"/>
      <c r="D45" s="394"/>
      <c r="E45" s="267"/>
      <c r="F45" s="261" t="s">
        <v>1093</v>
      </c>
      <c r="G45" s="271"/>
      <c r="H45" s="271"/>
      <c r="I45" s="276">
        <v>50000000</v>
      </c>
      <c r="J45" s="273"/>
      <c r="K45" s="273"/>
    </row>
    <row r="46" spans="1:11" s="64" customFormat="1" ht="46.5">
      <c r="A46" s="267" t="s">
        <v>511</v>
      </c>
      <c r="B46" s="267"/>
      <c r="C46" s="267"/>
      <c r="D46" s="394"/>
      <c r="E46" s="267"/>
      <c r="F46" s="261" t="s">
        <v>510</v>
      </c>
      <c r="G46" s="271"/>
      <c r="H46" s="271"/>
      <c r="I46" s="276">
        <v>30000000</v>
      </c>
      <c r="J46" s="273"/>
      <c r="K46" s="273"/>
    </row>
    <row r="47" spans="1:11" s="64" customFormat="1" ht="46.5">
      <c r="A47" s="407" t="s">
        <v>22</v>
      </c>
      <c r="B47" s="407"/>
      <c r="C47" s="407"/>
      <c r="D47" s="421"/>
      <c r="E47" s="407"/>
      <c r="F47" s="261" t="s">
        <v>512</v>
      </c>
      <c r="G47" s="271"/>
      <c r="H47" s="271"/>
      <c r="I47" s="276">
        <v>30000000</v>
      </c>
      <c r="J47" s="273"/>
      <c r="K47" s="273"/>
    </row>
    <row r="48" spans="1:11" s="64" customFormat="1" ht="46.5">
      <c r="A48" s="267" t="s">
        <v>1810</v>
      </c>
      <c r="B48" s="267"/>
      <c r="C48" s="267"/>
      <c r="D48" s="394"/>
      <c r="E48" s="267"/>
      <c r="F48" s="261" t="s">
        <v>513</v>
      </c>
      <c r="G48" s="268"/>
      <c r="H48" s="268"/>
      <c r="I48" s="276">
        <v>70000000</v>
      </c>
      <c r="J48" s="273">
        <v>4996254</v>
      </c>
      <c r="K48" s="273">
        <v>130000000</v>
      </c>
    </row>
    <row r="49" spans="1:11" s="64" customFormat="1" ht="46.5">
      <c r="A49" s="267" t="s">
        <v>1811</v>
      </c>
      <c r="B49" s="267"/>
      <c r="C49" s="267"/>
      <c r="D49" s="394"/>
      <c r="E49" s="267"/>
      <c r="F49" s="261" t="s">
        <v>515</v>
      </c>
      <c r="G49" s="268" t="s">
        <v>12</v>
      </c>
      <c r="H49" s="271"/>
      <c r="I49" s="276">
        <v>2500000</v>
      </c>
      <c r="J49" s="273"/>
      <c r="K49" s="273">
        <v>3000000</v>
      </c>
    </row>
    <row r="50" spans="1:11" s="64" customFormat="1" ht="24.95" customHeight="1">
      <c r="A50" s="267" t="s">
        <v>1812</v>
      </c>
      <c r="B50" s="267"/>
      <c r="C50" s="267"/>
      <c r="D50" s="394"/>
      <c r="E50" s="267"/>
      <c r="F50" s="261" t="s">
        <v>1089</v>
      </c>
      <c r="G50" s="268"/>
      <c r="H50" s="271"/>
      <c r="I50" s="276"/>
      <c r="J50" s="273"/>
      <c r="K50" s="273">
        <v>3000000</v>
      </c>
    </row>
    <row r="51" spans="1:11" s="64" customFormat="1" ht="46.5">
      <c r="A51" s="267" t="s">
        <v>1813</v>
      </c>
      <c r="B51" s="267"/>
      <c r="C51" s="267"/>
      <c r="D51" s="394"/>
      <c r="E51" s="267"/>
      <c r="F51" s="261" t="s">
        <v>1090</v>
      </c>
      <c r="G51" s="268"/>
      <c r="H51" s="271"/>
      <c r="I51" s="276"/>
      <c r="J51" s="273"/>
      <c r="K51" s="273">
        <v>1000000</v>
      </c>
    </row>
    <row r="52" spans="1:11" s="64" customFormat="1" ht="24.95" customHeight="1">
      <c r="A52" s="270"/>
      <c r="B52" s="270"/>
      <c r="C52" s="270"/>
      <c r="D52" s="395"/>
      <c r="E52" s="270"/>
      <c r="F52" s="262"/>
      <c r="G52" s="268"/>
      <c r="H52" s="268"/>
      <c r="I52" s="274"/>
      <c r="J52" s="273"/>
      <c r="K52" s="273"/>
    </row>
    <row r="53" spans="1:11" s="64" customFormat="1" ht="24.95" customHeight="1">
      <c r="A53" s="267">
        <v>23020104</v>
      </c>
      <c r="B53" s="267">
        <v>70610</v>
      </c>
      <c r="C53" s="267"/>
      <c r="D53" s="394" t="s">
        <v>1248</v>
      </c>
      <c r="E53" s="267"/>
      <c r="F53" s="422" t="s">
        <v>335</v>
      </c>
      <c r="G53" s="268" t="s">
        <v>5</v>
      </c>
      <c r="H53" s="271"/>
      <c r="I53" s="274">
        <v>80000000</v>
      </c>
      <c r="J53" s="269">
        <f>SUM(J54:J67)</f>
        <v>88152205.319999993</v>
      </c>
      <c r="K53" s="269">
        <v>80000000</v>
      </c>
    </row>
    <row r="54" spans="1:11" s="64" customFormat="1" ht="46.5">
      <c r="A54" s="270" t="s">
        <v>6</v>
      </c>
      <c r="B54" s="270"/>
      <c r="C54" s="270"/>
      <c r="D54" s="395"/>
      <c r="E54" s="270"/>
      <c r="F54" s="261" t="s">
        <v>516</v>
      </c>
      <c r="G54" s="271"/>
      <c r="H54" s="271"/>
      <c r="I54" s="276">
        <v>10000000</v>
      </c>
      <c r="J54" s="273"/>
      <c r="K54" s="273">
        <v>20000000</v>
      </c>
    </row>
    <row r="55" spans="1:11" s="64" customFormat="1" ht="24.95" customHeight="1">
      <c r="A55" s="270" t="s">
        <v>7</v>
      </c>
      <c r="B55" s="270"/>
      <c r="C55" s="270"/>
      <c r="D55" s="395"/>
      <c r="E55" s="270"/>
      <c r="F55" s="261" t="s">
        <v>517</v>
      </c>
      <c r="G55" s="271"/>
      <c r="H55" s="271"/>
      <c r="I55" s="400">
        <v>70000000</v>
      </c>
      <c r="J55" s="273">
        <v>22273138.16</v>
      </c>
      <c r="K55" s="273">
        <v>60000000</v>
      </c>
    </row>
    <row r="56" spans="1:11" s="64" customFormat="1" ht="24.95" customHeight="1">
      <c r="A56" s="270"/>
      <c r="B56" s="270"/>
      <c r="C56" s="270"/>
      <c r="D56" s="395"/>
      <c r="E56" s="270"/>
      <c r="F56" s="423"/>
      <c r="G56" s="271"/>
      <c r="H56" s="271"/>
      <c r="I56" s="400"/>
      <c r="J56" s="273"/>
      <c r="K56" s="273"/>
    </row>
    <row r="57" spans="1:11" s="64" customFormat="1" ht="24.95" customHeight="1">
      <c r="A57" s="267">
        <v>23020106</v>
      </c>
      <c r="B57" s="267">
        <v>70610</v>
      </c>
      <c r="C57" s="267"/>
      <c r="D57" s="394" t="s">
        <v>1248</v>
      </c>
      <c r="E57" s="267"/>
      <c r="F57" s="422" t="s">
        <v>518</v>
      </c>
      <c r="G57" s="268" t="s">
        <v>5</v>
      </c>
      <c r="H57" s="271"/>
      <c r="I57" s="399">
        <v>1795000000</v>
      </c>
      <c r="J57" s="269">
        <v>32939533.579999998</v>
      </c>
      <c r="K57" s="269">
        <f>SUM(K58:K66)</f>
        <v>5672060466.4200001</v>
      </c>
    </row>
    <row r="58" spans="1:11" s="64" customFormat="1" ht="24.95" customHeight="1">
      <c r="A58" s="267"/>
      <c r="B58" s="267"/>
      <c r="C58" s="267"/>
      <c r="D58" s="394"/>
      <c r="E58" s="267"/>
      <c r="F58" s="422"/>
      <c r="G58" s="268"/>
      <c r="H58" s="271"/>
      <c r="I58" s="399"/>
      <c r="J58" s="273"/>
      <c r="K58" s="273"/>
    </row>
    <row r="59" spans="1:11" s="64" customFormat="1" ht="43.5" customHeight="1">
      <c r="A59" s="270" t="s">
        <v>6</v>
      </c>
      <c r="B59" s="267"/>
      <c r="C59" s="267"/>
      <c r="D59" s="394"/>
      <c r="E59" s="270"/>
      <c r="F59" s="260" t="s">
        <v>2248</v>
      </c>
      <c r="G59" s="271"/>
      <c r="H59" s="271"/>
      <c r="I59" s="400">
        <v>1500000000</v>
      </c>
      <c r="J59" s="273"/>
      <c r="K59" s="273">
        <f>4000000000+1500000000</f>
        <v>5500000000</v>
      </c>
    </row>
    <row r="60" spans="1:11" s="64" customFormat="1" ht="24.95" customHeight="1">
      <c r="A60" s="270" t="s">
        <v>7</v>
      </c>
      <c r="B60" s="270"/>
      <c r="C60" s="270"/>
      <c r="D60" s="395"/>
      <c r="E60" s="270"/>
      <c r="F60" s="261" t="s">
        <v>519</v>
      </c>
      <c r="G60" s="271"/>
      <c r="H60" s="271"/>
      <c r="I60" s="400">
        <v>30000000</v>
      </c>
      <c r="J60" s="273"/>
      <c r="K60" s="273"/>
    </row>
    <row r="61" spans="1:11" s="64" customFormat="1" ht="24.95" customHeight="1">
      <c r="A61" s="270"/>
      <c r="B61" s="270"/>
      <c r="C61" s="270"/>
      <c r="D61" s="395"/>
      <c r="E61" s="270"/>
      <c r="F61" s="261"/>
      <c r="G61" s="271"/>
      <c r="H61" s="271"/>
      <c r="I61" s="400"/>
      <c r="J61" s="273"/>
      <c r="K61" s="273"/>
    </row>
    <row r="62" spans="1:11" s="64" customFormat="1" ht="24.95" customHeight="1">
      <c r="A62" s="270" t="s">
        <v>9</v>
      </c>
      <c r="B62" s="270"/>
      <c r="C62" s="270"/>
      <c r="D62" s="395"/>
      <c r="E62" s="270"/>
      <c r="F62" s="261" t="s">
        <v>520</v>
      </c>
      <c r="G62" s="271"/>
      <c r="H62" s="271"/>
      <c r="I62" s="400">
        <v>175000000</v>
      </c>
      <c r="J62" s="273">
        <v>32939533.579999998</v>
      </c>
      <c r="K62" s="273">
        <v>142060466.41999999</v>
      </c>
    </row>
    <row r="63" spans="1:11" s="64" customFormat="1" ht="24.95" customHeight="1">
      <c r="A63" s="270" t="s">
        <v>35</v>
      </c>
      <c r="B63" s="270"/>
      <c r="C63" s="270"/>
      <c r="D63" s="395"/>
      <c r="E63" s="270"/>
      <c r="F63" s="261" t="s">
        <v>521</v>
      </c>
      <c r="G63" s="271"/>
      <c r="H63" s="271"/>
      <c r="I63" s="400">
        <v>20000000</v>
      </c>
      <c r="J63" s="273"/>
      <c r="K63" s="273"/>
    </row>
    <row r="64" spans="1:11" s="64" customFormat="1" ht="24.95" customHeight="1">
      <c r="A64" s="270" t="s">
        <v>71</v>
      </c>
      <c r="B64" s="270"/>
      <c r="C64" s="270"/>
      <c r="D64" s="395"/>
      <c r="E64" s="270"/>
      <c r="F64" s="261" t="s">
        <v>522</v>
      </c>
      <c r="G64" s="268"/>
      <c r="H64" s="268"/>
      <c r="I64" s="400">
        <v>20000000</v>
      </c>
      <c r="J64" s="273"/>
      <c r="K64" s="273"/>
    </row>
    <row r="65" spans="1:11" s="64" customFormat="1" ht="24.95" customHeight="1">
      <c r="A65" s="270" t="s">
        <v>310</v>
      </c>
      <c r="B65" s="270"/>
      <c r="C65" s="270"/>
      <c r="D65" s="395"/>
      <c r="E65" s="270"/>
      <c r="F65" s="261" t="s">
        <v>523</v>
      </c>
      <c r="G65" s="271"/>
      <c r="H65" s="271"/>
      <c r="I65" s="276">
        <v>30000000</v>
      </c>
      <c r="J65" s="273"/>
      <c r="K65" s="273"/>
    </row>
    <row r="66" spans="1:11" s="64" customFormat="1" ht="24.95" customHeight="1">
      <c r="A66" s="270" t="s">
        <v>388</v>
      </c>
      <c r="B66" s="270"/>
      <c r="C66" s="270"/>
      <c r="D66" s="395"/>
      <c r="E66" s="270"/>
      <c r="F66" s="261" t="s">
        <v>1091</v>
      </c>
      <c r="G66" s="271"/>
      <c r="H66" s="271"/>
      <c r="I66" s="276"/>
      <c r="J66" s="273"/>
      <c r="K66" s="273">
        <v>30000000</v>
      </c>
    </row>
    <row r="67" spans="1:11" s="64" customFormat="1" ht="24.95" customHeight="1">
      <c r="A67" s="270" t="s">
        <v>389</v>
      </c>
      <c r="B67" s="270"/>
      <c r="C67" s="270"/>
      <c r="D67" s="395"/>
      <c r="E67" s="270"/>
      <c r="F67" s="261" t="s">
        <v>1092</v>
      </c>
      <c r="G67" s="271"/>
      <c r="H67" s="271"/>
      <c r="I67" s="276"/>
      <c r="J67" s="273"/>
      <c r="K67" s="273"/>
    </row>
    <row r="68" spans="1:11" s="64" customFormat="1" ht="24.95" customHeight="1">
      <c r="A68" s="270"/>
      <c r="B68" s="270"/>
      <c r="C68" s="270"/>
      <c r="D68" s="395"/>
      <c r="E68" s="270"/>
      <c r="F68" s="261"/>
      <c r="G68" s="271"/>
      <c r="H68" s="271"/>
      <c r="I68" s="276"/>
      <c r="J68" s="273"/>
      <c r="K68" s="273"/>
    </row>
    <row r="69" spans="1:11" s="64" customFormat="1" ht="24.95" customHeight="1">
      <c r="A69" s="267">
        <v>23020113</v>
      </c>
      <c r="B69" s="267">
        <v>70421</v>
      </c>
      <c r="C69" s="267"/>
      <c r="D69" s="394" t="s">
        <v>1248</v>
      </c>
      <c r="E69" s="267"/>
      <c r="F69" s="422" t="s">
        <v>1389</v>
      </c>
      <c r="G69" s="271"/>
      <c r="H69" s="271"/>
      <c r="I69" s="274">
        <v>15000000</v>
      </c>
      <c r="J69" s="273"/>
      <c r="K69" s="269">
        <v>0</v>
      </c>
    </row>
    <row r="70" spans="1:11" s="64" customFormat="1" ht="24.95" customHeight="1">
      <c r="A70" s="267"/>
      <c r="B70" s="267"/>
      <c r="C70" s="267"/>
      <c r="D70" s="394"/>
      <c r="E70" s="267"/>
      <c r="F70" s="422"/>
      <c r="G70" s="271"/>
      <c r="H70" s="271"/>
      <c r="I70" s="274"/>
      <c r="J70" s="273"/>
      <c r="K70" s="273"/>
    </row>
    <row r="71" spans="1:11" s="64" customFormat="1" ht="69.75">
      <c r="A71" s="270" t="s">
        <v>6</v>
      </c>
      <c r="B71" s="270"/>
      <c r="C71" s="270"/>
      <c r="D71" s="395"/>
      <c r="E71" s="270"/>
      <c r="F71" s="261" t="s">
        <v>524</v>
      </c>
      <c r="G71" s="271"/>
      <c r="H71" s="271"/>
      <c r="I71" s="276">
        <v>15000000</v>
      </c>
      <c r="J71" s="273"/>
      <c r="K71" s="273"/>
    </row>
    <row r="72" spans="1:11" s="64" customFormat="1" ht="24.95" customHeight="1">
      <c r="A72" s="267"/>
      <c r="B72" s="267"/>
      <c r="C72" s="267"/>
      <c r="D72" s="394"/>
      <c r="E72" s="267"/>
      <c r="F72" s="423"/>
      <c r="G72" s="271"/>
      <c r="H72" s="271"/>
      <c r="I72" s="276"/>
      <c r="J72" s="273"/>
      <c r="K72" s="273"/>
    </row>
    <row r="73" spans="1:11" s="64" customFormat="1" ht="24.95" customHeight="1">
      <c r="A73" s="267">
        <v>23020127</v>
      </c>
      <c r="B73" s="267">
        <v>70460</v>
      </c>
      <c r="C73" s="267"/>
      <c r="D73" s="394" t="s">
        <v>1248</v>
      </c>
      <c r="E73" s="267"/>
      <c r="F73" s="422" t="s">
        <v>242</v>
      </c>
      <c r="G73" s="268" t="s">
        <v>12</v>
      </c>
      <c r="H73" s="271"/>
      <c r="I73" s="274">
        <v>2000000</v>
      </c>
      <c r="J73" s="273"/>
      <c r="K73" s="269">
        <v>0</v>
      </c>
    </row>
    <row r="74" spans="1:11" s="64" customFormat="1" ht="46.5">
      <c r="A74" s="270" t="s">
        <v>6</v>
      </c>
      <c r="B74" s="270"/>
      <c r="C74" s="270"/>
      <c r="D74" s="395"/>
      <c r="E74" s="270"/>
      <c r="F74" s="261" t="s">
        <v>525</v>
      </c>
      <c r="G74" s="268"/>
      <c r="H74" s="271"/>
      <c r="I74" s="276">
        <v>2000000</v>
      </c>
      <c r="J74" s="273"/>
      <c r="K74" s="273"/>
    </row>
    <row r="75" spans="1:11" s="64" customFormat="1" ht="24.95" customHeight="1">
      <c r="A75" s="270"/>
      <c r="B75" s="270"/>
      <c r="C75" s="270"/>
      <c r="D75" s="395"/>
      <c r="E75" s="270"/>
      <c r="F75" s="261"/>
      <c r="G75" s="268"/>
      <c r="H75" s="271"/>
      <c r="I75" s="276"/>
      <c r="J75" s="273"/>
      <c r="K75" s="273"/>
    </row>
    <row r="76" spans="1:11" s="64" customFormat="1" ht="24.95" customHeight="1">
      <c r="A76" s="267">
        <v>23030105</v>
      </c>
      <c r="B76" s="267">
        <v>70610</v>
      </c>
      <c r="C76" s="267"/>
      <c r="D76" s="394" t="s">
        <v>1248</v>
      </c>
      <c r="E76" s="267"/>
      <c r="F76" s="422" t="s">
        <v>526</v>
      </c>
      <c r="G76" s="268" t="s">
        <v>5</v>
      </c>
      <c r="H76" s="271"/>
      <c r="I76" s="274">
        <v>40000000</v>
      </c>
      <c r="J76" s="269">
        <f>SUM(J77:J82)</f>
        <v>47436868.100000001</v>
      </c>
      <c r="K76" s="269">
        <v>30000000</v>
      </c>
    </row>
    <row r="77" spans="1:11" s="64" customFormat="1" ht="24.95" customHeight="1">
      <c r="A77" s="267" t="s">
        <v>6</v>
      </c>
      <c r="B77" s="267"/>
      <c r="C77" s="267"/>
      <c r="D77" s="394"/>
      <c r="E77" s="267"/>
      <c r="F77" s="304" t="s">
        <v>527</v>
      </c>
      <c r="G77" s="268" t="s">
        <v>12</v>
      </c>
      <c r="H77" s="271"/>
      <c r="I77" s="276">
        <v>30000000</v>
      </c>
      <c r="J77" s="273">
        <v>17668568.100000001</v>
      </c>
      <c r="K77" s="273"/>
    </row>
    <row r="78" spans="1:11" s="64" customFormat="1" ht="24.95" customHeight="1">
      <c r="A78" s="267" t="s">
        <v>7</v>
      </c>
      <c r="B78" s="267"/>
      <c r="C78" s="267"/>
      <c r="D78" s="394"/>
      <c r="E78" s="267"/>
      <c r="F78" s="261" t="s">
        <v>528</v>
      </c>
      <c r="G78" s="268"/>
      <c r="H78" s="271"/>
      <c r="I78" s="276">
        <v>10000000</v>
      </c>
      <c r="J78" s="273"/>
      <c r="K78" s="273"/>
    </row>
    <row r="79" spans="1:11" s="64" customFormat="1" ht="24.95" customHeight="1">
      <c r="A79" s="267" t="s">
        <v>9</v>
      </c>
      <c r="B79" s="267"/>
      <c r="C79" s="267"/>
      <c r="D79" s="394"/>
      <c r="E79" s="267"/>
      <c r="F79" s="261" t="s">
        <v>1390</v>
      </c>
      <c r="G79" s="268"/>
      <c r="H79" s="271"/>
      <c r="I79" s="276"/>
      <c r="J79" s="273"/>
      <c r="K79" s="273">
        <v>30000000</v>
      </c>
    </row>
    <row r="80" spans="1:11" s="64" customFormat="1" ht="24.95" customHeight="1">
      <c r="A80" s="267"/>
      <c r="B80" s="267"/>
      <c r="C80" s="267"/>
      <c r="D80" s="394"/>
      <c r="E80" s="267"/>
      <c r="F80" s="261"/>
      <c r="G80" s="268"/>
      <c r="H80" s="271"/>
      <c r="I80" s="276"/>
      <c r="J80" s="273"/>
      <c r="K80" s="273"/>
    </row>
    <row r="81" spans="1:11" s="64" customFormat="1" ht="24.95" customHeight="1">
      <c r="A81" s="267">
        <v>23030106</v>
      </c>
      <c r="B81" s="267">
        <v>70610</v>
      </c>
      <c r="C81" s="267"/>
      <c r="D81" s="394" t="s">
        <v>1248</v>
      </c>
      <c r="E81" s="267"/>
      <c r="F81" s="422" t="s">
        <v>529</v>
      </c>
      <c r="G81" s="268" t="s">
        <v>5</v>
      </c>
      <c r="H81" s="271"/>
      <c r="I81" s="274">
        <v>50000000</v>
      </c>
      <c r="J81" s="269">
        <v>14884150</v>
      </c>
      <c r="K81" s="269">
        <v>20026533.579999998</v>
      </c>
    </row>
    <row r="82" spans="1:11" s="64" customFormat="1" ht="24.95" customHeight="1">
      <c r="A82" s="270" t="s">
        <v>6</v>
      </c>
      <c r="B82" s="270"/>
      <c r="C82" s="270"/>
      <c r="D82" s="395"/>
      <c r="E82" s="270"/>
      <c r="F82" s="424" t="s">
        <v>530</v>
      </c>
      <c r="G82" s="268"/>
      <c r="H82" s="271"/>
      <c r="I82" s="276">
        <v>50000000</v>
      </c>
      <c r="J82" s="273">
        <v>14884150</v>
      </c>
      <c r="K82" s="273">
        <v>20026533.579999998</v>
      </c>
    </row>
    <row r="83" spans="1:11" s="64" customFormat="1" ht="24.95" customHeight="1">
      <c r="A83" s="267"/>
      <c r="B83" s="267"/>
      <c r="C83" s="267"/>
      <c r="D83" s="394"/>
      <c r="E83" s="267"/>
      <c r="F83" s="261"/>
      <c r="G83" s="268"/>
      <c r="H83" s="271"/>
      <c r="I83" s="276"/>
      <c r="J83" s="273"/>
      <c r="K83" s="273"/>
    </row>
    <row r="84" spans="1:11" s="64" customFormat="1" ht="24.95" customHeight="1">
      <c r="A84" s="267">
        <v>23030121</v>
      </c>
      <c r="B84" s="267">
        <v>70610</v>
      </c>
      <c r="C84" s="267"/>
      <c r="D84" s="394" t="s">
        <v>1248</v>
      </c>
      <c r="E84" s="267"/>
      <c r="F84" s="422" t="s">
        <v>531</v>
      </c>
      <c r="G84" s="268"/>
      <c r="H84" s="271"/>
      <c r="I84" s="274">
        <v>50000000</v>
      </c>
      <c r="J84" s="269">
        <v>192200</v>
      </c>
      <c r="K84" s="269">
        <v>145000000</v>
      </c>
    </row>
    <row r="85" spans="1:11" s="64" customFormat="1" ht="42.75" customHeight="1">
      <c r="A85" s="270" t="s">
        <v>6</v>
      </c>
      <c r="B85" s="270"/>
      <c r="C85" s="270"/>
      <c r="D85" s="395"/>
      <c r="E85" s="270"/>
      <c r="F85" s="261" t="s">
        <v>532</v>
      </c>
      <c r="G85" s="268"/>
      <c r="H85" s="271"/>
      <c r="I85" s="276">
        <v>30000000</v>
      </c>
      <c r="J85" s="273"/>
      <c r="K85" s="273">
        <v>100000000</v>
      </c>
    </row>
    <row r="86" spans="1:11" s="64" customFormat="1" ht="24.95" customHeight="1">
      <c r="A86" s="270" t="s">
        <v>7</v>
      </c>
      <c r="B86" s="270"/>
      <c r="C86" s="270"/>
      <c r="D86" s="395"/>
      <c r="E86" s="270"/>
      <c r="F86" s="261" t="s">
        <v>533</v>
      </c>
      <c r="G86" s="268"/>
      <c r="H86" s="271"/>
      <c r="I86" s="276">
        <v>20000000</v>
      </c>
      <c r="J86" s="273">
        <v>192200</v>
      </c>
      <c r="K86" s="273"/>
    </row>
    <row r="87" spans="1:11" s="64" customFormat="1" ht="24.95" customHeight="1">
      <c r="A87" s="270"/>
      <c r="B87" s="270"/>
      <c r="C87" s="270"/>
      <c r="D87" s="395"/>
      <c r="E87" s="270"/>
      <c r="F87" s="261" t="s">
        <v>1096</v>
      </c>
      <c r="G87" s="268"/>
      <c r="H87" s="271"/>
      <c r="I87" s="276"/>
      <c r="J87" s="273"/>
      <c r="K87" s="273">
        <v>45000000</v>
      </c>
    </row>
    <row r="88" spans="1:11" s="64" customFormat="1" ht="24.95" customHeight="1">
      <c r="A88" s="267"/>
      <c r="B88" s="267"/>
      <c r="C88" s="267"/>
      <c r="D88" s="394"/>
      <c r="E88" s="267"/>
      <c r="F88" s="422"/>
      <c r="G88" s="268"/>
      <c r="H88" s="271"/>
      <c r="I88" s="274"/>
      <c r="J88" s="273"/>
      <c r="K88" s="273"/>
    </row>
    <row r="89" spans="1:11" s="64" customFormat="1" ht="24.95" customHeight="1">
      <c r="A89" s="267">
        <v>23050101</v>
      </c>
      <c r="B89" s="267">
        <v>70750</v>
      </c>
      <c r="C89" s="267"/>
      <c r="D89" s="394" t="s">
        <v>1248</v>
      </c>
      <c r="E89" s="267"/>
      <c r="F89" s="268" t="s">
        <v>458</v>
      </c>
      <c r="G89" s="268" t="s">
        <v>5</v>
      </c>
      <c r="H89" s="271"/>
      <c r="I89" s="274">
        <v>15000000</v>
      </c>
      <c r="J89" s="269">
        <f>SUM(J90:J91)</f>
        <v>375533</v>
      </c>
      <c r="K89" s="269">
        <v>10000000</v>
      </c>
    </row>
    <row r="90" spans="1:11" s="64" customFormat="1" ht="24.95" customHeight="1">
      <c r="A90" s="267" t="s">
        <v>6</v>
      </c>
      <c r="B90" s="267"/>
      <c r="C90" s="267"/>
      <c r="D90" s="394"/>
      <c r="E90" s="267"/>
      <c r="F90" s="419" t="s">
        <v>534</v>
      </c>
      <c r="G90" s="268" t="s">
        <v>12</v>
      </c>
      <c r="H90" s="271"/>
      <c r="I90" s="276">
        <v>2000000</v>
      </c>
      <c r="J90" s="273">
        <v>72000</v>
      </c>
      <c r="K90" s="273">
        <v>2000000</v>
      </c>
    </row>
    <row r="91" spans="1:11" s="64" customFormat="1" ht="24.95" customHeight="1">
      <c r="A91" s="267" t="s">
        <v>7</v>
      </c>
      <c r="B91" s="267"/>
      <c r="C91" s="267"/>
      <c r="D91" s="394"/>
      <c r="E91" s="267"/>
      <c r="F91" s="261" t="s">
        <v>535</v>
      </c>
      <c r="G91" s="268"/>
      <c r="H91" s="271"/>
      <c r="I91" s="276">
        <v>13000000</v>
      </c>
      <c r="J91" s="273">
        <v>303533</v>
      </c>
      <c r="K91" s="273">
        <v>5000000</v>
      </c>
    </row>
    <row r="92" spans="1:11" s="64" customFormat="1" ht="24.95" customHeight="1">
      <c r="A92" s="267"/>
      <c r="B92" s="267"/>
      <c r="C92" s="267"/>
      <c r="D92" s="394"/>
      <c r="E92" s="267"/>
      <c r="F92" s="261" t="s">
        <v>1097</v>
      </c>
      <c r="G92" s="268"/>
      <c r="H92" s="271"/>
      <c r="I92" s="276"/>
      <c r="J92" s="273"/>
      <c r="K92" s="273">
        <v>3000000</v>
      </c>
    </row>
    <row r="93" spans="1:11" s="64" customFormat="1" ht="24.95" customHeight="1">
      <c r="A93" s="267"/>
      <c r="B93" s="267"/>
      <c r="C93" s="267"/>
      <c r="D93" s="394"/>
      <c r="E93" s="267"/>
      <c r="F93" s="419"/>
      <c r="G93" s="268"/>
      <c r="H93" s="271"/>
      <c r="I93" s="276"/>
      <c r="J93" s="273"/>
      <c r="K93" s="273"/>
    </row>
    <row r="94" spans="1:11" s="64" customFormat="1" ht="24.95" customHeight="1">
      <c r="A94" s="267">
        <v>23050103</v>
      </c>
      <c r="B94" s="267">
        <v>70740</v>
      </c>
      <c r="C94" s="267"/>
      <c r="D94" s="394" t="s">
        <v>1248</v>
      </c>
      <c r="E94" s="267"/>
      <c r="F94" s="425" t="s">
        <v>100</v>
      </c>
      <c r="G94" s="268"/>
      <c r="H94" s="271"/>
      <c r="I94" s="274">
        <v>13000000</v>
      </c>
      <c r="J94" s="273"/>
      <c r="K94" s="269">
        <v>10000000</v>
      </c>
    </row>
    <row r="95" spans="1:11" s="64" customFormat="1" ht="24.95" customHeight="1">
      <c r="A95" s="267" t="s">
        <v>6</v>
      </c>
      <c r="B95" s="267"/>
      <c r="C95" s="267"/>
      <c r="D95" s="394"/>
      <c r="E95" s="267"/>
      <c r="F95" s="260" t="s">
        <v>536</v>
      </c>
      <c r="G95" s="268" t="s">
        <v>12</v>
      </c>
      <c r="H95" s="271"/>
      <c r="I95" s="276">
        <v>3000000</v>
      </c>
      <c r="J95" s="273"/>
      <c r="K95" s="273">
        <v>2000000</v>
      </c>
    </row>
    <row r="96" spans="1:11" s="64" customFormat="1" ht="46.5">
      <c r="A96" s="267" t="s">
        <v>7</v>
      </c>
      <c r="B96" s="267"/>
      <c r="C96" s="267"/>
      <c r="D96" s="394"/>
      <c r="E96" s="267"/>
      <c r="F96" s="261" t="s">
        <v>537</v>
      </c>
      <c r="G96" s="268"/>
      <c r="H96" s="271"/>
      <c r="I96" s="276">
        <v>10000000</v>
      </c>
      <c r="J96" s="273"/>
      <c r="K96" s="273">
        <v>5000000</v>
      </c>
    </row>
    <row r="97" spans="1:11" s="64" customFormat="1" ht="46.5">
      <c r="A97" s="267" t="s">
        <v>9</v>
      </c>
      <c r="B97" s="267"/>
      <c r="C97" s="267"/>
      <c r="D97" s="394"/>
      <c r="E97" s="267"/>
      <c r="F97" s="261" t="s">
        <v>1098</v>
      </c>
      <c r="G97" s="268"/>
      <c r="H97" s="271"/>
      <c r="I97" s="276"/>
      <c r="J97" s="273"/>
      <c r="K97" s="273">
        <v>3000000</v>
      </c>
    </row>
    <row r="98" spans="1:11" s="64" customFormat="1" ht="24.95" customHeight="1">
      <c r="A98" s="267"/>
      <c r="B98" s="267"/>
      <c r="C98" s="267"/>
      <c r="D98" s="394"/>
      <c r="E98" s="267"/>
      <c r="F98" s="261"/>
      <c r="G98" s="268"/>
      <c r="H98" s="271"/>
      <c r="I98" s="276"/>
      <c r="J98" s="273"/>
      <c r="K98" s="273"/>
    </row>
    <row r="99" spans="1:11" s="64" customFormat="1" ht="24.95" customHeight="1">
      <c r="A99" s="267">
        <v>23010108</v>
      </c>
      <c r="B99" s="267">
        <v>70133</v>
      </c>
      <c r="C99" s="267"/>
      <c r="D99" s="394" t="s">
        <v>1248</v>
      </c>
      <c r="E99" s="267"/>
      <c r="F99" s="262" t="s">
        <v>48</v>
      </c>
      <c r="G99" s="268"/>
      <c r="H99" s="271"/>
      <c r="I99" s="276"/>
      <c r="J99" s="273"/>
      <c r="K99" s="269">
        <v>20000000</v>
      </c>
    </row>
    <row r="100" spans="1:11" s="64" customFormat="1" ht="24.95" customHeight="1">
      <c r="A100" s="267" t="s">
        <v>6</v>
      </c>
      <c r="B100" s="267"/>
      <c r="C100" s="267"/>
      <c r="D100" s="394"/>
      <c r="E100" s="267"/>
      <c r="F100" s="261" t="s">
        <v>1099</v>
      </c>
      <c r="G100" s="268" t="s">
        <v>5</v>
      </c>
      <c r="H100" s="271"/>
      <c r="I100" s="276"/>
      <c r="J100" s="273"/>
      <c r="K100" s="273">
        <v>20000000</v>
      </c>
    </row>
    <row r="101" spans="1:11" s="64" customFormat="1" ht="24.95" customHeight="1">
      <c r="A101" s="270"/>
      <c r="B101" s="270"/>
      <c r="C101" s="270"/>
      <c r="D101" s="395"/>
      <c r="E101" s="270"/>
      <c r="F101" s="267" t="s">
        <v>1832</v>
      </c>
      <c r="G101" s="271"/>
      <c r="H101" s="271"/>
      <c r="I101" s="277">
        <f>SUM(I12,I20,I53,I57,I69,I73,I76,I81,I84,I89,I94)</f>
        <v>2692940000</v>
      </c>
      <c r="J101" s="277">
        <f>SUM(J12,J20,J53,J57,J69,J73,J76,J81,J84,J89,J94,J99)</f>
        <v>333006941.70999998</v>
      </c>
      <c r="K101" s="277">
        <f>SUM(K12,K20,K53,K57,K69,K73,K76,K81,K84,K89,K94,K99)</f>
        <v>8000000000</v>
      </c>
    </row>
    <row r="102" spans="1:11">
      <c r="A102" s="10"/>
      <c r="B102" s="10"/>
      <c r="C102" s="10"/>
      <c r="D102" s="34"/>
      <c r="E102" s="10"/>
      <c r="F102" s="15"/>
      <c r="G102" s="16"/>
      <c r="H102" s="16"/>
      <c r="I102" s="17"/>
    </row>
    <row r="103" spans="1:11">
      <c r="A103" s="10"/>
      <c r="B103" s="10"/>
      <c r="C103" s="10"/>
      <c r="D103" s="34"/>
      <c r="E103" s="10"/>
      <c r="F103" s="6"/>
      <c r="G103" s="2"/>
      <c r="H103" s="2"/>
      <c r="I103" s="4"/>
    </row>
    <row r="104" spans="1:11">
      <c r="F104" s="2"/>
      <c r="G104" s="2"/>
      <c r="H104" s="2"/>
      <c r="I104" s="4"/>
    </row>
    <row r="105" spans="1:11">
      <c r="A105" s="2"/>
      <c r="B105" s="13"/>
      <c r="C105" s="13"/>
      <c r="D105" s="33"/>
      <c r="E105" s="13"/>
    </row>
  </sheetData>
  <mergeCells count="4">
    <mergeCell ref="A5:H5"/>
    <mergeCell ref="A7:H7"/>
    <mergeCell ref="A8:H8"/>
    <mergeCell ref="A2:K2"/>
  </mergeCells>
  <printOptions horizontalCentered="1" verticalCentered="1"/>
  <pageMargins left="0.7" right="0.7" top="0.75" bottom="0.75" header="0.3" footer="0.3"/>
  <pageSetup scale="40" orientation="landscape" horizontalDpi="300" verticalDpi="300" r:id="rId1"/>
  <headerFooter>
    <oddFooter xml:space="preserve">&amp;C&amp;"-,Bold"&amp;24 </oddFooter>
  </headerFooter>
  <rowBreaks count="3" manualBreakCount="3">
    <brk id="40" max="10" man="1"/>
    <brk id="74" max="10" man="1"/>
    <brk id="103" max="16383" man="1"/>
  </rowBreaks>
</worksheet>
</file>

<file path=xl/worksheets/sheet2.xml><?xml version="1.0" encoding="utf-8"?>
<worksheet xmlns="http://schemas.openxmlformats.org/spreadsheetml/2006/main" xmlns:r="http://schemas.openxmlformats.org/officeDocument/2006/relationships">
  <dimension ref="A1:M69"/>
  <sheetViews>
    <sheetView tabSelected="1" view="pageBreakPreview" topLeftCell="A37" zoomScale="60" zoomScaleNormal="100" workbookViewId="0">
      <selection activeCell="M68" sqref="M68"/>
    </sheetView>
  </sheetViews>
  <sheetFormatPr defaultRowHeight="15"/>
  <cols>
    <col min="1" max="1" width="8.85546875" customWidth="1"/>
    <col min="2" max="2" width="4.140625" customWidth="1"/>
    <col min="4" max="4" width="41.42578125" customWidth="1"/>
    <col min="9" max="9" width="6.7109375" customWidth="1"/>
    <col min="10" max="11" width="9.140625" hidden="1" customWidth="1"/>
    <col min="12" max="12" width="7.28515625" customWidth="1"/>
  </cols>
  <sheetData>
    <row r="1" spans="1:13" ht="23.25" customHeight="1">
      <c r="A1" s="87"/>
      <c r="B1" s="87" t="s">
        <v>1869</v>
      </c>
      <c r="C1" s="87"/>
      <c r="D1" s="88"/>
      <c r="E1" s="89"/>
      <c r="F1" s="89"/>
      <c r="G1" s="89"/>
    </row>
    <row r="2" spans="1:13" ht="15" customHeight="1">
      <c r="B2" s="90" t="s">
        <v>1870</v>
      </c>
      <c r="C2" s="91" t="s">
        <v>1871</v>
      </c>
      <c r="D2" s="91"/>
      <c r="E2" t="s">
        <v>1872</v>
      </c>
      <c r="M2" s="93" t="s">
        <v>2006</v>
      </c>
    </row>
    <row r="3" spans="1:13" ht="15" customHeight="1">
      <c r="B3" s="90" t="s">
        <v>1870</v>
      </c>
      <c r="C3" s="91" t="s">
        <v>1873</v>
      </c>
      <c r="D3" s="91"/>
      <c r="E3" t="s">
        <v>1872</v>
      </c>
      <c r="M3" s="93" t="s">
        <v>2258</v>
      </c>
    </row>
    <row r="4" spans="1:13" ht="15" customHeight="1">
      <c r="B4" s="90" t="s">
        <v>1870</v>
      </c>
      <c r="C4" s="91" t="s">
        <v>1875</v>
      </c>
      <c r="D4" s="91"/>
      <c r="E4" t="s">
        <v>1872</v>
      </c>
      <c r="M4" s="93" t="s">
        <v>2259</v>
      </c>
    </row>
    <row r="5" spans="1:13" ht="15" customHeight="1">
      <c r="B5" s="90" t="s">
        <v>1870</v>
      </c>
      <c r="C5" s="91" t="s">
        <v>1876</v>
      </c>
      <c r="D5" s="91"/>
      <c r="E5" t="s">
        <v>1872</v>
      </c>
      <c r="M5" s="92" t="s">
        <v>2260</v>
      </c>
    </row>
    <row r="6" spans="1:13" ht="15" customHeight="1">
      <c r="B6" s="90" t="s">
        <v>1870</v>
      </c>
      <c r="C6" s="91" t="s">
        <v>1874</v>
      </c>
      <c r="D6" s="91"/>
      <c r="E6" t="s">
        <v>1872</v>
      </c>
      <c r="M6" s="93" t="s">
        <v>2261</v>
      </c>
    </row>
    <row r="7" spans="1:13" ht="15" customHeight="1">
      <c r="B7" s="90" t="s">
        <v>1870</v>
      </c>
      <c r="C7" s="91" t="s">
        <v>1877</v>
      </c>
      <c r="D7" s="91"/>
      <c r="M7" s="92">
        <v>64</v>
      </c>
    </row>
    <row r="8" spans="1:13" ht="15" customHeight="1">
      <c r="B8" s="36"/>
      <c r="C8" s="95" t="s">
        <v>1878</v>
      </c>
      <c r="D8" t="s">
        <v>1879</v>
      </c>
      <c r="E8" t="s">
        <v>1872</v>
      </c>
      <c r="G8" s="88"/>
      <c r="M8" s="92" t="s">
        <v>2262</v>
      </c>
    </row>
    <row r="9" spans="1:13" ht="15" customHeight="1">
      <c r="C9" s="95" t="s">
        <v>1878</v>
      </c>
      <c r="D9" t="s">
        <v>1880</v>
      </c>
      <c r="E9" t="s">
        <v>1872</v>
      </c>
      <c r="M9" s="92" t="s">
        <v>2263</v>
      </c>
    </row>
    <row r="10" spans="1:13" ht="15" customHeight="1">
      <c r="C10" s="95" t="s">
        <v>1878</v>
      </c>
      <c r="D10" t="s">
        <v>959</v>
      </c>
      <c r="E10" t="s">
        <v>1872</v>
      </c>
      <c r="M10" s="92">
        <v>70</v>
      </c>
    </row>
    <row r="11" spans="1:13" ht="15" customHeight="1">
      <c r="C11" s="95" t="s">
        <v>1878</v>
      </c>
      <c r="D11" t="s">
        <v>958</v>
      </c>
      <c r="E11" t="s">
        <v>1872</v>
      </c>
      <c r="M11" s="92">
        <v>70</v>
      </c>
    </row>
    <row r="12" spans="1:13" ht="15" customHeight="1">
      <c r="C12" s="95" t="s">
        <v>1878</v>
      </c>
      <c r="D12" t="s">
        <v>1881</v>
      </c>
      <c r="E12" t="s">
        <v>1872</v>
      </c>
      <c r="M12" s="92">
        <v>71</v>
      </c>
    </row>
    <row r="13" spans="1:13" ht="15" customHeight="1">
      <c r="C13" s="95" t="s">
        <v>1878</v>
      </c>
      <c r="D13" t="s">
        <v>1882</v>
      </c>
      <c r="E13" t="s">
        <v>1872</v>
      </c>
      <c r="M13" s="92">
        <v>72</v>
      </c>
    </row>
    <row r="14" spans="1:13" ht="15" customHeight="1">
      <c r="C14" s="95" t="s">
        <v>1878</v>
      </c>
      <c r="D14" t="s">
        <v>1893</v>
      </c>
      <c r="E14" t="s">
        <v>1872</v>
      </c>
      <c r="M14" s="92" t="s">
        <v>2264</v>
      </c>
    </row>
    <row r="15" spans="1:13" ht="15" customHeight="1">
      <c r="C15" s="95" t="s">
        <v>1878</v>
      </c>
      <c r="D15" t="s">
        <v>1894</v>
      </c>
      <c r="E15" t="s">
        <v>1872</v>
      </c>
      <c r="M15" s="92">
        <v>75</v>
      </c>
    </row>
    <row r="16" spans="1:13" ht="15" customHeight="1">
      <c r="C16" s="95" t="s">
        <v>1878</v>
      </c>
      <c r="D16" t="s">
        <v>1883</v>
      </c>
      <c r="E16" t="s">
        <v>1872</v>
      </c>
      <c r="M16" s="92" t="s">
        <v>2246</v>
      </c>
    </row>
    <row r="17" spans="3:13" ht="15" customHeight="1">
      <c r="C17" s="95" t="s">
        <v>1878</v>
      </c>
      <c r="D17" t="s">
        <v>766</v>
      </c>
      <c r="E17" t="s">
        <v>1872</v>
      </c>
      <c r="M17" s="92" t="s">
        <v>2265</v>
      </c>
    </row>
    <row r="18" spans="3:13" ht="15" customHeight="1">
      <c r="C18" s="95" t="s">
        <v>1878</v>
      </c>
      <c r="D18" t="s">
        <v>1884</v>
      </c>
      <c r="E18" t="s">
        <v>1872</v>
      </c>
      <c r="M18" s="92">
        <v>80</v>
      </c>
    </row>
    <row r="19" spans="3:13" ht="15" customHeight="1">
      <c r="C19" s="95" t="s">
        <v>1878</v>
      </c>
      <c r="D19" t="s">
        <v>960</v>
      </c>
      <c r="E19" t="s">
        <v>1872</v>
      </c>
      <c r="M19" s="92">
        <v>81</v>
      </c>
    </row>
    <row r="20" spans="3:13" ht="15" customHeight="1">
      <c r="C20" s="95" t="s">
        <v>1878</v>
      </c>
      <c r="D20" t="s">
        <v>1885</v>
      </c>
      <c r="E20" t="s">
        <v>1872</v>
      </c>
      <c r="M20" s="92" t="s">
        <v>2266</v>
      </c>
    </row>
    <row r="21" spans="3:13" ht="15" customHeight="1">
      <c r="C21" s="95" t="s">
        <v>1878</v>
      </c>
      <c r="D21" t="s">
        <v>1886</v>
      </c>
      <c r="E21" t="s">
        <v>1872</v>
      </c>
      <c r="M21" s="92">
        <v>85</v>
      </c>
    </row>
    <row r="22" spans="3:13" ht="15" customHeight="1">
      <c r="C22" s="95" t="s">
        <v>1878</v>
      </c>
      <c r="D22" t="s">
        <v>1018</v>
      </c>
      <c r="E22" t="s">
        <v>1872</v>
      </c>
      <c r="M22" s="92">
        <v>86</v>
      </c>
    </row>
    <row r="23" spans="3:13" ht="15" customHeight="1">
      <c r="C23" s="95" t="s">
        <v>1878</v>
      </c>
      <c r="D23" t="s">
        <v>1895</v>
      </c>
      <c r="E23" t="s">
        <v>1872</v>
      </c>
      <c r="M23" s="92">
        <v>87</v>
      </c>
    </row>
    <row r="24" spans="3:13" ht="15" customHeight="1">
      <c r="C24" s="95" t="s">
        <v>1878</v>
      </c>
      <c r="D24" t="s">
        <v>1896</v>
      </c>
      <c r="E24" t="s">
        <v>1872</v>
      </c>
      <c r="M24" s="92" t="s">
        <v>2267</v>
      </c>
    </row>
    <row r="25" spans="3:13" ht="15" customHeight="1">
      <c r="C25" s="95" t="s">
        <v>1878</v>
      </c>
      <c r="D25" t="s">
        <v>2247</v>
      </c>
      <c r="M25" s="92">
        <v>90</v>
      </c>
    </row>
    <row r="26" spans="3:13" ht="15" customHeight="1">
      <c r="C26" s="95" t="s">
        <v>1878</v>
      </c>
      <c r="D26" t="s">
        <v>1888</v>
      </c>
      <c r="E26" t="s">
        <v>1872</v>
      </c>
      <c r="M26" s="92" t="s">
        <v>2268</v>
      </c>
    </row>
    <row r="27" spans="3:13" ht="15" customHeight="1">
      <c r="C27" s="95" t="s">
        <v>1878</v>
      </c>
      <c r="D27" t="s">
        <v>1887</v>
      </c>
      <c r="E27" t="s">
        <v>1872</v>
      </c>
      <c r="M27" s="92">
        <v>97</v>
      </c>
    </row>
    <row r="28" spans="3:13" ht="15" customHeight="1">
      <c r="C28" s="95" t="s">
        <v>1878</v>
      </c>
      <c r="D28" t="s">
        <v>1892</v>
      </c>
      <c r="E28" t="s">
        <v>1872</v>
      </c>
      <c r="M28" s="92">
        <v>98</v>
      </c>
    </row>
    <row r="29" spans="3:13" ht="15" customHeight="1">
      <c r="C29" s="95" t="s">
        <v>1878</v>
      </c>
      <c r="D29" t="s">
        <v>1889</v>
      </c>
      <c r="E29" t="s">
        <v>1872</v>
      </c>
      <c r="M29" s="92">
        <v>99</v>
      </c>
    </row>
    <row r="30" spans="3:13" ht="15" customHeight="1">
      <c r="C30" s="95" t="s">
        <v>1878</v>
      </c>
      <c r="D30" t="s">
        <v>1890</v>
      </c>
      <c r="E30" t="s">
        <v>1872</v>
      </c>
      <c r="M30" s="92">
        <v>100</v>
      </c>
    </row>
    <row r="31" spans="3:13" ht="15" customHeight="1">
      <c r="C31" s="95" t="s">
        <v>1878</v>
      </c>
      <c r="D31" t="s">
        <v>1891</v>
      </c>
      <c r="E31" t="s">
        <v>1872</v>
      </c>
      <c r="M31" s="92">
        <v>101</v>
      </c>
    </row>
    <row r="32" spans="3:13" ht="15" customHeight="1">
      <c r="C32" s="95" t="s">
        <v>1878</v>
      </c>
      <c r="D32" t="s">
        <v>928</v>
      </c>
      <c r="E32" t="s">
        <v>1872</v>
      </c>
      <c r="M32" s="92">
        <v>102</v>
      </c>
    </row>
    <row r="33" spans="3:13" ht="15" customHeight="1">
      <c r="C33" s="95" t="s">
        <v>1878</v>
      </c>
      <c r="D33" t="s">
        <v>1897</v>
      </c>
      <c r="E33" t="s">
        <v>1872</v>
      </c>
      <c r="M33" s="92">
        <v>103</v>
      </c>
    </row>
    <row r="34" spans="3:13" ht="15" customHeight="1">
      <c r="C34" s="95" t="s">
        <v>1878</v>
      </c>
      <c r="D34" t="s">
        <v>1799</v>
      </c>
      <c r="E34" t="s">
        <v>1872</v>
      </c>
      <c r="M34" s="92">
        <v>104</v>
      </c>
    </row>
    <row r="35" spans="3:13" ht="15" customHeight="1">
      <c r="C35" s="95" t="s">
        <v>1878</v>
      </c>
      <c r="D35" t="s">
        <v>1898</v>
      </c>
      <c r="E35" t="s">
        <v>1872</v>
      </c>
      <c r="M35" s="92">
        <v>105</v>
      </c>
    </row>
    <row r="36" spans="3:13" ht="15" customHeight="1">
      <c r="C36" s="95" t="s">
        <v>1878</v>
      </c>
      <c r="D36" t="s">
        <v>1899</v>
      </c>
      <c r="E36" t="s">
        <v>1872</v>
      </c>
      <c r="M36" s="92">
        <v>106</v>
      </c>
    </row>
    <row r="37" spans="3:13" ht="15" customHeight="1">
      <c r="C37" s="95" t="s">
        <v>1878</v>
      </c>
      <c r="D37" t="s">
        <v>1900</v>
      </c>
      <c r="E37" t="s">
        <v>1872</v>
      </c>
      <c r="M37" s="92">
        <v>107</v>
      </c>
    </row>
    <row r="38" spans="3:13" ht="15" customHeight="1">
      <c r="C38" s="95" t="s">
        <v>1878</v>
      </c>
      <c r="D38" t="s">
        <v>1901</v>
      </c>
      <c r="E38" t="s">
        <v>1872</v>
      </c>
      <c r="M38" s="92">
        <v>108</v>
      </c>
    </row>
    <row r="39" spans="3:13" ht="15" customHeight="1">
      <c r="C39" s="95" t="s">
        <v>1878</v>
      </c>
      <c r="D39" t="s">
        <v>923</v>
      </c>
      <c r="E39" t="s">
        <v>1872</v>
      </c>
      <c r="M39" s="92">
        <v>109</v>
      </c>
    </row>
    <row r="40" spans="3:13" ht="15" customHeight="1">
      <c r="C40" s="95" t="s">
        <v>1878</v>
      </c>
      <c r="D40" t="s">
        <v>1902</v>
      </c>
      <c r="E40" t="s">
        <v>1872</v>
      </c>
      <c r="M40" s="92">
        <v>110</v>
      </c>
    </row>
    <row r="41" spans="3:13" ht="15" customHeight="1">
      <c r="C41" s="95" t="s">
        <v>1878</v>
      </c>
      <c r="D41" t="s">
        <v>950</v>
      </c>
      <c r="E41" t="s">
        <v>1872</v>
      </c>
      <c r="M41" s="92">
        <v>111</v>
      </c>
    </row>
    <row r="42" spans="3:13" ht="18.75">
      <c r="C42" s="95" t="s">
        <v>1878</v>
      </c>
      <c r="D42" t="s">
        <v>1903</v>
      </c>
      <c r="E42" t="s">
        <v>1872</v>
      </c>
      <c r="M42" s="92">
        <v>112</v>
      </c>
    </row>
    <row r="43" spans="3:13" ht="18.75">
      <c r="C43" s="95" t="s">
        <v>1878</v>
      </c>
      <c r="D43" t="s">
        <v>1904</v>
      </c>
      <c r="E43" t="s">
        <v>1872</v>
      </c>
      <c r="M43" s="92">
        <v>113</v>
      </c>
    </row>
    <row r="44" spans="3:13" ht="18.75">
      <c r="C44" s="95" t="s">
        <v>1878</v>
      </c>
      <c r="D44" t="s">
        <v>926</v>
      </c>
      <c r="E44" t="s">
        <v>1872</v>
      </c>
      <c r="M44" s="92">
        <v>114</v>
      </c>
    </row>
    <row r="45" spans="3:13" ht="18.75">
      <c r="C45" s="95" t="s">
        <v>1878</v>
      </c>
      <c r="D45" t="s">
        <v>1905</v>
      </c>
      <c r="E45" t="s">
        <v>1872</v>
      </c>
      <c r="M45" s="92">
        <v>115</v>
      </c>
    </row>
    <row r="46" spans="3:13" ht="18.75">
      <c r="C46" s="95" t="s">
        <v>1878</v>
      </c>
      <c r="D46" t="s">
        <v>1906</v>
      </c>
      <c r="E46" t="s">
        <v>1872</v>
      </c>
      <c r="M46" s="92">
        <v>116</v>
      </c>
    </row>
    <row r="47" spans="3:13" ht="18.75">
      <c r="C47" s="95" t="s">
        <v>1878</v>
      </c>
      <c r="D47" t="s">
        <v>967</v>
      </c>
      <c r="E47" t="s">
        <v>1872</v>
      </c>
      <c r="M47" s="92">
        <v>117</v>
      </c>
    </row>
    <row r="48" spans="3:13" ht="18.75">
      <c r="C48" s="95" t="s">
        <v>1878</v>
      </c>
      <c r="D48" t="s">
        <v>961</v>
      </c>
      <c r="E48" t="s">
        <v>1872</v>
      </c>
      <c r="M48" s="92">
        <v>118</v>
      </c>
    </row>
    <row r="49" spans="3:13" ht="18.75">
      <c r="C49" s="95" t="s">
        <v>1878</v>
      </c>
      <c r="D49" t="s">
        <v>1907</v>
      </c>
      <c r="E49" t="s">
        <v>1872</v>
      </c>
      <c r="M49" s="92">
        <v>119</v>
      </c>
    </row>
    <row r="50" spans="3:13" ht="18.75">
      <c r="C50" s="95" t="s">
        <v>1878</v>
      </c>
      <c r="D50" t="s">
        <v>1908</v>
      </c>
      <c r="E50" t="s">
        <v>1872</v>
      </c>
      <c r="M50" s="92">
        <v>120</v>
      </c>
    </row>
    <row r="51" spans="3:13" ht="18.75">
      <c r="C51" s="95" t="s">
        <v>1878</v>
      </c>
      <c r="D51" t="s">
        <v>993</v>
      </c>
      <c r="E51" t="s">
        <v>1872</v>
      </c>
      <c r="M51" s="92">
        <v>121</v>
      </c>
    </row>
    <row r="52" spans="3:13" ht="18.75">
      <c r="C52" s="95" t="s">
        <v>1878</v>
      </c>
      <c r="D52" t="s">
        <v>996</v>
      </c>
      <c r="E52" t="s">
        <v>1872</v>
      </c>
      <c r="M52" s="92">
        <v>122</v>
      </c>
    </row>
    <row r="53" spans="3:13" ht="18.75">
      <c r="C53" s="95" t="s">
        <v>1878</v>
      </c>
      <c r="D53" t="s">
        <v>995</v>
      </c>
      <c r="E53" t="s">
        <v>1872</v>
      </c>
      <c r="M53" s="92">
        <v>123</v>
      </c>
    </row>
    <row r="54" spans="3:13" ht="18.75">
      <c r="C54" s="95" t="s">
        <v>1878</v>
      </c>
      <c r="D54" t="s">
        <v>1774</v>
      </c>
      <c r="E54" t="s">
        <v>1872</v>
      </c>
      <c r="M54" s="92">
        <v>124</v>
      </c>
    </row>
    <row r="55" spans="3:13" ht="18.75">
      <c r="C55" s="95" t="s">
        <v>1878</v>
      </c>
      <c r="D55" t="s">
        <v>1909</v>
      </c>
      <c r="E55" t="s">
        <v>1872</v>
      </c>
      <c r="M55" s="92">
        <v>125</v>
      </c>
    </row>
    <row r="56" spans="3:13" ht="18.75">
      <c r="C56" s="95" t="s">
        <v>1878</v>
      </c>
      <c r="D56" t="s">
        <v>1022</v>
      </c>
      <c r="E56" t="s">
        <v>1872</v>
      </c>
      <c r="M56" s="92">
        <v>126</v>
      </c>
    </row>
    <row r="57" spans="3:13" ht="18.75">
      <c r="C57" s="95" t="s">
        <v>1878</v>
      </c>
      <c r="D57" t="s">
        <v>1910</v>
      </c>
      <c r="E57" t="s">
        <v>1872</v>
      </c>
      <c r="M57" s="92">
        <v>127</v>
      </c>
    </row>
    <row r="58" spans="3:13" ht="18.75">
      <c r="C58" s="95" t="s">
        <v>1878</v>
      </c>
      <c r="D58" t="s">
        <v>970</v>
      </c>
      <c r="E58" t="s">
        <v>1872</v>
      </c>
      <c r="M58" s="92">
        <v>128</v>
      </c>
    </row>
    <row r="59" spans="3:13" ht="18.75">
      <c r="C59" s="95" t="s">
        <v>1878</v>
      </c>
      <c r="D59" t="s">
        <v>1911</v>
      </c>
      <c r="E59" t="s">
        <v>1872</v>
      </c>
      <c r="M59" s="92">
        <v>129</v>
      </c>
    </row>
    <row r="60" spans="3:13" ht="18.75">
      <c r="C60" s="95" t="s">
        <v>1878</v>
      </c>
      <c r="D60" t="s">
        <v>934</v>
      </c>
      <c r="E60" t="s">
        <v>1872</v>
      </c>
      <c r="M60" s="92">
        <v>130</v>
      </c>
    </row>
    <row r="61" spans="3:13" ht="18.75">
      <c r="C61" s="95" t="s">
        <v>1878</v>
      </c>
      <c r="D61" t="s">
        <v>929</v>
      </c>
      <c r="E61" t="s">
        <v>1872</v>
      </c>
      <c r="M61" s="92">
        <v>131</v>
      </c>
    </row>
    <row r="62" spans="3:13" ht="18.75">
      <c r="C62" s="95" t="s">
        <v>1878</v>
      </c>
      <c r="D62" t="s">
        <v>1776</v>
      </c>
      <c r="E62" t="s">
        <v>1872</v>
      </c>
      <c r="M62" s="92">
        <v>132</v>
      </c>
    </row>
    <row r="63" spans="3:13" ht="18.75">
      <c r="C63" s="95" t="s">
        <v>1878</v>
      </c>
      <c r="D63" t="s">
        <v>935</v>
      </c>
      <c r="E63" t="s">
        <v>1872</v>
      </c>
      <c r="M63" s="92">
        <v>133</v>
      </c>
    </row>
    <row r="64" spans="3:13" ht="18.75">
      <c r="C64" s="95" t="s">
        <v>1878</v>
      </c>
      <c r="D64" t="s">
        <v>1912</v>
      </c>
      <c r="E64" t="s">
        <v>1872</v>
      </c>
      <c r="M64" s="92">
        <v>134</v>
      </c>
    </row>
    <row r="65" spans="3:13" ht="18.75">
      <c r="C65" s="95" t="s">
        <v>1878</v>
      </c>
      <c r="D65" t="s">
        <v>1913</v>
      </c>
      <c r="E65" t="s">
        <v>1872</v>
      </c>
      <c r="M65" s="92">
        <v>135</v>
      </c>
    </row>
    <row r="66" spans="3:13" ht="18.75">
      <c r="C66" s="95" t="s">
        <v>1878</v>
      </c>
      <c r="D66" t="s">
        <v>1914</v>
      </c>
      <c r="E66" t="s">
        <v>1872</v>
      </c>
      <c r="M66" s="92">
        <v>136</v>
      </c>
    </row>
    <row r="67" spans="3:13" ht="18.75">
      <c r="C67" s="95" t="s">
        <v>1878</v>
      </c>
      <c r="D67" t="s">
        <v>1915</v>
      </c>
      <c r="E67" t="s">
        <v>1872</v>
      </c>
      <c r="M67" s="92" t="s">
        <v>2269</v>
      </c>
    </row>
    <row r="68" spans="3:13" ht="18.75">
      <c r="C68" s="94"/>
      <c r="M68" s="92"/>
    </row>
    <row r="69" spans="3:13" ht="18.75">
      <c r="C69" s="94"/>
      <c r="M69" s="92"/>
    </row>
  </sheetData>
  <pageMargins left="0.7" right="0.7" top="0.75" bottom="0.75" header="0.3" footer="0.3"/>
  <pageSetup paperSize="9" scale="65" orientation="landscape" verticalDpi="300" r:id="rId1"/>
</worksheet>
</file>

<file path=xl/worksheets/sheet20.xml><?xml version="1.0" encoding="utf-8"?>
<worksheet xmlns="http://schemas.openxmlformats.org/spreadsheetml/2006/main" xmlns:r="http://schemas.openxmlformats.org/officeDocument/2006/relationships">
  <dimension ref="A2:K52"/>
  <sheetViews>
    <sheetView view="pageBreakPreview" zoomScale="60" zoomScaleNormal="100" workbookViewId="0">
      <selection activeCell="J9" sqref="J9"/>
    </sheetView>
  </sheetViews>
  <sheetFormatPr defaultRowHeight="15"/>
  <cols>
    <col min="1" max="1" width="21" customWidth="1"/>
    <col min="2" max="2" width="23.5703125" customWidth="1"/>
    <col min="3" max="3" width="18.85546875" customWidth="1"/>
    <col min="4" max="4" width="15" style="32" customWidth="1"/>
    <col min="5" max="5" width="14.28515625" customWidth="1"/>
    <col min="6" max="6" width="96.5703125" customWidth="1"/>
    <col min="7" max="7" width="15" customWidth="1"/>
    <col min="8" max="8" width="30.42578125" customWidth="1"/>
    <col min="9" max="9" width="25.28515625" customWidth="1"/>
    <col min="10" max="10" width="29.42578125" customWidth="1"/>
  </cols>
  <sheetData>
    <row r="2" spans="1:11" ht="22.5">
      <c r="A2" s="780" t="s">
        <v>1247</v>
      </c>
      <c r="B2" s="780"/>
      <c r="C2" s="780"/>
      <c r="D2" s="780"/>
      <c r="E2" s="780"/>
      <c r="F2" s="780"/>
      <c r="G2" s="780"/>
      <c r="H2" s="780"/>
      <c r="I2" s="780"/>
      <c r="J2" s="780"/>
    </row>
    <row r="3" spans="1:11" ht="23.25">
      <c r="A3" s="253"/>
      <c r="B3" s="253"/>
      <c r="C3" s="253"/>
      <c r="D3" s="352"/>
      <c r="E3" s="253"/>
      <c r="F3" s="253"/>
      <c r="G3" s="253"/>
      <c r="H3" s="253"/>
      <c r="I3" s="254"/>
      <c r="J3" s="254"/>
    </row>
    <row r="4" spans="1:11" ht="23.25">
      <c r="A4" s="785" t="s">
        <v>538</v>
      </c>
      <c r="B4" s="785"/>
      <c r="C4" s="785"/>
      <c r="D4" s="785"/>
      <c r="E4" s="785"/>
      <c r="F4" s="785"/>
      <c r="G4" s="785"/>
      <c r="H4" s="253"/>
      <c r="I4" s="254"/>
      <c r="J4" s="254"/>
    </row>
    <row r="5" spans="1:11" ht="23.25">
      <c r="A5" s="263" t="s">
        <v>0</v>
      </c>
      <c r="B5" s="263"/>
      <c r="C5" s="264" t="s">
        <v>808</v>
      </c>
      <c r="D5" s="265"/>
      <c r="E5" s="265"/>
      <c r="F5" s="266"/>
      <c r="G5" s="263"/>
      <c r="H5" s="253"/>
      <c r="I5" s="254"/>
      <c r="J5" s="254"/>
    </row>
    <row r="6" spans="1:11" ht="23.25">
      <c r="A6" s="785" t="s">
        <v>539</v>
      </c>
      <c r="B6" s="785"/>
      <c r="C6" s="785"/>
      <c r="D6" s="785"/>
      <c r="E6" s="785"/>
      <c r="F6" s="785"/>
      <c r="G6" s="785"/>
      <c r="H6" s="253"/>
      <c r="I6" s="254"/>
      <c r="J6" s="254"/>
    </row>
    <row r="7" spans="1:11" ht="23.25">
      <c r="A7" s="785" t="s">
        <v>809</v>
      </c>
      <c r="B7" s="785"/>
      <c r="C7" s="785"/>
      <c r="D7" s="785"/>
      <c r="E7" s="785"/>
      <c r="F7" s="785"/>
      <c r="G7" s="785"/>
      <c r="H7" s="253"/>
      <c r="I7" s="254"/>
      <c r="J7" s="254"/>
    </row>
    <row r="8" spans="1:11" ht="23.25">
      <c r="A8" s="253"/>
      <c r="B8" s="253"/>
      <c r="C8" s="253"/>
      <c r="D8" s="352"/>
      <c r="E8" s="253"/>
      <c r="F8" s="253"/>
      <c r="G8" s="253"/>
      <c r="H8" s="253"/>
      <c r="I8" s="254"/>
      <c r="J8" s="254"/>
    </row>
    <row r="9" spans="1:11" ht="42" customHeight="1">
      <c r="A9" s="255" t="s">
        <v>900</v>
      </c>
      <c r="B9" s="255" t="s">
        <v>901</v>
      </c>
      <c r="C9" s="256" t="s">
        <v>902</v>
      </c>
      <c r="D9" s="495" t="s">
        <v>903</v>
      </c>
      <c r="E9" s="255" t="s">
        <v>904</v>
      </c>
      <c r="F9" s="256" t="s">
        <v>1240</v>
      </c>
      <c r="G9" s="256" t="s">
        <v>908</v>
      </c>
      <c r="H9" s="255" t="s">
        <v>905</v>
      </c>
      <c r="I9" s="255" t="s">
        <v>906</v>
      </c>
      <c r="J9" s="255" t="s">
        <v>907</v>
      </c>
      <c r="K9" s="14"/>
    </row>
    <row r="10" spans="1:11" s="64" customFormat="1" ht="24.95" customHeight="1">
      <c r="A10" s="271"/>
      <c r="B10" s="271"/>
      <c r="C10" s="271"/>
      <c r="D10" s="403"/>
      <c r="E10" s="271"/>
      <c r="F10" s="271"/>
      <c r="G10" s="404"/>
      <c r="H10" s="474" t="s">
        <v>22</v>
      </c>
      <c r="I10" s="474" t="s">
        <v>22</v>
      </c>
      <c r="J10" s="474" t="s">
        <v>22</v>
      </c>
    </row>
    <row r="11" spans="1:11" s="64" customFormat="1" ht="24.95" customHeight="1">
      <c r="A11" s="267">
        <v>23010112</v>
      </c>
      <c r="B11" s="267">
        <v>70133</v>
      </c>
      <c r="C11" s="267"/>
      <c r="D11" s="394" t="s">
        <v>1248</v>
      </c>
      <c r="E11" s="267"/>
      <c r="F11" s="268" t="s">
        <v>469</v>
      </c>
      <c r="G11" s="268" t="s">
        <v>5</v>
      </c>
      <c r="H11" s="269">
        <v>6000000</v>
      </c>
      <c r="I11" s="273"/>
      <c r="J11" s="269">
        <v>10000000</v>
      </c>
    </row>
    <row r="12" spans="1:11" s="64" customFormat="1" ht="24.95" customHeight="1">
      <c r="A12" s="270" t="s">
        <v>6</v>
      </c>
      <c r="B12" s="270"/>
      <c r="C12" s="270"/>
      <c r="D12" s="395"/>
      <c r="E12" s="270"/>
      <c r="F12" s="419" t="s">
        <v>540</v>
      </c>
      <c r="G12" s="271"/>
      <c r="H12" s="272">
        <v>6000000</v>
      </c>
      <c r="I12" s="273"/>
      <c r="J12" s="273">
        <v>5000000</v>
      </c>
    </row>
    <row r="13" spans="1:11" s="64" customFormat="1" ht="24.95" customHeight="1">
      <c r="A13" s="270"/>
      <c r="B13" s="270"/>
      <c r="C13" s="270"/>
      <c r="D13" s="395"/>
      <c r="E13" s="270"/>
      <c r="F13" s="271"/>
      <c r="G13" s="271"/>
      <c r="H13" s="271"/>
      <c r="I13" s="273"/>
      <c r="J13" s="273"/>
    </row>
    <row r="14" spans="1:11" s="64" customFormat="1" ht="24.95" customHeight="1">
      <c r="A14" s="267">
        <v>23010119</v>
      </c>
      <c r="B14" s="267">
        <v>70133</v>
      </c>
      <c r="C14" s="267"/>
      <c r="D14" s="394" t="s">
        <v>1248</v>
      </c>
      <c r="E14" s="267"/>
      <c r="F14" s="268" t="s">
        <v>541</v>
      </c>
      <c r="G14" s="268" t="s">
        <v>12</v>
      </c>
      <c r="H14" s="274">
        <v>5000000</v>
      </c>
      <c r="I14" s="273"/>
      <c r="J14" s="274">
        <v>5000000</v>
      </c>
    </row>
    <row r="15" spans="1:11" s="64" customFormat="1" ht="46.5">
      <c r="A15" s="267" t="s">
        <v>6</v>
      </c>
      <c r="B15" s="267"/>
      <c r="C15" s="267"/>
      <c r="D15" s="394"/>
      <c r="E15" s="267"/>
      <c r="F15" s="420" t="s">
        <v>542</v>
      </c>
      <c r="G15" s="271"/>
      <c r="H15" s="276">
        <v>5000000</v>
      </c>
      <c r="I15" s="273"/>
      <c r="J15" s="276">
        <v>5000000</v>
      </c>
    </row>
    <row r="16" spans="1:11" s="64" customFormat="1" ht="24.95" customHeight="1">
      <c r="A16" s="270"/>
      <c r="B16" s="270"/>
      <c r="C16" s="270"/>
      <c r="D16" s="395"/>
      <c r="E16" s="270"/>
      <c r="F16" s="260"/>
      <c r="G16" s="271"/>
      <c r="H16" s="276"/>
      <c r="I16" s="273"/>
      <c r="J16" s="273"/>
    </row>
    <row r="17" spans="1:10" s="64" customFormat="1" ht="24.95" customHeight="1">
      <c r="A17" s="267">
        <v>23010129</v>
      </c>
      <c r="B17" s="267">
        <v>708830</v>
      </c>
      <c r="C17" s="267"/>
      <c r="D17" s="394" t="s">
        <v>1248</v>
      </c>
      <c r="E17" s="267"/>
      <c r="F17" s="260" t="s">
        <v>207</v>
      </c>
      <c r="G17" s="268" t="s">
        <v>5</v>
      </c>
      <c r="H17" s="269">
        <f>SUM(H18:H25)</f>
        <v>471000000</v>
      </c>
      <c r="I17" s="273"/>
      <c r="J17" s="269">
        <f>SUM(J18:J25)</f>
        <v>267000000</v>
      </c>
    </row>
    <row r="18" spans="1:10" s="64" customFormat="1" ht="24.95" customHeight="1">
      <c r="A18" s="267" t="s">
        <v>6</v>
      </c>
      <c r="B18" s="267"/>
      <c r="C18" s="267"/>
      <c r="D18" s="394"/>
      <c r="E18" s="267"/>
      <c r="F18" s="271" t="s">
        <v>543</v>
      </c>
      <c r="G18" s="271"/>
      <c r="H18" s="276">
        <v>10000000</v>
      </c>
      <c r="I18" s="273"/>
      <c r="J18" s="273">
        <v>10000000</v>
      </c>
    </row>
    <row r="19" spans="1:10" s="64" customFormat="1" ht="47.25" customHeight="1">
      <c r="A19" s="267" t="s">
        <v>7</v>
      </c>
      <c r="B19" s="267"/>
      <c r="C19" s="267"/>
      <c r="D19" s="394"/>
      <c r="E19" s="267"/>
      <c r="F19" s="304" t="s">
        <v>544</v>
      </c>
      <c r="G19" s="268"/>
      <c r="H19" s="276">
        <v>300000000</v>
      </c>
      <c r="I19" s="273">
        <v>141894739.18000001</v>
      </c>
      <c r="J19" s="273">
        <v>100000000</v>
      </c>
    </row>
    <row r="20" spans="1:10" s="64" customFormat="1" ht="69.75">
      <c r="A20" s="267" t="s">
        <v>9</v>
      </c>
      <c r="B20" s="267"/>
      <c r="C20" s="267"/>
      <c r="D20" s="394"/>
      <c r="E20" s="267"/>
      <c r="F20" s="260" t="s">
        <v>545</v>
      </c>
      <c r="G20" s="271"/>
      <c r="H20" s="276">
        <v>50000000</v>
      </c>
      <c r="I20" s="273">
        <v>450000</v>
      </c>
      <c r="J20" s="273">
        <v>50000000</v>
      </c>
    </row>
    <row r="21" spans="1:10" s="64" customFormat="1" ht="24.95" customHeight="1">
      <c r="A21" s="270" t="s">
        <v>35</v>
      </c>
      <c r="B21" s="270"/>
      <c r="C21" s="270"/>
      <c r="D21" s="395"/>
      <c r="E21" s="270"/>
      <c r="F21" s="260" t="s">
        <v>546</v>
      </c>
      <c r="G21" s="271"/>
      <c r="H21" s="276">
        <v>10000000</v>
      </c>
      <c r="I21" s="273"/>
      <c r="J21" s="273">
        <v>15000000</v>
      </c>
    </row>
    <row r="22" spans="1:10" s="64" customFormat="1" ht="93">
      <c r="A22" s="270" t="s">
        <v>71</v>
      </c>
      <c r="B22" s="270"/>
      <c r="C22" s="270"/>
      <c r="D22" s="395"/>
      <c r="E22" s="270"/>
      <c r="F22" s="426" t="s">
        <v>547</v>
      </c>
      <c r="G22" s="271"/>
      <c r="H22" s="276">
        <v>80000000</v>
      </c>
      <c r="I22" s="273"/>
      <c r="J22" s="273">
        <v>80000000</v>
      </c>
    </row>
    <row r="23" spans="1:10" s="64" customFormat="1" ht="46.5">
      <c r="A23" s="267" t="s">
        <v>310</v>
      </c>
      <c r="B23" s="267"/>
      <c r="C23" s="267"/>
      <c r="D23" s="394"/>
      <c r="E23" s="267"/>
      <c r="F23" s="426" t="s">
        <v>548</v>
      </c>
      <c r="G23" s="271"/>
      <c r="H23" s="276">
        <v>15000000</v>
      </c>
      <c r="I23" s="273"/>
      <c r="J23" s="273">
        <v>2000000</v>
      </c>
    </row>
    <row r="24" spans="1:10" s="64" customFormat="1" ht="24.95" customHeight="1">
      <c r="A24" s="270" t="s">
        <v>388</v>
      </c>
      <c r="B24" s="270"/>
      <c r="C24" s="270"/>
      <c r="D24" s="395"/>
      <c r="E24" s="270"/>
      <c r="F24" s="427" t="s">
        <v>549</v>
      </c>
      <c r="G24" s="271"/>
      <c r="H24" s="276">
        <v>5000000</v>
      </c>
      <c r="I24" s="273"/>
      <c r="J24" s="273">
        <v>5000000</v>
      </c>
    </row>
    <row r="25" spans="1:10" s="64" customFormat="1" ht="24.95" customHeight="1">
      <c r="A25" s="267" t="s">
        <v>389</v>
      </c>
      <c r="B25" s="267"/>
      <c r="C25" s="267"/>
      <c r="D25" s="394"/>
      <c r="E25" s="267"/>
      <c r="F25" s="261" t="s">
        <v>1078</v>
      </c>
      <c r="G25" s="271" t="s">
        <v>12</v>
      </c>
      <c r="H25" s="276">
        <v>1000000</v>
      </c>
      <c r="I25" s="273"/>
      <c r="J25" s="273">
        <v>5000000</v>
      </c>
    </row>
    <row r="26" spans="1:10" s="64" customFormat="1" ht="24.95" customHeight="1">
      <c r="A26" s="267"/>
      <c r="B26" s="267"/>
      <c r="C26" s="267"/>
      <c r="D26" s="394"/>
      <c r="E26" s="267"/>
      <c r="F26" s="261"/>
      <c r="G26" s="271"/>
      <c r="H26" s="276"/>
      <c r="I26" s="273"/>
      <c r="J26" s="273"/>
    </row>
    <row r="27" spans="1:10" s="64" customFormat="1" ht="24.95" customHeight="1">
      <c r="A27" s="267">
        <v>23020118</v>
      </c>
      <c r="B27" s="267">
        <v>708830</v>
      </c>
      <c r="C27" s="267"/>
      <c r="D27" s="394" t="s">
        <v>1248</v>
      </c>
      <c r="E27" s="267"/>
      <c r="F27" s="262" t="s">
        <v>278</v>
      </c>
      <c r="G27" s="268" t="s">
        <v>5</v>
      </c>
      <c r="H27" s="274">
        <v>5000000</v>
      </c>
      <c r="I27" s="273"/>
      <c r="J27" s="274">
        <v>5000000</v>
      </c>
    </row>
    <row r="28" spans="1:10" s="64" customFormat="1" ht="24.95" customHeight="1">
      <c r="A28" s="267" t="s">
        <v>6</v>
      </c>
      <c r="B28" s="267"/>
      <c r="C28" s="267"/>
      <c r="D28" s="394"/>
      <c r="E28" s="267"/>
      <c r="F28" s="427" t="s">
        <v>550</v>
      </c>
      <c r="G28" s="271"/>
      <c r="H28" s="276">
        <v>5000000</v>
      </c>
      <c r="I28" s="273"/>
      <c r="J28" s="276">
        <v>5000000</v>
      </c>
    </row>
    <row r="29" spans="1:10" s="64" customFormat="1" ht="24.95" customHeight="1">
      <c r="A29" s="270"/>
      <c r="B29" s="270"/>
      <c r="C29" s="270"/>
      <c r="D29" s="395"/>
      <c r="E29" s="270"/>
      <c r="F29" s="304"/>
      <c r="G29" s="271"/>
      <c r="H29" s="276"/>
      <c r="I29" s="273"/>
      <c r="J29" s="273"/>
    </row>
    <row r="30" spans="1:10" s="64" customFormat="1" ht="24.95" customHeight="1">
      <c r="A30" s="267">
        <v>23030121</v>
      </c>
      <c r="B30" s="267">
        <v>708830</v>
      </c>
      <c r="C30" s="267"/>
      <c r="D30" s="394" t="s">
        <v>1248</v>
      </c>
      <c r="E30" s="267"/>
      <c r="F30" s="262" t="s">
        <v>74</v>
      </c>
      <c r="G30" s="268" t="s">
        <v>5</v>
      </c>
      <c r="H30" s="274">
        <v>45000000</v>
      </c>
      <c r="I30" s="273"/>
      <c r="J30" s="269">
        <v>30000000</v>
      </c>
    </row>
    <row r="31" spans="1:10" s="64" customFormat="1" ht="24.95" customHeight="1">
      <c r="A31" s="270" t="s">
        <v>6</v>
      </c>
      <c r="B31" s="270"/>
      <c r="C31" s="270"/>
      <c r="D31" s="395"/>
      <c r="E31" s="270"/>
      <c r="F31" s="261" t="s">
        <v>551</v>
      </c>
      <c r="G31" s="268"/>
      <c r="H31" s="276">
        <v>30000000</v>
      </c>
      <c r="I31" s="273"/>
      <c r="J31" s="273">
        <v>30000000</v>
      </c>
    </row>
    <row r="32" spans="1:10" s="64" customFormat="1" ht="24.95" customHeight="1">
      <c r="A32" s="270" t="s">
        <v>7</v>
      </c>
      <c r="B32" s="270"/>
      <c r="C32" s="270"/>
      <c r="D32" s="395"/>
      <c r="E32" s="270"/>
      <c r="F32" s="271" t="s">
        <v>552</v>
      </c>
      <c r="G32" s="271"/>
      <c r="H32" s="276">
        <v>5000000</v>
      </c>
      <c r="I32" s="273"/>
      <c r="J32" s="273">
        <v>5000000</v>
      </c>
    </row>
    <row r="33" spans="1:10" s="64" customFormat="1" ht="24.95" customHeight="1">
      <c r="A33" s="270" t="s">
        <v>9</v>
      </c>
      <c r="B33" s="270"/>
      <c r="C33" s="270"/>
      <c r="D33" s="395"/>
      <c r="E33" s="270"/>
      <c r="F33" s="420" t="s">
        <v>553</v>
      </c>
      <c r="G33" s="271"/>
      <c r="H33" s="276">
        <v>10000000</v>
      </c>
      <c r="I33" s="273"/>
      <c r="J33" s="273">
        <v>10000000</v>
      </c>
    </row>
    <row r="34" spans="1:10" s="64" customFormat="1" ht="24.95" customHeight="1">
      <c r="A34" s="267"/>
      <c r="B34" s="267"/>
      <c r="C34" s="267"/>
      <c r="D34" s="394"/>
      <c r="E34" s="267"/>
      <c r="F34" s="261"/>
      <c r="G34" s="271"/>
      <c r="H34" s="276"/>
      <c r="I34" s="273"/>
      <c r="J34" s="273"/>
    </row>
    <row r="35" spans="1:10" s="64" customFormat="1" ht="24.95" customHeight="1">
      <c r="A35" s="267">
        <v>23050101</v>
      </c>
      <c r="B35" s="267">
        <v>708830</v>
      </c>
      <c r="C35" s="267"/>
      <c r="D35" s="394" t="s">
        <v>1248</v>
      </c>
      <c r="E35" s="267"/>
      <c r="F35" s="268" t="s">
        <v>554</v>
      </c>
      <c r="G35" s="271"/>
      <c r="H35" s="274">
        <v>33000000</v>
      </c>
      <c r="I35" s="273"/>
      <c r="J35" s="269">
        <f>SUM(J36:J37)</f>
        <v>35000000</v>
      </c>
    </row>
    <row r="36" spans="1:10" s="64" customFormat="1" ht="24.95" customHeight="1">
      <c r="A36" s="275" t="s">
        <v>6</v>
      </c>
      <c r="B36" s="275"/>
      <c r="C36" s="275"/>
      <c r="D36" s="396"/>
      <c r="E36" s="275"/>
      <c r="F36" s="426" t="s">
        <v>555</v>
      </c>
      <c r="G36" s="271"/>
      <c r="H36" s="276">
        <v>30000000</v>
      </c>
      <c r="I36" s="273">
        <v>12000000</v>
      </c>
      <c r="J36" s="273">
        <v>30000000</v>
      </c>
    </row>
    <row r="37" spans="1:10" s="64" customFormat="1" ht="24.95" customHeight="1">
      <c r="A37" s="270" t="s">
        <v>7</v>
      </c>
      <c r="B37" s="270"/>
      <c r="C37" s="270"/>
      <c r="D37" s="395"/>
      <c r="E37" s="270"/>
      <c r="F37" s="271" t="s">
        <v>556</v>
      </c>
      <c r="G37" s="271"/>
      <c r="H37" s="276">
        <v>3000000</v>
      </c>
      <c r="I37" s="273"/>
      <c r="J37" s="273">
        <v>5000000</v>
      </c>
    </row>
    <row r="38" spans="1:10" s="64" customFormat="1" ht="24.95" customHeight="1">
      <c r="A38" s="270"/>
      <c r="B38" s="270"/>
      <c r="C38" s="270"/>
      <c r="D38" s="395"/>
      <c r="E38" s="270"/>
      <c r="F38" s="271"/>
      <c r="G38" s="271"/>
      <c r="H38" s="276"/>
      <c r="I38" s="273"/>
      <c r="J38" s="273"/>
    </row>
    <row r="39" spans="1:10" s="64" customFormat="1" ht="24.95" customHeight="1">
      <c r="A39" s="267">
        <v>23010105</v>
      </c>
      <c r="B39" s="267">
        <v>70133</v>
      </c>
      <c r="C39" s="267"/>
      <c r="D39" s="394" t="s">
        <v>1248</v>
      </c>
      <c r="E39" s="267"/>
      <c r="F39" s="268" t="s">
        <v>24</v>
      </c>
      <c r="G39" s="268" t="s">
        <v>12</v>
      </c>
      <c r="H39" s="274"/>
      <c r="I39" s="269"/>
      <c r="J39" s="269">
        <v>14400000</v>
      </c>
    </row>
    <row r="40" spans="1:10" s="64" customFormat="1" ht="46.5">
      <c r="A40" s="270" t="s">
        <v>6</v>
      </c>
      <c r="B40" s="270"/>
      <c r="C40" s="270"/>
      <c r="D40" s="395"/>
      <c r="E40" s="270"/>
      <c r="F40" s="261" t="s">
        <v>1079</v>
      </c>
      <c r="G40" s="271"/>
      <c r="H40" s="276"/>
      <c r="I40" s="273"/>
      <c r="J40" s="273">
        <v>14400000</v>
      </c>
    </row>
    <row r="41" spans="1:10" s="64" customFormat="1" ht="24.95" customHeight="1">
      <c r="A41" s="270"/>
      <c r="B41" s="270"/>
      <c r="C41" s="270"/>
      <c r="D41" s="395"/>
      <c r="E41" s="270"/>
      <c r="F41" s="271"/>
      <c r="G41" s="271"/>
      <c r="H41" s="276"/>
      <c r="I41" s="273"/>
      <c r="J41" s="273"/>
    </row>
    <row r="42" spans="1:10" s="64" customFormat="1" ht="24.95" customHeight="1">
      <c r="A42" s="267">
        <v>23010106</v>
      </c>
      <c r="B42" s="267">
        <v>708830</v>
      </c>
      <c r="C42" s="267"/>
      <c r="D42" s="394" t="s">
        <v>1248</v>
      </c>
      <c r="E42" s="267"/>
      <c r="F42" s="268" t="s">
        <v>1080</v>
      </c>
      <c r="G42" s="268"/>
      <c r="H42" s="274"/>
      <c r="I42" s="269"/>
      <c r="J42" s="269">
        <v>40000000</v>
      </c>
    </row>
    <row r="43" spans="1:10" s="64" customFormat="1" ht="24.95" customHeight="1">
      <c r="A43" s="270" t="s">
        <v>6</v>
      </c>
      <c r="B43" s="270"/>
      <c r="C43" s="270"/>
      <c r="D43" s="395"/>
      <c r="E43" s="270"/>
      <c r="F43" s="261" t="s">
        <v>1081</v>
      </c>
      <c r="G43" s="271" t="s">
        <v>12</v>
      </c>
      <c r="H43" s="276"/>
      <c r="I43" s="273"/>
      <c r="J43" s="273">
        <v>40000000</v>
      </c>
    </row>
    <row r="44" spans="1:10" s="64" customFormat="1" ht="24.95" customHeight="1">
      <c r="A44" s="270"/>
      <c r="B44" s="270"/>
      <c r="C44" s="270"/>
      <c r="D44" s="395"/>
      <c r="E44" s="270"/>
      <c r="F44" s="271"/>
      <c r="G44" s="271"/>
      <c r="H44" s="276"/>
      <c r="I44" s="273"/>
      <c r="J44" s="273"/>
    </row>
    <row r="45" spans="1:10" s="64" customFormat="1" ht="24.95" customHeight="1">
      <c r="A45" s="267">
        <v>230101113</v>
      </c>
      <c r="B45" s="267">
        <v>708830</v>
      </c>
      <c r="C45" s="267"/>
      <c r="D45" s="394" t="s">
        <v>1248</v>
      </c>
      <c r="E45" s="270"/>
      <c r="F45" s="268" t="s">
        <v>92</v>
      </c>
      <c r="G45" s="271"/>
      <c r="H45" s="276"/>
      <c r="I45" s="273"/>
      <c r="J45" s="269">
        <v>5000000</v>
      </c>
    </row>
    <row r="46" spans="1:10" s="64" customFormat="1" ht="46.5">
      <c r="A46" s="270" t="s">
        <v>6</v>
      </c>
      <c r="B46" s="270"/>
      <c r="C46" s="270"/>
      <c r="D46" s="395"/>
      <c r="E46" s="270"/>
      <c r="F46" s="418" t="s">
        <v>1082</v>
      </c>
      <c r="G46" s="271"/>
      <c r="H46" s="276"/>
      <c r="I46" s="273"/>
      <c r="J46" s="273">
        <v>5000000</v>
      </c>
    </row>
    <row r="47" spans="1:10" s="64" customFormat="1" ht="24.95" customHeight="1">
      <c r="A47" s="267"/>
      <c r="B47" s="267"/>
      <c r="C47" s="267"/>
      <c r="D47" s="394"/>
      <c r="E47" s="267"/>
      <c r="F47" s="423"/>
      <c r="G47" s="271"/>
      <c r="H47" s="276"/>
      <c r="I47" s="273"/>
      <c r="J47" s="273"/>
    </row>
    <row r="48" spans="1:10" s="64" customFormat="1" ht="24.95" customHeight="1">
      <c r="A48" s="270"/>
      <c r="B48" s="270"/>
      <c r="C48" s="270"/>
      <c r="D48" s="395"/>
      <c r="E48" s="270"/>
      <c r="F48" s="267" t="s">
        <v>1823</v>
      </c>
      <c r="G48" s="271"/>
      <c r="H48" s="277">
        <f>SUM(H11,H14,H17,H27,H30,H35)</f>
        <v>565000000</v>
      </c>
      <c r="I48" s="269">
        <f>SUM(I12:I47)</f>
        <v>154344739.18000001</v>
      </c>
      <c r="J48" s="269">
        <f>SUM(J45,J42,J39,J35,J30,J27,J17,J14,J11)</f>
        <v>411400000</v>
      </c>
    </row>
    <row r="49" spans="1:10" s="64" customFormat="1" ht="24.95" customHeight="1">
      <c r="A49" s="65"/>
      <c r="B49" s="65"/>
      <c r="C49" s="65"/>
      <c r="D49" s="66"/>
      <c r="E49" s="65"/>
      <c r="F49" s="63"/>
      <c r="G49" s="11"/>
      <c r="H49" s="70"/>
      <c r="I49" s="11"/>
      <c r="J49" s="67"/>
    </row>
    <row r="50" spans="1:10">
      <c r="A50" s="10"/>
      <c r="B50" s="10"/>
      <c r="C50" s="10"/>
      <c r="D50" s="34"/>
      <c r="E50" s="10"/>
      <c r="F50" s="15"/>
      <c r="G50" s="16"/>
      <c r="H50" s="17"/>
    </row>
    <row r="51" spans="1:10">
      <c r="F51" s="2"/>
      <c r="G51" s="2"/>
      <c r="H51" s="4"/>
    </row>
    <row r="52" spans="1:10">
      <c r="A52" s="2"/>
      <c r="B52" s="13"/>
      <c r="C52" s="13"/>
      <c r="D52" s="33"/>
      <c r="E52" s="13"/>
    </row>
  </sheetData>
  <mergeCells count="4">
    <mergeCell ref="A4:G4"/>
    <mergeCell ref="A6:G6"/>
    <mergeCell ref="A7:G7"/>
    <mergeCell ref="A2:J2"/>
  </mergeCells>
  <pageMargins left="0.7" right="0.7" top="0.75" bottom="0.75" header="0.3" footer="0.3"/>
  <pageSetup scale="36" orientation="landscape" horizontalDpi="300" verticalDpi="300" r:id="rId1"/>
  <headerFooter>
    <oddFooter xml:space="preserve">&amp;C&amp;"-,Bold"&amp;24 </oddFooter>
  </headerFooter>
  <rowBreaks count="1" manualBreakCount="1">
    <brk id="50" max="16383" man="1"/>
  </rowBreaks>
</worksheet>
</file>

<file path=xl/worksheets/sheet21.xml><?xml version="1.0" encoding="utf-8"?>
<worksheet xmlns="http://schemas.openxmlformats.org/spreadsheetml/2006/main" xmlns:r="http://schemas.openxmlformats.org/officeDocument/2006/relationships">
  <dimension ref="A1:J24"/>
  <sheetViews>
    <sheetView view="pageBreakPreview" zoomScale="60" zoomScaleNormal="100" workbookViewId="0">
      <selection activeCell="F18" sqref="F18"/>
    </sheetView>
  </sheetViews>
  <sheetFormatPr defaultRowHeight="15"/>
  <cols>
    <col min="1" max="1" width="21.42578125" customWidth="1"/>
    <col min="2" max="2" width="24.42578125" customWidth="1"/>
    <col min="3" max="3" width="21.7109375" customWidth="1"/>
    <col min="4" max="4" width="15.28515625" style="32" customWidth="1"/>
    <col min="5" max="5" width="13.42578125" customWidth="1"/>
    <col min="6" max="6" width="78.5703125" customWidth="1"/>
    <col min="7" max="7" width="15" customWidth="1"/>
    <col min="8" max="8" width="29.140625" customWidth="1"/>
    <col min="9" max="9" width="25.42578125" customWidth="1"/>
    <col min="10" max="10" width="28.85546875" customWidth="1"/>
  </cols>
  <sheetData>
    <row r="1" spans="1:10">
      <c r="A1" s="2"/>
      <c r="B1" s="2"/>
      <c r="C1" s="2"/>
      <c r="D1" s="29"/>
      <c r="E1" s="2"/>
      <c r="F1" s="2"/>
      <c r="G1" s="2"/>
      <c r="H1" s="2"/>
      <c r="I1" s="2"/>
      <c r="J1" s="2"/>
    </row>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538</v>
      </c>
      <c r="B5" s="785"/>
      <c r="C5" s="785"/>
      <c r="D5" s="785"/>
      <c r="E5" s="785"/>
      <c r="F5" s="785"/>
      <c r="G5" s="785"/>
      <c r="H5" s="253"/>
      <c r="I5" s="254"/>
      <c r="J5" s="254"/>
    </row>
    <row r="6" spans="1:10" ht="23.25">
      <c r="A6" s="263" t="s">
        <v>0</v>
      </c>
      <c r="B6" s="263"/>
      <c r="C6" s="492" t="s">
        <v>808</v>
      </c>
      <c r="D6" s="492"/>
      <c r="E6" s="492"/>
      <c r="F6" s="492"/>
      <c r="G6" s="263"/>
      <c r="H6" s="253"/>
      <c r="I6" s="254"/>
      <c r="J6" s="254"/>
    </row>
    <row r="7" spans="1:10" ht="23.25">
      <c r="A7" s="785" t="s">
        <v>557</v>
      </c>
      <c r="B7" s="785"/>
      <c r="C7" s="785"/>
      <c r="D7" s="785"/>
      <c r="E7" s="785"/>
      <c r="F7" s="785"/>
      <c r="G7" s="785"/>
      <c r="H7" s="253"/>
      <c r="I7" s="254"/>
      <c r="J7" s="254"/>
    </row>
    <row r="8" spans="1:10" ht="23.25">
      <c r="A8" s="785" t="s">
        <v>1267</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s="64" customFormat="1" ht="24.95" customHeight="1">
      <c r="A11" s="271"/>
      <c r="B11" s="271"/>
      <c r="C11" s="271"/>
      <c r="D11" s="403"/>
      <c r="E11" s="271"/>
      <c r="F11" s="271"/>
      <c r="G11" s="404"/>
      <c r="H11" s="474" t="s">
        <v>22</v>
      </c>
      <c r="I11" s="474" t="s">
        <v>22</v>
      </c>
      <c r="J11" s="474" t="s">
        <v>22</v>
      </c>
    </row>
    <row r="12" spans="1:10" s="64" customFormat="1" ht="24.95" customHeight="1">
      <c r="A12" s="267">
        <v>23020107</v>
      </c>
      <c r="B12" s="267">
        <v>70620</v>
      </c>
      <c r="C12" s="267"/>
      <c r="D12" s="394" t="s">
        <v>1248</v>
      </c>
      <c r="E12" s="267"/>
      <c r="F12" s="262" t="s">
        <v>1268</v>
      </c>
      <c r="G12" s="268" t="s">
        <v>5</v>
      </c>
      <c r="H12" s="269">
        <f>SUM(H13:H16)</f>
        <v>9000000</v>
      </c>
      <c r="I12" s="271"/>
      <c r="J12" s="269">
        <f>SUM(J13:J16)</f>
        <v>18000000</v>
      </c>
    </row>
    <row r="13" spans="1:10" s="64" customFormat="1" ht="24.95" customHeight="1">
      <c r="A13" s="270" t="s">
        <v>6</v>
      </c>
      <c r="B13" s="270"/>
      <c r="C13" s="270"/>
      <c r="D13" s="395"/>
      <c r="E13" s="270"/>
      <c r="F13" s="420" t="s">
        <v>558</v>
      </c>
      <c r="G13" s="271"/>
      <c r="H13" s="272">
        <v>1000000</v>
      </c>
      <c r="I13" s="271"/>
      <c r="J13" s="273">
        <v>5000000</v>
      </c>
    </row>
    <row r="14" spans="1:10" s="64" customFormat="1" ht="24.95" customHeight="1">
      <c r="A14" s="270" t="s">
        <v>7</v>
      </c>
      <c r="B14" s="270"/>
      <c r="C14" s="270"/>
      <c r="D14" s="395"/>
      <c r="E14" s="270"/>
      <c r="F14" s="420" t="s">
        <v>559</v>
      </c>
      <c r="G14" s="271"/>
      <c r="H14" s="276">
        <v>3000000</v>
      </c>
      <c r="I14" s="271"/>
      <c r="J14" s="273">
        <v>5000000</v>
      </c>
    </row>
    <row r="15" spans="1:10" s="64" customFormat="1" ht="46.5">
      <c r="A15" s="270" t="s">
        <v>9</v>
      </c>
      <c r="B15" s="270"/>
      <c r="C15" s="270"/>
      <c r="D15" s="395"/>
      <c r="E15" s="270"/>
      <c r="F15" s="420" t="s">
        <v>560</v>
      </c>
      <c r="G15" s="268"/>
      <c r="H15" s="276">
        <v>3000000</v>
      </c>
      <c r="I15" s="271"/>
      <c r="J15" s="273">
        <v>3000000</v>
      </c>
    </row>
    <row r="16" spans="1:10" s="64" customFormat="1" ht="24.95" customHeight="1">
      <c r="A16" s="270" t="s">
        <v>35</v>
      </c>
      <c r="B16" s="270"/>
      <c r="C16" s="270"/>
      <c r="D16" s="395"/>
      <c r="E16" s="270"/>
      <c r="F16" s="420" t="s">
        <v>561</v>
      </c>
      <c r="G16" s="271"/>
      <c r="H16" s="276">
        <v>2000000</v>
      </c>
      <c r="I16" s="271"/>
      <c r="J16" s="273">
        <v>5000000</v>
      </c>
    </row>
    <row r="17" spans="1:10" s="64" customFormat="1" ht="24.95" customHeight="1">
      <c r="A17" s="270"/>
      <c r="B17" s="270"/>
      <c r="C17" s="270"/>
      <c r="D17" s="395"/>
      <c r="E17" s="270"/>
      <c r="F17" s="420"/>
      <c r="G17" s="271"/>
      <c r="H17" s="276"/>
      <c r="I17" s="271"/>
      <c r="J17" s="273"/>
    </row>
    <row r="18" spans="1:10" s="64" customFormat="1" ht="24.95" customHeight="1">
      <c r="A18" s="267">
        <v>23010106</v>
      </c>
      <c r="B18" s="267">
        <v>70133</v>
      </c>
      <c r="C18" s="267"/>
      <c r="D18" s="394" t="s">
        <v>1248</v>
      </c>
      <c r="E18" s="267"/>
      <c r="F18" s="428" t="s">
        <v>44</v>
      </c>
      <c r="G18" s="271"/>
      <c r="H18" s="276"/>
      <c r="I18" s="271"/>
      <c r="J18" s="269">
        <v>6000000</v>
      </c>
    </row>
    <row r="19" spans="1:10" s="64" customFormat="1" ht="24.95" customHeight="1">
      <c r="A19" s="270" t="s">
        <v>6</v>
      </c>
      <c r="B19" s="270"/>
      <c r="C19" s="270"/>
      <c r="D19" s="395"/>
      <c r="E19" s="270"/>
      <c r="F19" s="420" t="s">
        <v>1083</v>
      </c>
      <c r="G19" s="271"/>
      <c r="H19" s="276"/>
      <c r="I19" s="271"/>
      <c r="J19" s="273">
        <v>6000000</v>
      </c>
    </row>
    <row r="20" spans="1:10" s="64" customFormat="1" ht="24.95" customHeight="1">
      <c r="A20" s="267"/>
      <c r="B20" s="267"/>
      <c r="C20" s="267"/>
      <c r="D20" s="394"/>
      <c r="E20" s="267"/>
      <c r="F20" s="423"/>
      <c r="G20" s="271"/>
      <c r="H20" s="276"/>
      <c r="I20" s="271"/>
      <c r="J20" s="273"/>
    </row>
    <row r="21" spans="1:10" s="64" customFormat="1" ht="24.95" customHeight="1">
      <c r="A21" s="270"/>
      <c r="B21" s="270"/>
      <c r="C21" s="270"/>
      <c r="D21" s="395"/>
      <c r="E21" s="270"/>
      <c r="F21" s="267" t="s">
        <v>1823</v>
      </c>
      <c r="G21" s="271"/>
      <c r="H21" s="277">
        <f>SUM(H12)</f>
        <v>9000000</v>
      </c>
      <c r="I21" s="271"/>
      <c r="J21" s="269">
        <f>SUM(J18,J12)</f>
        <v>24000000</v>
      </c>
    </row>
    <row r="22" spans="1:10" ht="23.25">
      <c r="A22" s="429"/>
      <c r="B22" s="429"/>
      <c r="C22" s="429"/>
      <c r="D22" s="430"/>
      <c r="E22" s="429"/>
      <c r="F22" s="431"/>
      <c r="G22" s="254"/>
      <c r="H22" s="432"/>
      <c r="I22" s="254"/>
      <c r="J22" s="254"/>
    </row>
    <row r="23" spans="1:10">
      <c r="F23" s="16"/>
      <c r="G23" s="16"/>
      <c r="H23" s="17"/>
    </row>
    <row r="24" spans="1:10">
      <c r="A24" s="2"/>
      <c r="B24" s="13"/>
      <c r="C24" s="13"/>
      <c r="D24" s="33"/>
      <c r="E24" s="13"/>
    </row>
  </sheetData>
  <mergeCells count="4">
    <mergeCell ref="A5:G5"/>
    <mergeCell ref="A7:G7"/>
    <mergeCell ref="A8:G8"/>
    <mergeCell ref="A2:J2"/>
  </mergeCells>
  <printOptions horizontalCentered="1" verticalCentered="1"/>
  <pageMargins left="0.7" right="0.7" top="0.75" bottom="0.75" header="0.3" footer="0.3"/>
  <pageSetup scale="44" orientation="landscape" horizontalDpi="300" verticalDpi="300" r:id="rId1"/>
  <headerFooter>
    <oddFooter xml:space="preserve">&amp;C&amp;"-,Bold"&amp;24 </oddFooter>
  </headerFooter>
  <rowBreaks count="1" manualBreakCount="1">
    <brk id="22" max="16383" man="1"/>
  </rowBreaks>
</worksheet>
</file>

<file path=xl/worksheets/sheet22.xml><?xml version="1.0" encoding="utf-8"?>
<worksheet xmlns="http://schemas.openxmlformats.org/spreadsheetml/2006/main" xmlns:r="http://schemas.openxmlformats.org/officeDocument/2006/relationships">
  <dimension ref="A2:J64"/>
  <sheetViews>
    <sheetView view="pageBreakPreview" zoomScale="60" zoomScaleNormal="100" workbookViewId="0">
      <selection activeCell="J10" sqref="J10"/>
    </sheetView>
  </sheetViews>
  <sheetFormatPr defaultRowHeight="15"/>
  <cols>
    <col min="1" max="1" width="22.42578125" customWidth="1"/>
    <col min="2" max="2" width="22.28515625" customWidth="1"/>
    <col min="3" max="3" width="22" customWidth="1"/>
    <col min="4" max="4" width="17" style="32" customWidth="1"/>
    <col min="5" max="5" width="14.42578125" customWidth="1"/>
    <col min="6" max="6" width="100.7109375" customWidth="1"/>
    <col min="7" max="7" width="15" customWidth="1"/>
    <col min="8" max="8" width="30.42578125" customWidth="1"/>
    <col min="9" max="9" width="26.42578125" customWidth="1"/>
    <col min="10" max="10" width="29.85546875" customWidth="1"/>
  </cols>
  <sheetData>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562</v>
      </c>
      <c r="B5" s="785"/>
      <c r="C5" s="785"/>
      <c r="D5" s="785"/>
      <c r="E5" s="785"/>
      <c r="F5" s="785"/>
      <c r="G5" s="785"/>
      <c r="H5" s="253"/>
      <c r="I5" s="254"/>
      <c r="J5" s="254"/>
    </row>
    <row r="6" spans="1:10" ht="23.25">
      <c r="A6" s="263" t="s">
        <v>0</v>
      </c>
      <c r="B6" s="263"/>
      <c r="C6" s="492" t="s">
        <v>810</v>
      </c>
      <c r="D6" s="492"/>
      <c r="E6" s="492"/>
      <c r="F6" s="492"/>
      <c r="G6" s="263"/>
      <c r="H6" s="253"/>
      <c r="I6" s="254"/>
      <c r="J6" s="254"/>
    </row>
    <row r="7" spans="1:10" ht="23.25">
      <c r="A7" s="785" t="s">
        <v>563</v>
      </c>
      <c r="B7" s="785"/>
      <c r="C7" s="785"/>
      <c r="D7" s="785"/>
      <c r="E7" s="785"/>
      <c r="F7" s="785"/>
      <c r="G7" s="785"/>
      <c r="H7" s="253"/>
      <c r="I7" s="254"/>
      <c r="J7" s="254"/>
    </row>
    <row r="8" spans="1:10" ht="23.25">
      <c r="A8" s="785" t="s">
        <v>811</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ht="23.25">
      <c r="A11" s="254"/>
      <c r="B11" s="254"/>
      <c r="C11" s="254"/>
      <c r="D11" s="473"/>
      <c r="E11" s="254"/>
      <c r="F11" s="254"/>
      <c r="G11" s="258"/>
      <c r="H11" s="259" t="s">
        <v>22</v>
      </c>
      <c r="I11" s="259" t="s">
        <v>22</v>
      </c>
      <c r="J11" s="259" t="s">
        <v>22</v>
      </c>
    </row>
    <row r="12" spans="1:10" s="64" customFormat="1" ht="24.95" customHeight="1">
      <c r="A12" s="267">
        <v>23010101</v>
      </c>
      <c r="B12" s="267">
        <v>71060</v>
      </c>
      <c r="C12" s="267"/>
      <c r="D12" s="394" t="s">
        <v>1248</v>
      </c>
      <c r="E12" s="267"/>
      <c r="F12" s="268" t="s">
        <v>564</v>
      </c>
      <c r="G12" s="268" t="s">
        <v>5</v>
      </c>
      <c r="H12" s="269">
        <v>105000000</v>
      </c>
      <c r="I12" s="269">
        <v>100000000</v>
      </c>
      <c r="J12" s="269">
        <v>230000000</v>
      </c>
    </row>
    <row r="13" spans="1:10" s="64" customFormat="1" ht="69.75">
      <c r="A13" s="270" t="s">
        <v>6</v>
      </c>
      <c r="B13" s="270"/>
      <c r="C13" s="270"/>
      <c r="D13" s="395"/>
      <c r="E13" s="270"/>
      <c r="F13" s="260" t="s">
        <v>565</v>
      </c>
      <c r="G13" s="271"/>
      <c r="H13" s="276">
        <v>100000000</v>
      </c>
      <c r="I13" s="273">
        <v>100000000</v>
      </c>
      <c r="J13" s="273">
        <v>220000000</v>
      </c>
    </row>
    <row r="14" spans="1:10" s="64" customFormat="1" ht="24.95" customHeight="1">
      <c r="A14" s="270" t="s">
        <v>7</v>
      </c>
      <c r="B14" s="270"/>
      <c r="C14" s="270"/>
      <c r="D14" s="395"/>
      <c r="E14" s="270"/>
      <c r="F14" s="433" t="s">
        <v>890</v>
      </c>
      <c r="G14" s="268"/>
      <c r="H14" s="276">
        <v>5000000</v>
      </c>
      <c r="I14" s="273"/>
      <c r="J14" s="273">
        <v>10000000</v>
      </c>
    </row>
    <row r="15" spans="1:10" s="64" customFormat="1" ht="24.95" customHeight="1">
      <c r="A15" s="270"/>
      <c r="B15" s="270"/>
      <c r="C15" s="270"/>
      <c r="D15" s="395"/>
      <c r="E15" s="270"/>
      <c r="F15" s="433"/>
      <c r="G15" s="268"/>
      <c r="H15" s="276"/>
      <c r="I15" s="273"/>
      <c r="J15" s="273"/>
    </row>
    <row r="16" spans="1:10" s="64" customFormat="1" ht="24.95" customHeight="1">
      <c r="A16" s="267">
        <v>23010112</v>
      </c>
      <c r="B16" s="267">
        <v>70133</v>
      </c>
      <c r="C16" s="267"/>
      <c r="D16" s="394" t="s">
        <v>1248</v>
      </c>
      <c r="E16" s="267"/>
      <c r="F16" s="434" t="s">
        <v>891</v>
      </c>
      <c r="G16" s="268"/>
      <c r="H16" s="274">
        <v>5000000</v>
      </c>
      <c r="I16" s="269">
        <v>430000</v>
      </c>
      <c r="J16" s="269">
        <v>10000000</v>
      </c>
    </row>
    <row r="17" spans="1:10" s="64" customFormat="1" ht="24.95" customHeight="1">
      <c r="A17" s="270" t="s">
        <v>6</v>
      </c>
      <c r="B17" s="270"/>
      <c r="C17" s="270"/>
      <c r="D17" s="395"/>
      <c r="E17" s="270"/>
      <c r="F17" s="304" t="s">
        <v>199</v>
      </c>
      <c r="G17" s="268"/>
      <c r="H17" s="276">
        <v>5000000</v>
      </c>
      <c r="I17" s="273">
        <v>430000</v>
      </c>
      <c r="J17" s="273">
        <v>10000000</v>
      </c>
    </row>
    <row r="18" spans="1:10" s="64" customFormat="1" ht="24.95" customHeight="1">
      <c r="A18" s="270"/>
      <c r="B18" s="270"/>
      <c r="C18" s="270"/>
      <c r="D18" s="395"/>
      <c r="E18" s="270"/>
      <c r="F18" s="433"/>
      <c r="G18" s="268"/>
      <c r="H18" s="276"/>
      <c r="I18" s="273"/>
      <c r="J18" s="273"/>
    </row>
    <row r="19" spans="1:10" s="64" customFormat="1" ht="24.95" customHeight="1">
      <c r="A19" s="267">
        <v>23010133</v>
      </c>
      <c r="B19" s="267">
        <v>70133</v>
      </c>
      <c r="C19" s="267"/>
      <c r="D19" s="394" t="s">
        <v>1248</v>
      </c>
      <c r="E19" s="267"/>
      <c r="F19" s="401" t="s">
        <v>813</v>
      </c>
      <c r="G19" s="271"/>
      <c r="H19" s="274">
        <v>10000000</v>
      </c>
      <c r="I19" s="273"/>
      <c r="J19" s="269">
        <v>20000000</v>
      </c>
    </row>
    <row r="20" spans="1:10" s="64" customFormat="1" ht="24.95" customHeight="1">
      <c r="A20" s="270" t="s">
        <v>6</v>
      </c>
      <c r="B20" s="270"/>
      <c r="C20" s="270"/>
      <c r="D20" s="395"/>
      <c r="E20" s="270"/>
      <c r="F20" s="260" t="s">
        <v>814</v>
      </c>
      <c r="G20" s="271"/>
      <c r="H20" s="276">
        <v>10000000</v>
      </c>
      <c r="I20" s="273"/>
      <c r="J20" s="273">
        <v>20000000</v>
      </c>
    </row>
    <row r="21" spans="1:10" s="64" customFormat="1" ht="24.95" customHeight="1">
      <c r="A21" s="270"/>
      <c r="B21" s="270"/>
      <c r="C21" s="270"/>
      <c r="D21" s="395"/>
      <c r="E21" s="270"/>
      <c r="F21" s="433"/>
      <c r="G21" s="268"/>
      <c r="H21" s="276"/>
      <c r="I21" s="273"/>
      <c r="J21" s="273"/>
    </row>
    <row r="22" spans="1:10" s="64" customFormat="1" ht="24.95" customHeight="1">
      <c r="A22" s="267">
        <v>23020104</v>
      </c>
      <c r="B22" s="267">
        <v>70610</v>
      </c>
      <c r="C22" s="267"/>
      <c r="D22" s="394" t="s">
        <v>1248</v>
      </c>
      <c r="E22" s="267"/>
      <c r="F22" s="401" t="s">
        <v>812</v>
      </c>
      <c r="G22" s="268"/>
      <c r="H22" s="274">
        <v>45000000</v>
      </c>
      <c r="I22" s="269">
        <v>247500</v>
      </c>
      <c r="J22" s="269">
        <v>40000000</v>
      </c>
    </row>
    <row r="23" spans="1:10" s="64" customFormat="1" ht="24.95" customHeight="1">
      <c r="A23" s="270" t="s">
        <v>6</v>
      </c>
      <c r="B23" s="270"/>
      <c r="C23" s="270"/>
      <c r="D23" s="395"/>
      <c r="E23" s="270"/>
      <c r="F23" s="303" t="s">
        <v>568</v>
      </c>
      <c r="G23" s="268" t="s">
        <v>5</v>
      </c>
      <c r="H23" s="400" t="s">
        <v>273</v>
      </c>
      <c r="I23" s="273"/>
      <c r="J23" s="273"/>
    </row>
    <row r="24" spans="1:10" s="64" customFormat="1" ht="24.95" customHeight="1">
      <c r="A24" s="270" t="s">
        <v>7</v>
      </c>
      <c r="B24" s="270"/>
      <c r="C24" s="270"/>
      <c r="D24" s="395"/>
      <c r="E24" s="270"/>
      <c r="F24" s="304" t="s">
        <v>569</v>
      </c>
      <c r="G24" s="271"/>
      <c r="H24" s="276">
        <v>10000000</v>
      </c>
      <c r="I24" s="273"/>
      <c r="J24" s="273"/>
    </row>
    <row r="25" spans="1:10" s="64" customFormat="1" ht="46.5">
      <c r="A25" s="267" t="s">
        <v>9</v>
      </c>
      <c r="B25" s="267"/>
      <c r="C25" s="267"/>
      <c r="D25" s="394"/>
      <c r="E25" s="267"/>
      <c r="F25" s="303" t="s">
        <v>570</v>
      </c>
      <c r="G25" s="268"/>
      <c r="H25" s="276">
        <v>10000000</v>
      </c>
      <c r="I25" s="273"/>
      <c r="J25" s="273">
        <v>0</v>
      </c>
    </row>
    <row r="26" spans="1:10" s="64" customFormat="1" ht="46.5">
      <c r="A26" s="267" t="s">
        <v>35</v>
      </c>
      <c r="B26" s="267"/>
      <c r="C26" s="267"/>
      <c r="D26" s="394"/>
      <c r="E26" s="267"/>
      <c r="F26" s="303" t="s">
        <v>571</v>
      </c>
      <c r="G26" s="271"/>
      <c r="H26" s="276">
        <v>25000000</v>
      </c>
      <c r="I26" s="273">
        <v>247500</v>
      </c>
      <c r="J26" s="273">
        <v>0</v>
      </c>
    </row>
    <row r="27" spans="1:10" s="64" customFormat="1" ht="24.95" customHeight="1">
      <c r="A27" s="267"/>
      <c r="B27" s="267"/>
      <c r="C27" s="267"/>
      <c r="D27" s="394"/>
      <c r="E27" s="267"/>
      <c r="F27" s="303"/>
      <c r="G27" s="271"/>
      <c r="H27" s="276"/>
      <c r="I27" s="273"/>
      <c r="J27" s="273"/>
    </row>
    <row r="28" spans="1:10" s="64" customFormat="1" ht="24.95" customHeight="1">
      <c r="A28" s="267">
        <v>23020118</v>
      </c>
      <c r="B28" s="267">
        <v>70610</v>
      </c>
      <c r="C28" s="267"/>
      <c r="D28" s="394" t="s">
        <v>1248</v>
      </c>
      <c r="E28" s="267"/>
      <c r="F28" s="262" t="s">
        <v>278</v>
      </c>
      <c r="G28" s="268"/>
      <c r="H28" s="274">
        <v>20000000</v>
      </c>
      <c r="I28" s="273"/>
      <c r="J28" s="269">
        <f>SUM(J29:J30)</f>
        <v>100000000</v>
      </c>
    </row>
    <row r="29" spans="1:10" s="64" customFormat="1" ht="24.95" customHeight="1">
      <c r="A29" s="267" t="s">
        <v>6</v>
      </c>
      <c r="B29" s="267"/>
      <c r="C29" s="267"/>
      <c r="D29" s="394"/>
      <c r="E29" s="267"/>
      <c r="F29" s="303" t="s">
        <v>2012</v>
      </c>
      <c r="G29" s="271"/>
      <c r="H29" s="400" t="s">
        <v>273</v>
      </c>
      <c r="I29" s="273"/>
      <c r="J29" s="273">
        <v>100000000</v>
      </c>
    </row>
    <row r="30" spans="1:10" s="64" customFormat="1" ht="24.95" customHeight="1">
      <c r="A30" s="270" t="s">
        <v>7</v>
      </c>
      <c r="B30" s="270"/>
      <c r="C30" s="270"/>
      <c r="D30" s="395"/>
      <c r="E30" s="270"/>
      <c r="F30" s="304" t="s">
        <v>572</v>
      </c>
      <c r="G30" s="271"/>
      <c r="H30" s="276">
        <v>20000000</v>
      </c>
      <c r="I30" s="273"/>
      <c r="J30" s="273"/>
    </row>
    <row r="31" spans="1:10" s="64" customFormat="1" ht="24.95" customHeight="1">
      <c r="A31" s="270"/>
      <c r="B31" s="270"/>
      <c r="C31" s="270"/>
      <c r="D31" s="395"/>
      <c r="E31" s="270"/>
      <c r="F31" s="304"/>
      <c r="G31" s="271"/>
      <c r="H31" s="276"/>
      <c r="I31" s="273"/>
      <c r="J31" s="273"/>
    </row>
    <row r="32" spans="1:10" s="64" customFormat="1" ht="24.95" customHeight="1">
      <c r="A32" s="267">
        <v>23020122</v>
      </c>
      <c r="B32" s="267">
        <v>70133</v>
      </c>
      <c r="C32" s="267"/>
      <c r="D32" s="394" t="s">
        <v>1248</v>
      </c>
      <c r="E32" s="267"/>
      <c r="F32" s="262" t="s">
        <v>892</v>
      </c>
      <c r="G32" s="268"/>
      <c r="H32" s="274">
        <v>25000000</v>
      </c>
      <c r="I32" s="269">
        <v>9643110</v>
      </c>
      <c r="J32" s="269">
        <v>40000000</v>
      </c>
    </row>
    <row r="33" spans="1:10" s="64" customFormat="1" ht="24.95" customHeight="1">
      <c r="A33" s="270" t="s">
        <v>6</v>
      </c>
      <c r="B33" s="270"/>
      <c r="C33" s="270"/>
      <c r="D33" s="395"/>
      <c r="E33" s="270"/>
      <c r="F33" s="304" t="s">
        <v>567</v>
      </c>
      <c r="G33" s="271"/>
      <c r="H33" s="276">
        <v>10000000</v>
      </c>
      <c r="I33" s="273"/>
      <c r="J33" s="273">
        <v>15000000</v>
      </c>
    </row>
    <row r="34" spans="1:10" s="64" customFormat="1" ht="24.95" customHeight="1">
      <c r="A34" s="270" t="s">
        <v>7</v>
      </c>
      <c r="B34" s="270"/>
      <c r="C34" s="270"/>
      <c r="D34" s="395"/>
      <c r="E34" s="270"/>
      <c r="F34" s="435" t="s">
        <v>893</v>
      </c>
      <c r="G34" s="271"/>
      <c r="H34" s="276">
        <v>10000000</v>
      </c>
      <c r="I34" s="273">
        <v>9643110</v>
      </c>
      <c r="J34" s="273">
        <v>15000000</v>
      </c>
    </row>
    <row r="35" spans="1:10" s="64" customFormat="1" ht="24.95" customHeight="1">
      <c r="A35" s="270" t="s">
        <v>9</v>
      </c>
      <c r="B35" s="270"/>
      <c r="C35" s="270"/>
      <c r="D35" s="395"/>
      <c r="E35" s="270"/>
      <c r="F35" s="436" t="s">
        <v>746</v>
      </c>
      <c r="G35" s="271"/>
      <c r="H35" s="276">
        <v>5000000</v>
      </c>
      <c r="I35" s="273"/>
      <c r="J35" s="273">
        <v>10000000</v>
      </c>
    </row>
    <row r="36" spans="1:10" s="64" customFormat="1" ht="24.95" customHeight="1">
      <c r="A36" s="270"/>
      <c r="B36" s="270"/>
      <c r="C36" s="270"/>
      <c r="D36" s="395"/>
      <c r="E36" s="270"/>
      <c r="F36" s="436"/>
      <c r="G36" s="271"/>
      <c r="H36" s="276"/>
      <c r="I36" s="273"/>
      <c r="J36" s="273"/>
    </row>
    <row r="37" spans="1:10" s="64" customFormat="1" ht="24.95" customHeight="1">
      <c r="A37" s="267">
        <v>23020124</v>
      </c>
      <c r="B37" s="267">
        <v>704411</v>
      </c>
      <c r="C37" s="267"/>
      <c r="D37" s="394" t="s">
        <v>1248</v>
      </c>
      <c r="E37" s="267"/>
      <c r="F37" s="437" t="s">
        <v>894</v>
      </c>
      <c r="G37" s="268"/>
      <c r="H37" s="274">
        <v>15000000</v>
      </c>
      <c r="I37" s="273"/>
      <c r="J37" s="269">
        <v>7000000</v>
      </c>
    </row>
    <row r="38" spans="1:10" s="64" customFormat="1" ht="24.95" customHeight="1">
      <c r="A38" s="270" t="s">
        <v>6</v>
      </c>
      <c r="B38" s="270"/>
      <c r="C38" s="270"/>
      <c r="D38" s="395"/>
      <c r="E38" s="270"/>
      <c r="F38" s="304" t="s">
        <v>747</v>
      </c>
      <c r="G38" s="271"/>
      <c r="H38" s="276">
        <v>5000000</v>
      </c>
      <c r="I38" s="273"/>
      <c r="J38" s="273"/>
    </row>
    <row r="39" spans="1:10" s="64" customFormat="1" ht="24.95" customHeight="1">
      <c r="A39" s="270" t="s">
        <v>7</v>
      </c>
      <c r="B39" s="270"/>
      <c r="C39" s="270"/>
      <c r="D39" s="395"/>
      <c r="E39" s="270"/>
      <c r="F39" s="304" t="s">
        <v>748</v>
      </c>
      <c r="G39" s="271"/>
      <c r="H39" s="276">
        <v>10000000</v>
      </c>
      <c r="I39" s="273"/>
      <c r="J39" s="273">
        <v>7000000</v>
      </c>
    </row>
    <row r="40" spans="1:10" s="64" customFormat="1" ht="24.95" customHeight="1">
      <c r="A40" s="270"/>
      <c r="B40" s="270"/>
      <c r="C40" s="270"/>
      <c r="D40" s="395"/>
      <c r="E40" s="270"/>
      <c r="F40" s="436"/>
      <c r="G40" s="271"/>
      <c r="H40" s="276"/>
      <c r="I40" s="273"/>
      <c r="J40" s="273"/>
    </row>
    <row r="41" spans="1:10" s="64" customFormat="1" ht="24.95" customHeight="1">
      <c r="A41" s="267">
        <v>23030103</v>
      </c>
      <c r="B41" s="267">
        <v>70610</v>
      </c>
      <c r="C41" s="267"/>
      <c r="D41" s="394" t="s">
        <v>1248</v>
      </c>
      <c r="E41" s="267"/>
      <c r="F41" s="262" t="s">
        <v>573</v>
      </c>
      <c r="G41" s="268" t="s">
        <v>5</v>
      </c>
      <c r="H41" s="274">
        <v>10000000</v>
      </c>
      <c r="I41" s="273"/>
      <c r="J41" s="273"/>
    </row>
    <row r="42" spans="1:10" s="64" customFormat="1" ht="46.5">
      <c r="A42" s="267" t="s">
        <v>6</v>
      </c>
      <c r="B42" s="267"/>
      <c r="C42" s="267"/>
      <c r="D42" s="394"/>
      <c r="E42" s="267"/>
      <c r="F42" s="304" t="s">
        <v>574</v>
      </c>
      <c r="G42" s="271"/>
      <c r="H42" s="276">
        <v>10000000</v>
      </c>
      <c r="I42" s="273"/>
      <c r="J42" s="273"/>
    </row>
    <row r="43" spans="1:10" s="64" customFormat="1" ht="24.95" customHeight="1">
      <c r="A43" s="267"/>
      <c r="B43" s="267"/>
      <c r="C43" s="267"/>
      <c r="D43" s="394"/>
      <c r="E43" s="267"/>
      <c r="F43" s="304"/>
      <c r="G43" s="271"/>
      <c r="H43" s="276"/>
      <c r="I43" s="273"/>
      <c r="J43" s="273"/>
    </row>
    <row r="44" spans="1:10" s="64" customFormat="1" ht="24.95" customHeight="1">
      <c r="A44" s="267">
        <v>23030121</v>
      </c>
      <c r="B44" s="267">
        <v>70610</v>
      </c>
      <c r="C44" s="267"/>
      <c r="D44" s="394" t="s">
        <v>1248</v>
      </c>
      <c r="E44" s="267"/>
      <c r="F44" s="262" t="s">
        <v>74</v>
      </c>
      <c r="G44" s="268" t="s">
        <v>5</v>
      </c>
      <c r="H44" s="274">
        <v>20000000</v>
      </c>
      <c r="I44" s="273"/>
      <c r="J44" s="273"/>
    </row>
    <row r="45" spans="1:10" s="64" customFormat="1" ht="24.95" customHeight="1">
      <c r="A45" s="270" t="s">
        <v>6</v>
      </c>
      <c r="B45" s="270"/>
      <c r="C45" s="270"/>
      <c r="D45" s="395"/>
      <c r="E45" s="270"/>
      <c r="F45" s="304" t="s">
        <v>575</v>
      </c>
      <c r="G45" s="271"/>
      <c r="H45" s="276">
        <v>20000000</v>
      </c>
      <c r="I45" s="273"/>
      <c r="J45" s="273"/>
    </row>
    <row r="46" spans="1:10" s="64" customFormat="1" ht="24.95" customHeight="1">
      <c r="A46" s="270"/>
      <c r="B46" s="270"/>
      <c r="C46" s="270"/>
      <c r="D46" s="395"/>
      <c r="E46" s="270"/>
      <c r="F46" s="304"/>
      <c r="G46" s="271"/>
      <c r="H46" s="276"/>
      <c r="I46" s="273"/>
      <c r="J46" s="273"/>
    </row>
    <row r="47" spans="1:10" s="64" customFormat="1" ht="24.95" customHeight="1">
      <c r="A47" s="267">
        <v>23030122</v>
      </c>
      <c r="B47" s="267">
        <v>70133</v>
      </c>
      <c r="C47" s="267"/>
      <c r="D47" s="394" t="s">
        <v>1248</v>
      </c>
      <c r="E47" s="267"/>
      <c r="F47" s="402" t="s">
        <v>895</v>
      </c>
      <c r="G47" s="268"/>
      <c r="H47" s="274">
        <v>50000000</v>
      </c>
      <c r="I47" s="269">
        <v>32416100</v>
      </c>
      <c r="J47" s="269">
        <v>55650000</v>
      </c>
    </row>
    <row r="48" spans="1:10" s="64" customFormat="1" ht="24.95" customHeight="1">
      <c r="A48" s="270" t="s">
        <v>6</v>
      </c>
      <c r="B48" s="270"/>
      <c r="C48" s="270"/>
      <c r="D48" s="395"/>
      <c r="E48" s="270"/>
      <c r="F48" s="433" t="s">
        <v>566</v>
      </c>
      <c r="G48" s="271"/>
      <c r="H48" s="276">
        <v>50000000</v>
      </c>
      <c r="I48" s="273">
        <v>32416100</v>
      </c>
      <c r="J48" s="273">
        <v>50000000</v>
      </c>
    </row>
    <row r="49" spans="1:10" s="64" customFormat="1" ht="24.95" customHeight="1">
      <c r="A49" s="270" t="s">
        <v>7</v>
      </c>
      <c r="B49" s="270"/>
      <c r="C49" s="270"/>
      <c r="D49" s="395"/>
      <c r="E49" s="270"/>
      <c r="F49" s="433" t="s">
        <v>1084</v>
      </c>
      <c r="G49" s="271"/>
      <c r="H49" s="276"/>
      <c r="I49" s="273"/>
      <c r="J49" s="273">
        <v>5650000</v>
      </c>
    </row>
    <row r="50" spans="1:10" s="64" customFormat="1" ht="24.95" customHeight="1">
      <c r="A50" s="270"/>
      <c r="B50" s="270"/>
      <c r="C50" s="270"/>
      <c r="D50" s="395"/>
      <c r="E50" s="270"/>
      <c r="F50" s="304"/>
      <c r="G50" s="271"/>
      <c r="H50" s="276"/>
      <c r="I50" s="273"/>
      <c r="J50" s="273"/>
    </row>
    <row r="51" spans="1:10" s="64" customFormat="1" ht="24.95" customHeight="1">
      <c r="A51" s="267">
        <v>23050101</v>
      </c>
      <c r="B51" s="267">
        <v>70650</v>
      </c>
      <c r="C51" s="267"/>
      <c r="D51" s="394" t="s">
        <v>1248</v>
      </c>
      <c r="E51" s="267"/>
      <c r="F51" s="268" t="s">
        <v>458</v>
      </c>
      <c r="G51" s="268" t="s">
        <v>5</v>
      </c>
      <c r="H51" s="274">
        <v>85000000</v>
      </c>
      <c r="I51" s="273"/>
      <c r="J51" s="269">
        <v>10000000</v>
      </c>
    </row>
    <row r="52" spans="1:10" s="64" customFormat="1" ht="24.95" customHeight="1">
      <c r="A52" s="267" t="s">
        <v>6</v>
      </c>
      <c r="B52" s="267"/>
      <c r="C52" s="267"/>
      <c r="D52" s="394"/>
      <c r="E52" s="267"/>
      <c r="F52" s="271" t="s">
        <v>896</v>
      </c>
      <c r="G52" s="268"/>
      <c r="H52" s="276">
        <v>10000000</v>
      </c>
      <c r="I52" s="273"/>
      <c r="J52" s="273">
        <v>10000000</v>
      </c>
    </row>
    <row r="53" spans="1:10" s="64" customFormat="1" ht="24.95" customHeight="1">
      <c r="A53" s="267" t="s">
        <v>7</v>
      </c>
      <c r="B53" s="267"/>
      <c r="C53" s="267"/>
      <c r="D53" s="394"/>
      <c r="E53" s="267"/>
      <c r="F53" s="260" t="s">
        <v>576</v>
      </c>
      <c r="G53" s="271"/>
      <c r="H53" s="276">
        <v>20000000</v>
      </c>
      <c r="I53" s="273"/>
      <c r="J53" s="273"/>
    </row>
    <row r="54" spans="1:10" s="64" customFormat="1" ht="24.95" customHeight="1">
      <c r="A54" s="270" t="s">
        <v>9</v>
      </c>
      <c r="B54" s="270"/>
      <c r="C54" s="270"/>
      <c r="D54" s="395"/>
      <c r="E54" s="270"/>
      <c r="F54" s="260" t="s">
        <v>577</v>
      </c>
      <c r="G54" s="271"/>
      <c r="H54" s="276">
        <v>50000000</v>
      </c>
      <c r="I54" s="273"/>
      <c r="J54" s="273"/>
    </row>
    <row r="55" spans="1:10" s="64" customFormat="1" ht="24.95" customHeight="1">
      <c r="A55" s="270" t="s">
        <v>35</v>
      </c>
      <c r="B55" s="270"/>
      <c r="C55" s="270"/>
      <c r="D55" s="395"/>
      <c r="E55" s="270"/>
      <c r="F55" s="260" t="s">
        <v>749</v>
      </c>
      <c r="G55" s="271"/>
      <c r="H55" s="276">
        <v>5000000</v>
      </c>
      <c r="I55" s="273"/>
      <c r="J55" s="273"/>
    </row>
    <row r="56" spans="1:10" s="64" customFormat="1" ht="24.95" customHeight="1">
      <c r="A56" s="270"/>
      <c r="B56" s="270"/>
      <c r="C56" s="270"/>
      <c r="D56" s="395"/>
      <c r="E56" s="270"/>
      <c r="F56" s="260"/>
      <c r="G56" s="271"/>
      <c r="H56" s="276"/>
      <c r="I56" s="273"/>
      <c r="J56" s="273"/>
    </row>
    <row r="57" spans="1:10" s="64" customFormat="1" ht="24.95" customHeight="1">
      <c r="A57" s="267">
        <v>23050104</v>
      </c>
      <c r="B57" s="267">
        <v>70610</v>
      </c>
      <c r="C57" s="267"/>
      <c r="D57" s="394" t="s">
        <v>1248</v>
      </c>
      <c r="E57" s="267"/>
      <c r="F57" s="422" t="s">
        <v>275</v>
      </c>
      <c r="G57" s="268"/>
      <c r="H57" s="274">
        <v>3000000</v>
      </c>
      <c r="I57" s="273"/>
      <c r="J57" s="269">
        <f>J58</f>
        <v>3000000</v>
      </c>
    </row>
    <row r="58" spans="1:10" s="64" customFormat="1" ht="24.95" customHeight="1">
      <c r="A58" s="267" t="s">
        <v>6</v>
      </c>
      <c r="B58" s="267"/>
      <c r="C58" s="267"/>
      <c r="D58" s="394"/>
      <c r="E58" s="267"/>
      <c r="F58" s="423" t="s">
        <v>897</v>
      </c>
      <c r="G58" s="271"/>
      <c r="H58" s="276">
        <v>3000000</v>
      </c>
      <c r="I58" s="273"/>
      <c r="J58" s="273">
        <v>3000000</v>
      </c>
    </row>
    <row r="59" spans="1:10" s="64" customFormat="1" ht="24.95" customHeight="1">
      <c r="A59" s="267"/>
      <c r="B59" s="267"/>
      <c r="C59" s="267"/>
      <c r="D59" s="394"/>
      <c r="E59" s="267"/>
      <c r="F59" s="423"/>
      <c r="G59" s="271"/>
      <c r="H59" s="276"/>
      <c r="I59" s="273"/>
      <c r="J59" s="273"/>
    </row>
    <row r="60" spans="1:10" s="64" customFormat="1" ht="24.95" customHeight="1">
      <c r="A60" s="270"/>
      <c r="B60" s="270"/>
      <c r="C60" s="270"/>
      <c r="D60" s="395"/>
      <c r="E60" s="270"/>
      <c r="F60" s="267" t="s">
        <v>1831</v>
      </c>
      <c r="G60" s="271"/>
      <c r="H60" s="438">
        <f>SUM(H12,H16,H19,H22,H28,H32,H37,H41,H44,H47,H51,H57)</f>
        <v>393000000</v>
      </c>
      <c r="I60" s="438">
        <f>SUM(I12,I16,I19,I22,I28,I32,I37,I41,I44,I47,I51,I57)</f>
        <v>142736710</v>
      </c>
      <c r="J60" s="438">
        <f>SUM(J12,J16,J19,J22,J28,J32,J37,J41,J44,J47,J51,J57)</f>
        <v>515650000</v>
      </c>
    </row>
    <row r="61" spans="1:10">
      <c r="A61" s="8"/>
      <c r="B61" s="8"/>
      <c r="C61" s="8"/>
      <c r="D61" s="31"/>
      <c r="E61" s="8"/>
      <c r="F61" s="6"/>
      <c r="G61" s="2"/>
      <c r="H61" s="4"/>
      <c r="I61" s="2"/>
      <c r="J61" s="2"/>
    </row>
    <row r="62" spans="1:10">
      <c r="A62" s="8"/>
      <c r="B62" s="8"/>
      <c r="C62" s="8"/>
      <c r="D62" s="31"/>
      <c r="E62" s="8"/>
      <c r="F62" s="6"/>
      <c r="G62" s="2"/>
      <c r="H62" s="4"/>
      <c r="I62" s="2"/>
      <c r="J62" s="2"/>
    </row>
    <row r="63" spans="1:10">
      <c r="F63" s="16"/>
      <c r="G63" s="16"/>
      <c r="H63" s="17"/>
    </row>
    <row r="64" spans="1:10">
      <c r="A64" s="2"/>
      <c r="B64" s="13"/>
      <c r="C64" s="13"/>
      <c r="D64" s="33"/>
      <c r="E64" s="13"/>
    </row>
  </sheetData>
  <mergeCells count="4">
    <mergeCell ref="A5:G5"/>
    <mergeCell ref="A7:G7"/>
    <mergeCell ref="A8:G8"/>
    <mergeCell ref="A2:J2"/>
  </mergeCells>
  <printOptions horizontalCentered="1" verticalCentered="1"/>
  <pageMargins left="0.45" right="0.45" top="0.5" bottom="0.5" header="0.3" footer="0.3"/>
  <pageSetup scale="34" orientation="landscape" horizontalDpi="300" verticalDpi="300" r:id="rId1"/>
  <headerFooter>
    <oddFooter xml:space="preserve">&amp;C&amp;"-,Bold"&amp;24 </oddFooter>
  </headerFooter>
  <rowBreaks count="1" manualBreakCount="1">
    <brk id="62" max="16383" man="1"/>
  </rowBreaks>
</worksheet>
</file>

<file path=xl/worksheets/sheet23.xml><?xml version="1.0" encoding="utf-8"?>
<worksheet xmlns="http://schemas.openxmlformats.org/spreadsheetml/2006/main" xmlns:r="http://schemas.openxmlformats.org/officeDocument/2006/relationships">
  <dimension ref="A2:J81"/>
  <sheetViews>
    <sheetView view="pageBreakPreview" zoomScale="60" zoomScaleNormal="100" workbookViewId="0">
      <selection activeCell="J10" sqref="J10"/>
    </sheetView>
  </sheetViews>
  <sheetFormatPr defaultRowHeight="15"/>
  <cols>
    <col min="1" max="1" width="21.140625" customWidth="1"/>
    <col min="2" max="2" width="22.28515625" customWidth="1"/>
    <col min="3" max="3" width="21.28515625" customWidth="1"/>
    <col min="4" max="4" width="16" style="32" customWidth="1"/>
    <col min="5" max="5" width="14.85546875" customWidth="1"/>
    <col min="6" max="6" width="100.42578125" customWidth="1"/>
    <col min="7" max="7" width="15" customWidth="1"/>
    <col min="8" max="8" width="29.85546875" customWidth="1"/>
    <col min="9" max="9" width="26.7109375" customWidth="1"/>
    <col min="10" max="10" width="32" customWidth="1"/>
  </cols>
  <sheetData>
    <row r="2" spans="1:10" ht="23.25">
      <c r="A2" s="253"/>
      <c r="B2" s="253"/>
      <c r="C2" s="253"/>
      <c r="D2" s="352"/>
      <c r="E2" s="253"/>
      <c r="F2" s="780" t="s">
        <v>1247</v>
      </c>
      <c r="G2" s="780"/>
      <c r="H2" s="780"/>
      <c r="I2" s="254"/>
      <c r="J2" s="254"/>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911</v>
      </c>
      <c r="B5" s="785"/>
      <c r="C5" s="785"/>
      <c r="D5" s="785"/>
      <c r="E5" s="785"/>
      <c r="F5" s="785"/>
      <c r="G5" s="785"/>
      <c r="H5" s="253"/>
      <c r="I5" s="254"/>
      <c r="J5" s="254"/>
    </row>
    <row r="6" spans="1:10" ht="23.25">
      <c r="A6" s="263" t="s">
        <v>0</v>
      </c>
      <c r="B6" s="263"/>
      <c r="C6" s="492" t="s">
        <v>913</v>
      </c>
      <c r="D6" s="492"/>
      <c r="E6" s="492"/>
      <c r="F6" s="492"/>
      <c r="G6" s="263"/>
      <c r="H6" s="253"/>
      <c r="I6" s="254"/>
      <c r="J6" s="254"/>
    </row>
    <row r="7" spans="1:10" ht="23.25">
      <c r="A7" s="785" t="s">
        <v>912</v>
      </c>
      <c r="B7" s="785"/>
      <c r="C7" s="785"/>
      <c r="D7" s="785"/>
      <c r="E7" s="785"/>
      <c r="F7" s="785"/>
      <c r="G7" s="785"/>
      <c r="H7" s="253"/>
      <c r="I7" s="254"/>
      <c r="J7" s="254"/>
    </row>
    <row r="8" spans="1:10" ht="23.25">
      <c r="A8" s="785" t="s">
        <v>914</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ht="23.25">
      <c r="A11" s="254"/>
      <c r="B11" s="254"/>
      <c r="C11" s="254"/>
      <c r="D11" s="473"/>
      <c r="E11" s="254"/>
      <c r="F11" s="254"/>
      <c r="G11" s="258"/>
      <c r="H11" s="259" t="s">
        <v>22</v>
      </c>
      <c r="I11" s="259" t="s">
        <v>22</v>
      </c>
      <c r="J11" s="259" t="s">
        <v>22</v>
      </c>
    </row>
    <row r="12" spans="1:10" s="64" customFormat="1" ht="24.95" customHeight="1">
      <c r="A12" s="65"/>
      <c r="B12" s="65"/>
      <c r="C12" s="65"/>
      <c r="D12" s="66"/>
      <c r="E12" s="65"/>
      <c r="F12" s="1"/>
      <c r="G12" s="11"/>
      <c r="H12" s="68"/>
      <c r="I12" s="11"/>
      <c r="J12" s="11"/>
    </row>
    <row r="13" spans="1:10" s="64" customFormat="1" ht="24.95" customHeight="1">
      <c r="A13" s="267">
        <v>23010112</v>
      </c>
      <c r="B13" s="267">
        <v>70133</v>
      </c>
      <c r="C13" s="267"/>
      <c r="D13" s="394" t="s">
        <v>1248</v>
      </c>
      <c r="E13" s="267"/>
      <c r="F13" s="434" t="s">
        <v>744</v>
      </c>
      <c r="G13" s="268"/>
      <c r="H13" s="274">
        <v>70000000</v>
      </c>
      <c r="I13" s="273"/>
      <c r="J13" s="269">
        <v>60000000</v>
      </c>
    </row>
    <row r="14" spans="1:10" s="64" customFormat="1" ht="24.95" customHeight="1">
      <c r="A14" s="270" t="s">
        <v>6</v>
      </c>
      <c r="B14" s="270"/>
      <c r="C14" s="270"/>
      <c r="D14" s="395"/>
      <c r="E14" s="270"/>
      <c r="F14" s="304" t="s">
        <v>199</v>
      </c>
      <c r="G14" s="271"/>
      <c r="H14" s="276"/>
      <c r="I14" s="273"/>
      <c r="J14" s="273">
        <v>10000000</v>
      </c>
    </row>
    <row r="15" spans="1:10" s="64" customFormat="1" ht="24.95" customHeight="1">
      <c r="A15" s="270" t="s">
        <v>7</v>
      </c>
      <c r="B15" s="270"/>
      <c r="C15" s="270"/>
      <c r="D15" s="395"/>
      <c r="E15" s="270"/>
      <c r="F15" s="423" t="s">
        <v>1294</v>
      </c>
      <c r="G15" s="271"/>
      <c r="H15" s="276">
        <v>50000000</v>
      </c>
      <c r="I15" s="273"/>
      <c r="J15" s="273">
        <v>0</v>
      </c>
    </row>
    <row r="16" spans="1:10" s="64" customFormat="1" ht="24.95" customHeight="1">
      <c r="A16" s="267" t="s">
        <v>9</v>
      </c>
      <c r="B16" s="267"/>
      <c r="C16" s="267"/>
      <c r="D16" s="394"/>
      <c r="E16" s="267"/>
      <c r="F16" s="260" t="s">
        <v>1329</v>
      </c>
      <c r="G16" s="271"/>
      <c r="H16" s="276">
        <v>20000000</v>
      </c>
      <c r="I16" s="273"/>
      <c r="J16" s="273">
        <v>50000000</v>
      </c>
    </row>
    <row r="17" spans="1:10" s="64" customFormat="1" ht="24.95" customHeight="1">
      <c r="A17" s="267"/>
      <c r="B17" s="267"/>
      <c r="C17" s="267"/>
      <c r="D17" s="394"/>
      <c r="E17" s="267"/>
      <c r="F17" s="401"/>
      <c r="G17" s="268"/>
      <c r="H17" s="274"/>
      <c r="I17" s="273"/>
      <c r="J17" s="273"/>
    </row>
    <row r="18" spans="1:10" s="64" customFormat="1" ht="24.95" customHeight="1">
      <c r="A18" s="267">
        <v>23020101</v>
      </c>
      <c r="B18" s="267">
        <v>70610</v>
      </c>
      <c r="C18" s="267"/>
      <c r="D18" s="394" t="s">
        <v>1248</v>
      </c>
      <c r="E18" s="267"/>
      <c r="F18" s="439" t="s">
        <v>745</v>
      </c>
      <c r="G18" s="268" t="s">
        <v>5</v>
      </c>
      <c r="H18" s="399">
        <f>SUM(H19:H28)</f>
        <v>255000000</v>
      </c>
      <c r="I18" s="273"/>
      <c r="J18" s="399">
        <f>SUM(J19:J29)</f>
        <v>175000000</v>
      </c>
    </row>
    <row r="19" spans="1:10" s="64" customFormat="1" ht="24.95" customHeight="1">
      <c r="A19" s="270" t="s">
        <v>6</v>
      </c>
      <c r="B19" s="270"/>
      <c r="C19" s="270"/>
      <c r="D19" s="395"/>
      <c r="E19" s="270"/>
      <c r="F19" s="260" t="s">
        <v>1295</v>
      </c>
      <c r="G19" s="271"/>
      <c r="H19" s="276">
        <v>50000000</v>
      </c>
      <c r="I19" s="273"/>
      <c r="J19" s="273">
        <v>75000000</v>
      </c>
    </row>
    <row r="20" spans="1:10" s="64" customFormat="1" ht="46.5">
      <c r="A20" s="270" t="s">
        <v>7</v>
      </c>
      <c r="B20" s="270"/>
      <c r="C20" s="270"/>
      <c r="D20" s="395"/>
      <c r="E20" s="270"/>
      <c r="F20" s="260" t="s">
        <v>1296</v>
      </c>
      <c r="G20" s="268"/>
      <c r="H20" s="276">
        <v>5000000</v>
      </c>
      <c r="I20" s="273"/>
      <c r="J20" s="273">
        <v>0</v>
      </c>
    </row>
    <row r="21" spans="1:10" s="64" customFormat="1" ht="24.95" customHeight="1">
      <c r="A21" s="270" t="s">
        <v>9</v>
      </c>
      <c r="B21" s="270"/>
      <c r="C21" s="270"/>
      <c r="D21" s="395"/>
      <c r="E21" s="270"/>
      <c r="F21" s="260" t="s">
        <v>1297</v>
      </c>
      <c r="G21" s="271"/>
      <c r="H21" s="276">
        <v>10000000</v>
      </c>
      <c r="I21" s="273"/>
      <c r="J21" s="273">
        <v>0</v>
      </c>
    </row>
    <row r="22" spans="1:10" s="64" customFormat="1" ht="24.95" customHeight="1">
      <c r="A22" s="270" t="s">
        <v>35</v>
      </c>
      <c r="B22" s="270"/>
      <c r="C22" s="270"/>
      <c r="D22" s="395"/>
      <c r="E22" s="270"/>
      <c r="F22" s="260" t="s">
        <v>1298</v>
      </c>
      <c r="G22" s="268"/>
      <c r="H22" s="276">
        <v>20000000</v>
      </c>
      <c r="I22" s="273"/>
      <c r="J22" s="273">
        <v>0</v>
      </c>
    </row>
    <row r="23" spans="1:10" s="64" customFormat="1" ht="24.95" customHeight="1">
      <c r="A23" s="270" t="s">
        <v>71</v>
      </c>
      <c r="B23" s="270"/>
      <c r="C23" s="270"/>
      <c r="D23" s="395"/>
      <c r="E23" s="270"/>
      <c r="F23" s="260" t="s">
        <v>1299</v>
      </c>
      <c r="G23" s="271"/>
      <c r="H23" s="400">
        <v>30000000</v>
      </c>
      <c r="I23" s="273"/>
      <c r="J23" s="273">
        <v>0</v>
      </c>
    </row>
    <row r="24" spans="1:10" s="64" customFormat="1" ht="24.95" customHeight="1">
      <c r="A24" s="270" t="s">
        <v>310</v>
      </c>
      <c r="B24" s="270"/>
      <c r="C24" s="270"/>
      <c r="D24" s="395"/>
      <c r="E24" s="270"/>
      <c r="F24" s="260" t="s">
        <v>1300</v>
      </c>
      <c r="G24" s="271"/>
      <c r="H24" s="276">
        <v>100000000</v>
      </c>
      <c r="I24" s="273"/>
      <c r="J24" s="273">
        <v>0</v>
      </c>
    </row>
    <row r="25" spans="1:10" s="64" customFormat="1" ht="24.95" customHeight="1">
      <c r="A25" s="270" t="s">
        <v>388</v>
      </c>
      <c r="B25" s="270"/>
      <c r="C25" s="270"/>
      <c r="D25" s="395"/>
      <c r="E25" s="270"/>
      <c r="F25" s="271" t="s">
        <v>1301</v>
      </c>
      <c r="G25" s="268" t="s">
        <v>12</v>
      </c>
      <c r="H25" s="400" t="s">
        <v>273</v>
      </c>
      <c r="I25" s="273"/>
      <c r="J25" s="273">
        <v>0</v>
      </c>
    </row>
    <row r="26" spans="1:10" s="64" customFormat="1" ht="24.95" customHeight="1">
      <c r="A26" s="270" t="s">
        <v>389</v>
      </c>
      <c r="B26" s="270"/>
      <c r="C26" s="270"/>
      <c r="D26" s="395"/>
      <c r="E26" s="270"/>
      <c r="F26" s="440" t="s">
        <v>1302</v>
      </c>
      <c r="G26" s="268"/>
      <c r="H26" s="276">
        <v>10000000</v>
      </c>
      <c r="I26" s="273"/>
      <c r="J26" s="273">
        <v>0</v>
      </c>
    </row>
    <row r="27" spans="1:10" s="64" customFormat="1" ht="24.95" customHeight="1">
      <c r="A27" s="270" t="s">
        <v>390</v>
      </c>
      <c r="B27" s="441"/>
      <c r="C27" s="441"/>
      <c r="D27" s="442"/>
      <c r="E27" s="441"/>
      <c r="F27" s="443" t="s">
        <v>1303</v>
      </c>
      <c r="G27" s="271"/>
      <c r="H27" s="276">
        <v>10000000</v>
      </c>
      <c r="I27" s="273"/>
      <c r="J27" s="273">
        <v>0</v>
      </c>
    </row>
    <row r="28" spans="1:10" s="64" customFormat="1" ht="46.5">
      <c r="A28" s="270" t="s">
        <v>392</v>
      </c>
      <c r="B28" s="270"/>
      <c r="C28" s="270"/>
      <c r="D28" s="395"/>
      <c r="E28" s="270"/>
      <c r="F28" s="260" t="s">
        <v>1304</v>
      </c>
      <c r="G28" s="271"/>
      <c r="H28" s="276">
        <v>20000000</v>
      </c>
      <c r="I28" s="273"/>
      <c r="J28" s="273">
        <v>0</v>
      </c>
    </row>
    <row r="29" spans="1:10" s="64" customFormat="1" ht="24.95" customHeight="1">
      <c r="A29" s="270" t="s">
        <v>394</v>
      </c>
      <c r="B29" s="267"/>
      <c r="C29" s="267"/>
      <c r="D29" s="394"/>
      <c r="E29" s="267"/>
      <c r="F29" s="261" t="s">
        <v>1330</v>
      </c>
      <c r="G29" s="271"/>
      <c r="H29" s="276">
        <v>0</v>
      </c>
      <c r="I29" s="273">
        <v>0</v>
      </c>
      <c r="J29" s="273">
        <v>100000000</v>
      </c>
    </row>
    <row r="30" spans="1:10" s="64" customFormat="1" ht="24.95" customHeight="1">
      <c r="A30" s="267"/>
      <c r="B30" s="267"/>
      <c r="C30" s="267"/>
      <c r="D30" s="394"/>
      <c r="E30" s="267"/>
      <c r="F30" s="423"/>
      <c r="G30" s="271"/>
      <c r="H30" s="276"/>
      <c r="I30" s="273"/>
      <c r="J30" s="273"/>
    </row>
    <row r="31" spans="1:10" s="64" customFormat="1" ht="24.95" customHeight="1">
      <c r="A31" s="267">
        <v>23020119</v>
      </c>
      <c r="B31" s="267">
        <v>70133</v>
      </c>
      <c r="C31" s="267"/>
      <c r="D31" s="394" t="s">
        <v>1248</v>
      </c>
      <c r="E31" s="267"/>
      <c r="F31" s="268" t="s">
        <v>541</v>
      </c>
      <c r="G31" s="268" t="s">
        <v>5</v>
      </c>
      <c r="H31" s="274">
        <v>30000000</v>
      </c>
      <c r="I31" s="273"/>
      <c r="J31" s="273">
        <v>0</v>
      </c>
    </row>
    <row r="32" spans="1:10" s="64" customFormat="1" ht="46.5">
      <c r="A32" s="270" t="s">
        <v>6</v>
      </c>
      <c r="B32" s="270"/>
      <c r="C32" s="270"/>
      <c r="D32" s="395"/>
      <c r="E32" s="270"/>
      <c r="F32" s="260" t="s">
        <v>1305</v>
      </c>
      <c r="G32" s="271"/>
      <c r="H32" s="276">
        <v>10000000</v>
      </c>
      <c r="I32" s="273"/>
      <c r="J32" s="273">
        <v>0</v>
      </c>
    </row>
    <row r="33" spans="1:10" s="64" customFormat="1" ht="24.95" customHeight="1">
      <c r="A33" s="270" t="s">
        <v>7</v>
      </c>
      <c r="B33" s="270"/>
      <c r="C33" s="270"/>
      <c r="D33" s="395"/>
      <c r="E33" s="270"/>
      <c r="F33" s="260" t="s">
        <v>1306</v>
      </c>
      <c r="G33" s="271"/>
      <c r="H33" s="276">
        <v>20000000</v>
      </c>
      <c r="I33" s="273"/>
      <c r="J33" s="273">
        <v>0</v>
      </c>
    </row>
    <row r="34" spans="1:10" s="64" customFormat="1" ht="24.95" customHeight="1">
      <c r="A34" s="267"/>
      <c r="B34" s="267"/>
      <c r="C34" s="267"/>
      <c r="D34" s="394"/>
      <c r="E34" s="267"/>
      <c r="F34" s="423"/>
      <c r="G34" s="271"/>
      <c r="H34" s="276"/>
      <c r="I34" s="273"/>
      <c r="J34" s="273"/>
    </row>
    <row r="35" spans="1:10" s="64" customFormat="1" ht="24.95" customHeight="1">
      <c r="A35" s="267">
        <v>23020102</v>
      </c>
      <c r="B35" s="267">
        <v>70610</v>
      </c>
      <c r="C35" s="267"/>
      <c r="D35" s="394" t="s">
        <v>1248</v>
      </c>
      <c r="E35" s="267"/>
      <c r="F35" s="422" t="s">
        <v>1307</v>
      </c>
      <c r="G35" s="268" t="s">
        <v>5</v>
      </c>
      <c r="H35" s="274">
        <v>170000000</v>
      </c>
      <c r="I35" s="273"/>
      <c r="J35" s="273">
        <v>0</v>
      </c>
    </row>
    <row r="36" spans="1:10" s="64" customFormat="1" ht="46.5">
      <c r="A36" s="270" t="s">
        <v>6</v>
      </c>
      <c r="B36" s="270"/>
      <c r="C36" s="270"/>
      <c r="D36" s="395"/>
      <c r="E36" s="270"/>
      <c r="F36" s="260" t="s">
        <v>1308</v>
      </c>
      <c r="G36" s="271"/>
      <c r="H36" s="276">
        <v>20000000</v>
      </c>
      <c r="I36" s="273"/>
      <c r="J36" s="273">
        <v>0</v>
      </c>
    </row>
    <row r="37" spans="1:10" s="64" customFormat="1" ht="24.95" customHeight="1">
      <c r="A37" s="270" t="s">
        <v>7</v>
      </c>
      <c r="B37" s="270"/>
      <c r="C37" s="270"/>
      <c r="D37" s="395"/>
      <c r="E37" s="270"/>
      <c r="F37" s="260" t="s">
        <v>1309</v>
      </c>
      <c r="G37" s="271"/>
      <c r="H37" s="276">
        <v>40000000</v>
      </c>
      <c r="I37" s="273"/>
      <c r="J37" s="273">
        <v>0</v>
      </c>
    </row>
    <row r="38" spans="1:10" s="64" customFormat="1" ht="24.95" customHeight="1">
      <c r="A38" s="270" t="s">
        <v>9</v>
      </c>
      <c r="B38" s="270"/>
      <c r="C38" s="270"/>
      <c r="D38" s="395"/>
      <c r="E38" s="270"/>
      <c r="F38" s="260" t="s">
        <v>1310</v>
      </c>
      <c r="G38" s="271"/>
      <c r="H38" s="276">
        <v>20000000</v>
      </c>
      <c r="I38" s="273"/>
      <c r="J38" s="273">
        <v>0</v>
      </c>
    </row>
    <row r="39" spans="1:10" s="64" customFormat="1" ht="24.95" customHeight="1">
      <c r="A39" s="270" t="s">
        <v>35</v>
      </c>
      <c r="B39" s="270"/>
      <c r="C39" s="270"/>
      <c r="D39" s="395"/>
      <c r="E39" s="270"/>
      <c r="F39" s="260" t="s">
        <v>1311</v>
      </c>
      <c r="G39" s="271"/>
      <c r="H39" s="276">
        <v>40000000</v>
      </c>
      <c r="I39" s="273"/>
      <c r="J39" s="273">
        <v>0</v>
      </c>
    </row>
    <row r="40" spans="1:10" s="64" customFormat="1" ht="24.95" customHeight="1">
      <c r="A40" s="270" t="s">
        <v>71</v>
      </c>
      <c r="B40" s="270"/>
      <c r="C40" s="270"/>
      <c r="D40" s="395"/>
      <c r="E40" s="270"/>
      <c r="F40" s="260" t="s">
        <v>1312</v>
      </c>
      <c r="G40" s="271"/>
      <c r="H40" s="276">
        <v>30000000</v>
      </c>
      <c r="I40" s="273"/>
      <c r="J40" s="273">
        <v>0</v>
      </c>
    </row>
    <row r="41" spans="1:10" s="64" customFormat="1" ht="24.95" customHeight="1">
      <c r="A41" s="270" t="s">
        <v>310</v>
      </c>
      <c r="B41" s="270"/>
      <c r="C41" s="270"/>
      <c r="D41" s="395"/>
      <c r="E41" s="270"/>
      <c r="F41" s="260" t="s">
        <v>1313</v>
      </c>
      <c r="G41" s="271"/>
      <c r="H41" s="276">
        <v>20000000</v>
      </c>
      <c r="I41" s="273"/>
      <c r="J41" s="273">
        <v>0</v>
      </c>
    </row>
    <row r="42" spans="1:10" s="64" customFormat="1" ht="24.95" customHeight="1">
      <c r="A42" s="270"/>
      <c r="B42" s="270"/>
      <c r="C42" s="270"/>
      <c r="D42" s="395"/>
      <c r="E42" s="270"/>
      <c r="F42" s="260"/>
      <c r="G42" s="271"/>
      <c r="H42" s="276"/>
      <c r="I42" s="273"/>
      <c r="J42" s="273"/>
    </row>
    <row r="43" spans="1:10" s="64" customFormat="1" ht="24.95" customHeight="1">
      <c r="A43" s="267">
        <v>23030101</v>
      </c>
      <c r="B43" s="267">
        <v>70610</v>
      </c>
      <c r="C43" s="267"/>
      <c r="D43" s="394" t="s">
        <v>1248</v>
      </c>
      <c r="E43" s="267"/>
      <c r="F43" s="262" t="s">
        <v>1314</v>
      </c>
      <c r="G43" s="271"/>
      <c r="H43" s="274">
        <v>20000000</v>
      </c>
      <c r="I43" s="273"/>
      <c r="J43" s="273">
        <v>0</v>
      </c>
    </row>
    <row r="44" spans="1:10" s="64" customFormat="1" ht="24.95" customHeight="1">
      <c r="A44" s="270" t="s">
        <v>6</v>
      </c>
      <c r="B44" s="270"/>
      <c r="C44" s="270"/>
      <c r="D44" s="395"/>
      <c r="E44" s="270"/>
      <c r="F44" s="260" t="s">
        <v>1315</v>
      </c>
      <c r="G44" s="271"/>
      <c r="H44" s="276">
        <v>5000000</v>
      </c>
      <c r="I44" s="273"/>
      <c r="J44" s="273">
        <v>0</v>
      </c>
    </row>
    <row r="45" spans="1:10" s="64" customFormat="1" ht="24.95" customHeight="1">
      <c r="A45" s="270" t="s">
        <v>7</v>
      </c>
      <c r="B45" s="270"/>
      <c r="C45" s="270"/>
      <c r="D45" s="395"/>
      <c r="E45" s="270"/>
      <c r="F45" s="260" t="s">
        <v>143</v>
      </c>
      <c r="G45" s="271"/>
      <c r="H45" s="276">
        <v>10000000</v>
      </c>
      <c r="I45" s="273"/>
      <c r="J45" s="273">
        <v>0</v>
      </c>
    </row>
    <row r="46" spans="1:10" s="64" customFormat="1" ht="24.95" customHeight="1">
      <c r="A46" s="270" t="s">
        <v>9</v>
      </c>
      <c r="B46" s="270"/>
      <c r="C46" s="270"/>
      <c r="D46" s="395"/>
      <c r="E46" s="270"/>
      <c r="F46" s="260" t="s">
        <v>1316</v>
      </c>
      <c r="G46" s="271"/>
      <c r="H46" s="276">
        <v>5000000</v>
      </c>
      <c r="I46" s="273"/>
      <c r="J46" s="273">
        <v>0</v>
      </c>
    </row>
    <row r="47" spans="1:10" s="64" customFormat="1" ht="24.95" customHeight="1">
      <c r="A47" s="270"/>
      <c r="B47" s="270"/>
      <c r="C47" s="270"/>
      <c r="D47" s="395"/>
      <c r="E47" s="270"/>
      <c r="F47" s="260"/>
      <c r="G47" s="271"/>
      <c r="H47" s="276"/>
      <c r="I47" s="273"/>
      <c r="J47" s="273"/>
    </row>
    <row r="48" spans="1:10" s="64" customFormat="1" ht="24.95" customHeight="1">
      <c r="A48" s="267">
        <v>23020118</v>
      </c>
      <c r="B48" s="267">
        <v>70610</v>
      </c>
      <c r="C48" s="267"/>
      <c r="D48" s="394" t="s">
        <v>1248</v>
      </c>
      <c r="E48" s="267"/>
      <c r="F48" s="401" t="s">
        <v>242</v>
      </c>
      <c r="G48" s="268"/>
      <c r="H48" s="274">
        <v>0</v>
      </c>
      <c r="I48" s="269"/>
      <c r="J48" s="269">
        <f>SUM(J49:J50)</f>
        <v>1800000000</v>
      </c>
    </row>
    <row r="49" spans="1:10" s="733" customFormat="1" ht="24.95" customHeight="1">
      <c r="A49" s="729" t="s">
        <v>6</v>
      </c>
      <c r="B49" s="729"/>
      <c r="C49" s="729"/>
      <c r="D49" s="730"/>
      <c r="E49" s="729"/>
      <c r="F49" s="433" t="s">
        <v>1331</v>
      </c>
      <c r="G49" s="537"/>
      <c r="H49" s="731">
        <v>0</v>
      </c>
      <c r="I49" s="732"/>
      <c r="J49" s="732">
        <v>1700000000</v>
      </c>
    </row>
    <row r="50" spans="1:10" s="64" customFormat="1" ht="24.95" customHeight="1">
      <c r="A50" s="270" t="s">
        <v>7</v>
      </c>
      <c r="B50" s="270"/>
      <c r="C50" s="270"/>
      <c r="D50" s="395"/>
      <c r="E50" s="270"/>
      <c r="F50" s="260" t="s">
        <v>1332</v>
      </c>
      <c r="G50" s="271"/>
      <c r="H50" s="276">
        <v>0</v>
      </c>
      <c r="I50" s="273"/>
      <c r="J50" s="273">
        <v>100000000</v>
      </c>
    </row>
    <row r="51" spans="1:10" s="64" customFormat="1" ht="24.95" customHeight="1">
      <c r="A51" s="270"/>
      <c r="B51" s="270"/>
      <c r="C51" s="270"/>
      <c r="D51" s="395"/>
      <c r="E51" s="270"/>
      <c r="F51" s="260"/>
      <c r="G51" s="271"/>
      <c r="H51" s="276"/>
      <c r="I51" s="273"/>
      <c r="J51" s="273"/>
    </row>
    <row r="52" spans="1:10" s="64" customFormat="1" ht="24.95" customHeight="1">
      <c r="A52" s="267">
        <v>23020127</v>
      </c>
      <c r="B52" s="267">
        <v>70460</v>
      </c>
      <c r="C52" s="267"/>
      <c r="D52" s="394" t="s">
        <v>1248</v>
      </c>
      <c r="E52" s="267">
        <v>51231208</v>
      </c>
      <c r="F52" s="401" t="s">
        <v>1333</v>
      </c>
      <c r="G52" s="268"/>
      <c r="H52" s="274">
        <v>0</v>
      </c>
      <c r="I52" s="269"/>
      <c r="J52" s="444" t="s">
        <v>273</v>
      </c>
    </row>
    <row r="53" spans="1:10" s="64" customFormat="1" ht="46.5">
      <c r="A53" s="270" t="s">
        <v>6</v>
      </c>
      <c r="B53" s="270"/>
      <c r="C53" s="270"/>
      <c r="D53" s="395"/>
      <c r="E53" s="270"/>
      <c r="F53" s="260" t="s">
        <v>1334</v>
      </c>
      <c r="G53" s="271"/>
      <c r="H53" s="276">
        <v>0</v>
      </c>
      <c r="I53" s="273"/>
      <c r="J53" s="445" t="s">
        <v>273</v>
      </c>
    </row>
    <row r="54" spans="1:10" s="64" customFormat="1" ht="24.95" customHeight="1">
      <c r="A54" s="270"/>
      <c r="B54" s="270"/>
      <c r="C54" s="270"/>
      <c r="D54" s="395"/>
      <c r="E54" s="270"/>
      <c r="F54" s="260"/>
      <c r="G54" s="271"/>
      <c r="H54" s="276"/>
      <c r="I54" s="273"/>
      <c r="J54" s="273"/>
    </row>
    <row r="55" spans="1:10" s="64" customFormat="1" ht="24.95" customHeight="1">
      <c r="A55" s="267">
        <v>23030103</v>
      </c>
      <c r="B55" s="267">
        <v>70610</v>
      </c>
      <c r="C55" s="267"/>
      <c r="D55" s="394" t="s">
        <v>1248</v>
      </c>
      <c r="E55" s="267"/>
      <c r="F55" s="262" t="s">
        <v>74</v>
      </c>
      <c r="G55" s="268" t="s">
        <v>5</v>
      </c>
      <c r="H55" s="274">
        <f>SUM(H56:H68)</f>
        <v>462000000</v>
      </c>
      <c r="I55" s="273"/>
      <c r="J55" s="274">
        <f>SUM(J56:J67)</f>
        <v>622000000</v>
      </c>
    </row>
    <row r="56" spans="1:10" s="64" customFormat="1" ht="23.25">
      <c r="A56" s="270" t="s">
        <v>6</v>
      </c>
      <c r="B56" s="270"/>
      <c r="C56" s="270"/>
      <c r="D56" s="395"/>
      <c r="E56" s="270"/>
      <c r="F56" s="260" t="s">
        <v>1317</v>
      </c>
      <c r="G56" s="271"/>
      <c r="H56" s="276">
        <v>10000000</v>
      </c>
      <c r="I56" s="273"/>
      <c r="J56" s="273">
        <v>100000000</v>
      </c>
    </row>
    <row r="57" spans="1:10" s="64" customFormat="1" ht="24.95" customHeight="1">
      <c r="A57" s="270" t="s">
        <v>7</v>
      </c>
      <c r="B57" s="270"/>
      <c r="C57" s="270"/>
      <c r="D57" s="395"/>
      <c r="E57" s="270"/>
      <c r="F57" s="260" t="s">
        <v>2001</v>
      </c>
      <c r="G57" s="271"/>
      <c r="H57" s="276">
        <v>300000000</v>
      </c>
      <c r="I57" s="273"/>
      <c r="J57" s="273">
        <v>500000000</v>
      </c>
    </row>
    <row r="58" spans="1:10" s="64" customFormat="1" ht="24.95" customHeight="1">
      <c r="A58" s="270" t="s">
        <v>9</v>
      </c>
      <c r="B58" s="270"/>
      <c r="C58" s="270"/>
      <c r="D58" s="395"/>
      <c r="E58" s="270"/>
      <c r="F58" s="260" t="s">
        <v>1318</v>
      </c>
      <c r="G58" s="268" t="s">
        <v>12</v>
      </c>
      <c r="H58" s="276">
        <v>5000000</v>
      </c>
      <c r="I58" s="273"/>
      <c r="J58" s="273">
        <v>0</v>
      </c>
    </row>
    <row r="59" spans="1:10" s="458" customFormat="1" ht="23.25">
      <c r="A59" s="454" t="s">
        <v>35</v>
      </c>
      <c r="B59" s="454"/>
      <c r="C59" s="454"/>
      <c r="D59" s="455"/>
      <c r="E59" s="454"/>
      <c r="F59" s="303" t="s">
        <v>1319</v>
      </c>
      <c r="G59" s="454"/>
      <c r="H59" s="456">
        <v>5000000</v>
      </c>
      <c r="I59" s="457"/>
      <c r="J59" s="457">
        <v>0</v>
      </c>
    </row>
    <row r="60" spans="1:10" s="64" customFormat="1" ht="24.95" customHeight="1">
      <c r="A60" s="270" t="s">
        <v>71</v>
      </c>
      <c r="B60" s="270"/>
      <c r="C60" s="270"/>
      <c r="D60" s="395"/>
      <c r="E60" s="270"/>
      <c r="F60" s="260" t="s">
        <v>1320</v>
      </c>
      <c r="G60" s="271"/>
      <c r="H60" s="276">
        <v>1000000</v>
      </c>
      <c r="I60" s="273"/>
      <c r="J60" s="273">
        <v>12000000</v>
      </c>
    </row>
    <row r="61" spans="1:10" s="64" customFormat="1" ht="24.95" customHeight="1">
      <c r="A61" s="270" t="s">
        <v>310</v>
      </c>
      <c r="B61" s="270"/>
      <c r="C61" s="270"/>
      <c r="D61" s="395"/>
      <c r="E61" s="270"/>
      <c r="F61" s="260" t="s">
        <v>1321</v>
      </c>
      <c r="G61" s="271"/>
      <c r="H61" s="276">
        <v>30000000</v>
      </c>
      <c r="I61" s="273"/>
      <c r="J61" s="273">
        <v>10000000</v>
      </c>
    </row>
    <row r="62" spans="1:10" s="64" customFormat="1" ht="24.95" customHeight="1">
      <c r="A62" s="270" t="s">
        <v>388</v>
      </c>
      <c r="B62" s="270"/>
      <c r="C62" s="270"/>
      <c r="D62" s="395"/>
      <c r="E62" s="270"/>
      <c r="F62" s="260" t="s">
        <v>1322</v>
      </c>
      <c r="G62" s="268" t="s">
        <v>12</v>
      </c>
      <c r="H62" s="276">
        <v>5000000</v>
      </c>
      <c r="I62" s="273"/>
      <c r="J62" s="273">
        <v>0</v>
      </c>
    </row>
    <row r="63" spans="1:10" s="64" customFormat="1" ht="24.95" customHeight="1">
      <c r="A63" s="270" t="s">
        <v>389</v>
      </c>
      <c r="B63" s="270"/>
      <c r="C63" s="270"/>
      <c r="D63" s="395"/>
      <c r="E63" s="270"/>
      <c r="F63" s="440" t="s">
        <v>1323</v>
      </c>
      <c r="G63" s="271"/>
      <c r="H63" s="276">
        <v>5000000</v>
      </c>
      <c r="I63" s="273"/>
      <c r="J63" s="273">
        <v>0</v>
      </c>
    </row>
    <row r="64" spans="1:10" s="64" customFormat="1" ht="24.95" customHeight="1">
      <c r="A64" s="270" t="s">
        <v>390</v>
      </c>
      <c r="B64" s="270"/>
      <c r="C64" s="270"/>
      <c r="D64" s="395"/>
      <c r="E64" s="270"/>
      <c r="F64" s="440" t="s">
        <v>1324</v>
      </c>
      <c r="G64" s="271"/>
      <c r="H64" s="276">
        <v>10000000</v>
      </c>
      <c r="I64" s="273"/>
      <c r="J64" s="273">
        <v>0</v>
      </c>
    </row>
    <row r="65" spans="1:10" s="64" customFormat="1" ht="24.95" customHeight="1">
      <c r="A65" s="270" t="s">
        <v>392</v>
      </c>
      <c r="B65" s="270"/>
      <c r="C65" s="270"/>
      <c r="D65" s="395"/>
      <c r="E65" s="270"/>
      <c r="F65" s="440" t="s">
        <v>1325</v>
      </c>
      <c r="G65" s="271"/>
      <c r="H65" s="276">
        <v>20000000</v>
      </c>
      <c r="I65" s="273"/>
      <c r="J65" s="273">
        <v>0</v>
      </c>
    </row>
    <row r="66" spans="1:10" s="64" customFormat="1" ht="24.95" customHeight="1">
      <c r="A66" s="270" t="s">
        <v>394</v>
      </c>
      <c r="B66" s="441"/>
      <c r="C66" s="441"/>
      <c r="D66" s="442"/>
      <c r="E66" s="441"/>
      <c r="F66" s="443" t="s">
        <v>1326</v>
      </c>
      <c r="G66" s="271"/>
      <c r="H66" s="276">
        <v>20000000</v>
      </c>
      <c r="I66" s="273"/>
      <c r="J66" s="273">
        <v>0</v>
      </c>
    </row>
    <row r="67" spans="1:10" s="64" customFormat="1" ht="24.95" customHeight="1">
      <c r="A67" s="446" t="s">
        <v>396</v>
      </c>
      <c r="B67" s="446"/>
      <c r="C67" s="446"/>
      <c r="D67" s="447"/>
      <c r="E67" s="446"/>
      <c r="F67" s="260" t="s">
        <v>1327</v>
      </c>
      <c r="G67" s="271"/>
      <c r="H67" s="276">
        <v>50000000</v>
      </c>
      <c r="I67" s="273"/>
      <c r="J67" s="273">
        <v>0</v>
      </c>
    </row>
    <row r="68" spans="1:10" s="64" customFormat="1" ht="24.95" customHeight="1">
      <c r="A68" s="446" t="s">
        <v>398</v>
      </c>
      <c r="B68" s="448"/>
      <c r="C68" s="448"/>
      <c r="D68" s="449"/>
      <c r="E68" s="448"/>
      <c r="F68" s="450" t="s">
        <v>1336</v>
      </c>
      <c r="G68" s="271"/>
      <c r="H68" s="276">
        <v>1000000</v>
      </c>
      <c r="I68" s="273"/>
      <c r="J68" s="273"/>
    </row>
    <row r="69" spans="1:10" s="64" customFormat="1" ht="24.95" customHeight="1">
      <c r="A69" s="270"/>
      <c r="B69" s="441"/>
      <c r="C69" s="441"/>
      <c r="D69" s="442"/>
      <c r="E69" s="441"/>
      <c r="F69" s="443"/>
      <c r="G69" s="271"/>
      <c r="H69" s="276"/>
      <c r="I69" s="273"/>
      <c r="J69" s="273"/>
    </row>
    <row r="70" spans="1:10" s="64" customFormat="1" ht="24.95" customHeight="1">
      <c r="A70" s="267">
        <v>23050101</v>
      </c>
      <c r="B70" s="267">
        <v>70650</v>
      </c>
      <c r="C70" s="267"/>
      <c r="D70" s="394" t="s">
        <v>1248</v>
      </c>
      <c r="E70" s="267"/>
      <c r="F70" s="268" t="s">
        <v>554</v>
      </c>
      <c r="G70" s="268" t="s">
        <v>5</v>
      </c>
      <c r="H70" s="274">
        <v>0</v>
      </c>
      <c r="I70" s="273"/>
      <c r="J70" s="269">
        <v>50000000</v>
      </c>
    </row>
    <row r="71" spans="1:10" s="64" customFormat="1" ht="24.95" customHeight="1">
      <c r="A71" s="270" t="s">
        <v>6</v>
      </c>
      <c r="B71" s="441"/>
      <c r="C71" s="441"/>
      <c r="D71" s="442"/>
      <c r="E71" s="441"/>
      <c r="F71" s="443" t="s">
        <v>1335</v>
      </c>
      <c r="G71" s="271"/>
      <c r="H71" s="276">
        <v>0</v>
      </c>
      <c r="I71" s="273"/>
      <c r="J71" s="273">
        <v>50000000</v>
      </c>
    </row>
    <row r="72" spans="1:10" s="64" customFormat="1" ht="24.95" customHeight="1">
      <c r="A72" s="270"/>
      <c r="B72" s="441"/>
      <c r="C72" s="441"/>
      <c r="D72" s="442"/>
      <c r="E72" s="441"/>
      <c r="F72" s="443"/>
      <c r="G72" s="271"/>
      <c r="H72" s="276"/>
      <c r="I72" s="273"/>
      <c r="J72" s="273"/>
    </row>
    <row r="73" spans="1:10" s="64" customFormat="1" ht="24.95" customHeight="1">
      <c r="A73" s="267">
        <v>23050104</v>
      </c>
      <c r="B73" s="451">
        <v>70610</v>
      </c>
      <c r="C73" s="451"/>
      <c r="D73" s="452" t="s">
        <v>1248</v>
      </c>
      <c r="E73" s="451"/>
      <c r="F73" s="453" t="s">
        <v>275</v>
      </c>
      <c r="G73" s="271"/>
      <c r="H73" s="274">
        <v>0</v>
      </c>
      <c r="I73" s="273"/>
      <c r="J73" s="274">
        <v>3000000</v>
      </c>
    </row>
    <row r="74" spans="1:10" s="64" customFormat="1" ht="24.95" customHeight="1">
      <c r="A74" s="270" t="s">
        <v>6</v>
      </c>
      <c r="B74" s="441"/>
      <c r="C74" s="441"/>
      <c r="D74" s="442"/>
      <c r="E74" s="441"/>
      <c r="F74" s="443" t="s">
        <v>1328</v>
      </c>
      <c r="G74" s="271"/>
      <c r="H74" s="276">
        <v>0</v>
      </c>
      <c r="I74" s="273"/>
      <c r="J74" s="276">
        <v>3000000</v>
      </c>
    </row>
    <row r="75" spans="1:10" s="64" customFormat="1" ht="24.95" customHeight="1">
      <c r="A75" s="270"/>
      <c r="B75" s="441"/>
      <c r="C75" s="441"/>
      <c r="D75" s="442"/>
      <c r="E75" s="441"/>
      <c r="F75" s="443"/>
      <c r="G75" s="271"/>
      <c r="H75" s="276"/>
      <c r="I75" s="273"/>
      <c r="J75" s="273"/>
    </row>
    <row r="76" spans="1:10" s="64" customFormat="1" ht="24.95" customHeight="1">
      <c r="A76" s="270"/>
      <c r="B76" s="270"/>
      <c r="C76" s="270"/>
      <c r="D76" s="395"/>
      <c r="E76" s="270"/>
      <c r="F76" s="267" t="s">
        <v>1823</v>
      </c>
      <c r="G76" s="271"/>
      <c r="H76" s="438">
        <f>SUM(H13,H18,H31,H35,H43,H55,H70,H73,H52,H48)</f>
        <v>1007000000</v>
      </c>
      <c r="I76" s="438">
        <f>SUM(I13,I18,I31,I35,I43,I55,I70,I73)</f>
        <v>0</v>
      </c>
      <c r="J76" s="438">
        <f>SUM(J13,J18,J31,J35,J43,J55,J70,J73,J52,J48)</f>
        <v>2710000000</v>
      </c>
    </row>
    <row r="77" spans="1:10">
      <c r="A77" s="10"/>
      <c r="B77" s="10"/>
      <c r="C77" s="10"/>
      <c r="D77" s="34"/>
      <c r="E77" s="10"/>
      <c r="F77" s="6"/>
      <c r="G77" s="2"/>
      <c r="H77" s="4"/>
      <c r="I77" s="2"/>
      <c r="J77" s="2"/>
    </row>
    <row r="78" spans="1:10">
      <c r="A78" s="10"/>
      <c r="B78" s="10"/>
      <c r="C78" s="10"/>
      <c r="D78" s="34"/>
      <c r="E78" s="10"/>
      <c r="F78" s="6"/>
      <c r="G78" s="2"/>
      <c r="H78" s="4"/>
    </row>
    <row r="79" spans="1:10">
      <c r="A79" s="10"/>
      <c r="B79" s="10"/>
      <c r="C79" s="10"/>
      <c r="D79" s="34"/>
      <c r="E79" s="10"/>
      <c r="F79" s="6"/>
      <c r="G79" s="2"/>
      <c r="H79" s="4"/>
    </row>
    <row r="80" spans="1:10">
      <c r="F80" s="2"/>
      <c r="G80" s="2"/>
      <c r="H80" s="4"/>
    </row>
    <row r="81" spans="1:5">
      <c r="A81" s="2"/>
      <c r="B81" s="13"/>
      <c r="C81" s="13"/>
      <c r="D81" s="33"/>
      <c r="E81" s="13"/>
    </row>
  </sheetData>
  <mergeCells count="4">
    <mergeCell ref="F2:H2"/>
    <mergeCell ref="A5:G5"/>
    <mergeCell ref="A7:G7"/>
    <mergeCell ref="A8:G8"/>
  </mergeCells>
  <pageMargins left="0.7" right="0.7" top="0.75" bottom="0.75" header="0.3" footer="0.3"/>
  <pageSetup scale="39" orientation="landscape" horizontalDpi="300" verticalDpi="300" r:id="rId1"/>
  <rowBreaks count="1" manualBreakCount="1">
    <brk id="46" max="9" man="1"/>
  </rowBreaks>
</worksheet>
</file>

<file path=xl/worksheets/sheet24.xml><?xml version="1.0" encoding="utf-8"?>
<worksheet xmlns="http://schemas.openxmlformats.org/spreadsheetml/2006/main" xmlns:r="http://schemas.openxmlformats.org/officeDocument/2006/relationships">
  <dimension ref="A2:J33"/>
  <sheetViews>
    <sheetView view="pageBreakPreview" zoomScale="60" zoomScaleNormal="100" workbookViewId="0">
      <selection activeCell="J10" sqref="J10"/>
    </sheetView>
  </sheetViews>
  <sheetFormatPr defaultRowHeight="15"/>
  <cols>
    <col min="1" max="1" width="21" customWidth="1"/>
    <col min="2" max="2" width="23.85546875" customWidth="1"/>
    <col min="3" max="3" width="21.42578125" customWidth="1"/>
    <col min="4" max="4" width="16" style="32" customWidth="1"/>
    <col min="5" max="5" width="14.85546875" customWidth="1"/>
    <col min="6" max="6" width="83.140625" customWidth="1"/>
    <col min="7" max="7" width="15" customWidth="1"/>
    <col min="8" max="8" width="31.140625" customWidth="1"/>
    <col min="9" max="9" width="27.140625" customWidth="1"/>
    <col min="10" max="10" width="31.28515625" customWidth="1"/>
  </cols>
  <sheetData>
    <row r="2" spans="1:10" ht="23.25">
      <c r="A2" s="253"/>
      <c r="B2" s="253"/>
      <c r="C2" s="253"/>
      <c r="D2" s="352"/>
      <c r="E2" s="253"/>
      <c r="F2" s="780" t="s">
        <v>1247</v>
      </c>
      <c r="G2" s="780"/>
      <c r="H2" s="780"/>
      <c r="I2" s="254"/>
      <c r="J2" s="254"/>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911</v>
      </c>
      <c r="B5" s="785"/>
      <c r="C5" s="785"/>
      <c r="D5" s="785"/>
      <c r="E5" s="785"/>
      <c r="F5" s="785"/>
      <c r="G5" s="785"/>
      <c r="H5" s="253"/>
      <c r="I5" s="254"/>
      <c r="J5" s="254"/>
    </row>
    <row r="6" spans="1:10" ht="23.25">
      <c r="A6" s="263" t="s">
        <v>0</v>
      </c>
      <c r="B6" s="263"/>
      <c r="C6" s="492" t="s">
        <v>913</v>
      </c>
      <c r="D6" s="492"/>
      <c r="E6" s="492"/>
      <c r="F6" s="492"/>
      <c r="G6" s="263"/>
      <c r="H6" s="253"/>
      <c r="I6" s="254"/>
      <c r="J6" s="254"/>
    </row>
    <row r="7" spans="1:10" ht="23.25">
      <c r="A7" s="785" t="s">
        <v>2242</v>
      </c>
      <c r="B7" s="785"/>
      <c r="C7" s="785"/>
      <c r="D7" s="785"/>
      <c r="E7" s="785"/>
      <c r="F7" s="785"/>
      <c r="G7" s="785"/>
      <c r="H7" s="253"/>
      <c r="I7" s="254"/>
      <c r="J7" s="254"/>
    </row>
    <row r="8" spans="1:10" ht="23.25">
      <c r="A8" s="785" t="s">
        <v>2033</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ht="23.25">
      <c r="A11" s="254"/>
      <c r="B11" s="254"/>
      <c r="C11" s="254"/>
      <c r="D11" s="473"/>
      <c r="E11" s="254"/>
      <c r="F11" s="254"/>
      <c r="G11" s="258"/>
      <c r="H11" s="259" t="s">
        <v>22</v>
      </c>
      <c r="I11" s="259" t="s">
        <v>22</v>
      </c>
      <c r="J11" s="259" t="s">
        <v>22</v>
      </c>
    </row>
    <row r="12" spans="1:10" s="64" customFormat="1" ht="24.95" customHeight="1">
      <c r="A12" s="270"/>
      <c r="B12" s="270"/>
      <c r="C12" s="270"/>
      <c r="D12" s="395"/>
      <c r="E12" s="270"/>
      <c r="F12" s="260"/>
      <c r="G12" s="271"/>
      <c r="H12" s="276"/>
      <c r="I12" s="271"/>
      <c r="J12" s="271"/>
    </row>
    <row r="13" spans="1:10" s="64" customFormat="1" ht="24.95" customHeight="1">
      <c r="A13" s="267">
        <v>23020104</v>
      </c>
      <c r="B13" s="267">
        <v>70610</v>
      </c>
      <c r="C13" s="267"/>
      <c r="D13" s="394" t="s">
        <v>1248</v>
      </c>
      <c r="E13" s="267"/>
      <c r="F13" s="401" t="s">
        <v>812</v>
      </c>
      <c r="G13" s="268"/>
      <c r="H13" s="274">
        <v>45000000</v>
      </c>
      <c r="I13" s="269">
        <v>247500</v>
      </c>
      <c r="J13" s="269">
        <f>SUM(J14:J18)</f>
        <v>40000000</v>
      </c>
    </row>
    <row r="14" spans="1:10" s="64" customFormat="1" ht="24.95" customHeight="1">
      <c r="A14" s="270" t="s">
        <v>6</v>
      </c>
      <c r="B14" s="270"/>
      <c r="C14" s="270"/>
      <c r="D14" s="395"/>
      <c r="E14" s="270"/>
      <c r="F14" s="303" t="s">
        <v>568</v>
      </c>
      <c r="G14" s="268" t="s">
        <v>5</v>
      </c>
      <c r="H14" s="400" t="s">
        <v>273</v>
      </c>
      <c r="I14" s="273"/>
      <c r="J14" s="273">
        <v>10000000</v>
      </c>
    </row>
    <row r="15" spans="1:10" s="64" customFormat="1" ht="24.95" customHeight="1">
      <c r="A15" s="270" t="s">
        <v>7</v>
      </c>
      <c r="B15" s="270"/>
      <c r="C15" s="270"/>
      <c r="D15" s="395"/>
      <c r="E15" s="270"/>
      <c r="F15" s="304" t="s">
        <v>569</v>
      </c>
      <c r="G15" s="271"/>
      <c r="H15" s="276">
        <v>10000000</v>
      </c>
      <c r="I15" s="273"/>
      <c r="J15" s="273"/>
    </row>
    <row r="16" spans="1:10" s="64" customFormat="1" ht="69.75">
      <c r="A16" s="267" t="s">
        <v>9</v>
      </c>
      <c r="B16" s="267"/>
      <c r="C16" s="267"/>
      <c r="D16" s="394"/>
      <c r="E16" s="267"/>
      <c r="F16" s="303" t="s">
        <v>570</v>
      </c>
      <c r="G16" s="268"/>
      <c r="H16" s="276">
        <v>10000000</v>
      </c>
      <c r="I16" s="273"/>
      <c r="J16" s="273">
        <v>10000000</v>
      </c>
    </row>
    <row r="17" spans="1:10" s="64" customFormat="1" ht="24.95" customHeight="1">
      <c r="A17" s="267" t="s">
        <v>35</v>
      </c>
      <c r="B17" s="267"/>
      <c r="C17" s="267"/>
      <c r="D17" s="394"/>
      <c r="E17" s="267"/>
      <c r="F17" s="303" t="s">
        <v>571</v>
      </c>
      <c r="G17" s="271"/>
      <c r="H17" s="276">
        <v>25000000</v>
      </c>
      <c r="I17" s="273">
        <v>247500</v>
      </c>
      <c r="J17" s="273">
        <v>15000000</v>
      </c>
    </row>
    <row r="18" spans="1:10" s="64" customFormat="1" ht="24.95" customHeight="1">
      <c r="A18" s="267"/>
      <c r="B18" s="267"/>
      <c r="C18" s="267"/>
      <c r="D18" s="394"/>
      <c r="E18" s="267"/>
      <c r="F18" s="303" t="s">
        <v>2032</v>
      </c>
      <c r="G18" s="271"/>
      <c r="H18" s="276"/>
      <c r="I18" s="273"/>
      <c r="J18" s="273">
        <v>5000000</v>
      </c>
    </row>
    <row r="19" spans="1:10" s="64" customFormat="1" ht="24.95" customHeight="1">
      <c r="A19" s="267"/>
      <c r="B19" s="267"/>
      <c r="C19" s="267"/>
      <c r="D19" s="394"/>
      <c r="E19" s="267"/>
      <c r="F19" s="439"/>
      <c r="G19" s="268"/>
      <c r="H19" s="399"/>
      <c r="I19" s="273"/>
      <c r="J19" s="399"/>
    </row>
    <row r="20" spans="1:10" s="64" customFormat="1" ht="24.95" customHeight="1">
      <c r="A20" s="267">
        <v>23010112</v>
      </c>
      <c r="B20" s="267">
        <v>70133</v>
      </c>
      <c r="C20" s="267"/>
      <c r="D20" s="394" t="s">
        <v>1248</v>
      </c>
      <c r="E20" s="267"/>
      <c r="F20" s="434" t="s">
        <v>744</v>
      </c>
      <c r="G20" s="268"/>
      <c r="H20" s="274"/>
      <c r="I20" s="273"/>
      <c r="J20" s="269">
        <f>SUM(J21:J22)</f>
        <v>10000000</v>
      </c>
    </row>
    <row r="21" spans="1:10" s="64" customFormat="1" ht="23.25">
      <c r="A21" s="270" t="s">
        <v>6</v>
      </c>
      <c r="B21" s="270"/>
      <c r="C21" s="270"/>
      <c r="D21" s="395"/>
      <c r="E21" s="270"/>
      <c r="F21" s="304" t="s">
        <v>199</v>
      </c>
      <c r="G21" s="271"/>
      <c r="H21" s="276"/>
      <c r="I21" s="273"/>
      <c r="J21" s="273">
        <v>5000000</v>
      </c>
    </row>
    <row r="22" spans="1:10" s="64" customFormat="1" ht="24.95" customHeight="1">
      <c r="A22" s="270" t="s">
        <v>7</v>
      </c>
      <c r="B22" s="270"/>
      <c r="C22" s="270"/>
      <c r="D22" s="395"/>
      <c r="E22" s="270"/>
      <c r="F22" s="260" t="s">
        <v>2028</v>
      </c>
      <c r="G22" s="271"/>
      <c r="H22" s="400"/>
      <c r="I22" s="273"/>
      <c r="J22" s="273">
        <v>5000000</v>
      </c>
    </row>
    <row r="23" spans="1:10" s="64" customFormat="1" ht="21" customHeight="1">
      <c r="A23" s="270"/>
      <c r="B23" s="270"/>
      <c r="C23" s="270"/>
      <c r="D23" s="395"/>
      <c r="E23" s="270"/>
      <c r="F23" s="271"/>
      <c r="G23" s="268"/>
      <c r="H23" s="400"/>
      <c r="I23" s="273"/>
      <c r="J23" s="273"/>
    </row>
    <row r="24" spans="1:10" s="64" customFormat="1" ht="24.95" customHeight="1">
      <c r="A24" s="267">
        <v>23030103</v>
      </c>
      <c r="B24" s="270"/>
      <c r="C24" s="270"/>
      <c r="D24" s="395"/>
      <c r="E24" s="270"/>
      <c r="F24" s="459" t="s">
        <v>2029</v>
      </c>
      <c r="G24" s="268"/>
      <c r="H24" s="276"/>
      <c r="I24" s="273"/>
      <c r="J24" s="269">
        <f>SUM(J25:J26)</f>
        <v>20000000</v>
      </c>
    </row>
    <row r="25" spans="1:10" s="64" customFormat="1" ht="46.5">
      <c r="A25" s="270" t="s">
        <v>6</v>
      </c>
      <c r="B25" s="441"/>
      <c r="C25" s="441"/>
      <c r="D25" s="442"/>
      <c r="E25" s="441"/>
      <c r="F25" s="443" t="s">
        <v>2030</v>
      </c>
      <c r="G25" s="271"/>
      <c r="H25" s="276"/>
      <c r="I25" s="273"/>
      <c r="J25" s="273">
        <v>10000000</v>
      </c>
    </row>
    <row r="26" spans="1:10" s="64" customFormat="1" ht="46.5">
      <c r="A26" s="270" t="s">
        <v>7</v>
      </c>
      <c r="B26" s="270"/>
      <c r="C26" s="270"/>
      <c r="D26" s="395"/>
      <c r="E26" s="270"/>
      <c r="F26" s="260" t="s">
        <v>2031</v>
      </c>
      <c r="G26" s="271"/>
      <c r="H26" s="276"/>
      <c r="I26" s="273"/>
      <c r="J26" s="273">
        <v>10000000</v>
      </c>
    </row>
    <row r="27" spans="1:10" s="64" customFormat="1" ht="24.95" customHeight="1">
      <c r="A27" s="270"/>
      <c r="B27" s="441"/>
      <c r="C27" s="441"/>
      <c r="D27" s="442"/>
      <c r="E27" s="441"/>
      <c r="F27" s="443"/>
      <c r="G27" s="271"/>
      <c r="H27" s="276"/>
      <c r="I27" s="273"/>
      <c r="J27" s="273"/>
    </row>
    <row r="28" spans="1:10" s="64" customFormat="1" ht="24.95" customHeight="1">
      <c r="A28" s="270"/>
      <c r="B28" s="270"/>
      <c r="C28" s="270"/>
      <c r="D28" s="395"/>
      <c r="E28" s="270"/>
      <c r="F28" s="267" t="s">
        <v>1823</v>
      </c>
      <c r="G28" s="271"/>
      <c r="H28" s="438">
        <f t="shared" ref="H28:I28" si="0">SUM(H24,H20,H13)</f>
        <v>45000000</v>
      </c>
      <c r="I28" s="438">
        <f t="shared" si="0"/>
        <v>247500</v>
      </c>
      <c r="J28" s="438">
        <f>SUM(J24,J20,J13)</f>
        <v>70000000</v>
      </c>
    </row>
    <row r="29" spans="1:10">
      <c r="A29" s="10"/>
      <c r="B29" s="10"/>
      <c r="C29" s="10"/>
      <c r="D29" s="34"/>
      <c r="E29" s="10"/>
      <c r="F29" s="6"/>
      <c r="G29" s="2"/>
      <c r="H29" s="4"/>
      <c r="I29" s="2"/>
      <c r="J29" s="2"/>
    </row>
    <row r="30" spans="1:10">
      <c r="A30" s="10"/>
      <c r="B30" s="10"/>
      <c r="C30" s="10"/>
      <c r="D30" s="34"/>
      <c r="E30" s="10"/>
      <c r="F30" s="6"/>
      <c r="G30" s="2"/>
      <c r="H30" s="4"/>
    </row>
    <row r="31" spans="1:10">
      <c r="A31" s="10"/>
      <c r="B31" s="10"/>
      <c r="C31" s="10"/>
      <c r="D31" s="34"/>
      <c r="E31" s="10"/>
      <c r="F31" s="6"/>
      <c r="G31" s="2"/>
      <c r="H31" s="4"/>
    </row>
    <row r="32" spans="1:10">
      <c r="F32" s="2"/>
      <c r="G32" s="2"/>
      <c r="H32" s="4"/>
    </row>
    <row r="33" spans="1:5">
      <c r="A33" s="2"/>
      <c r="B33" s="13"/>
      <c r="C33" s="13"/>
      <c r="D33" s="33"/>
      <c r="E33" s="13"/>
    </row>
  </sheetData>
  <mergeCells count="4">
    <mergeCell ref="F2:H2"/>
    <mergeCell ref="A5:G5"/>
    <mergeCell ref="A7:G7"/>
    <mergeCell ref="A8:G8"/>
  </mergeCells>
  <pageMargins left="0.7" right="0.7" top="0.75" bottom="0.75" header="0.3" footer="0.3"/>
  <pageSetup scale="39" orientation="landscape" horizontalDpi="300" verticalDpi="300" r:id="rId1"/>
  <headerFooter>
    <oddFooter xml:space="preserve">&amp;C&amp;"-,Bold"&amp;24 </oddFooter>
  </headerFooter>
</worksheet>
</file>

<file path=xl/worksheets/sheet25.xml><?xml version="1.0" encoding="utf-8"?>
<worksheet xmlns="http://schemas.openxmlformats.org/spreadsheetml/2006/main" xmlns:r="http://schemas.openxmlformats.org/officeDocument/2006/relationships">
  <dimension ref="A2:J231"/>
  <sheetViews>
    <sheetView view="pageBreakPreview" zoomScale="60" zoomScaleNormal="100" workbookViewId="0">
      <selection activeCell="J11" sqref="J11"/>
    </sheetView>
  </sheetViews>
  <sheetFormatPr defaultRowHeight="15"/>
  <cols>
    <col min="1" max="1" width="20" customWidth="1"/>
    <col min="2" max="2" width="24" customWidth="1"/>
    <col min="3" max="3" width="22.85546875" customWidth="1"/>
    <col min="4" max="4" width="16.140625" style="32" customWidth="1"/>
    <col min="5" max="5" width="15.7109375" customWidth="1"/>
    <col min="6" max="6" width="106.28515625" customWidth="1"/>
    <col min="7" max="7" width="15" customWidth="1"/>
    <col min="8" max="8" width="30.5703125" customWidth="1"/>
    <col min="9" max="9" width="29.42578125" customWidth="1"/>
    <col min="10" max="10" width="32.7109375" customWidth="1"/>
  </cols>
  <sheetData>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578</v>
      </c>
      <c r="B5" s="785"/>
      <c r="C5" s="785"/>
      <c r="D5" s="785"/>
      <c r="E5" s="785"/>
      <c r="F5" s="785"/>
      <c r="G5" s="785"/>
      <c r="H5" s="253"/>
      <c r="I5" s="254"/>
      <c r="J5" s="254"/>
    </row>
    <row r="6" spans="1:10" ht="23.25">
      <c r="A6" s="263" t="s">
        <v>0</v>
      </c>
      <c r="B6" s="263"/>
      <c r="C6" s="492" t="s">
        <v>880</v>
      </c>
      <c r="D6" s="492"/>
      <c r="E6" s="492"/>
      <c r="F6" s="492"/>
      <c r="G6" s="263"/>
      <c r="H6" s="253"/>
      <c r="I6" s="254"/>
      <c r="J6" s="254"/>
    </row>
    <row r="7" spans="1:10" ht="23.25">
      <c r="A7" s="785" t="s">
        <v>579</v>
      </c>
      <c r="B7" s="785"/>
      <c r="C7" s="785"/>
      <c r="D7" s="785"/>
      <c r="E7" s="785"/>
      <c r="F7" s="785"/>
      <c r="G7" s="785"/>
      <c r="H7" s="253"/>
      <c r="I7" s="254"/>
      <c r="J7" s="254"/>
    </row>
    <row r="8" spans="1:10" ht="23.25">
      <c r="A8" s="785" t="s">
        <v>881</v>
      </c>
      <c r="B8" s="785"/>
      <c r="C8" s="785"/>
      <c r="D8" s="785"/>
      <c r="E8" s="785"/>
      <c r="F8" s="785"/>
      <c r="G8" s="785"/>
      <c r="H8" s="253"/>
      <c r="I8" s="254"/>
      <c r="J8" s="254"/>
    </row>
    <row r="9" spans="1:10" ht="23.25">
      <c r="A9" s="253"/>
      <c r="B9" s="253"/>
      <c r="C9" s="253"/>
      <c r="D9" s="352"/>
      <c r="E9" s="253"/>
      <c r="F9" s="253"/>
      <c r="G9" s="253"/>
      <c r="H9" s="253"/>
      <c r="I9" s="254"/>
      <c r="J9" s="254"/>
    </row>
    <row r="10" spans="1:10" ht="68.25" customHeight="1">
      <c r="A10" s="255" t="s">
        <v>900</v>
      </c>
      <c r="B10" s="255" t="s">
        <v>901</v>
      </c>
      <c r="C10" s="256" t="s">
        <v>902</v>
      </c>
      <c r="D10" s="495" t="s">
        <v>903</v>
      </c>
      <c r="E10" s="255" t="s">
        <v>904</v>
      </c>
      <c r="F10" s="256" t="s">
        <v>1240</v>
      </c>
      <c r="G10" s="256" t="s">
        <v>908</v>
      </c>
      <c r="H10" s="255" t="s">
        <v>905</v>
      </c>
      <c r="I10" s="255" t="s">
        <v>906</v>
      </c>
      <c r="J10" s="255" t="s">
        <v>907</v>
      </c>
    </row>
    <row r="11" spans="1:10" ht="23.25">
      <c r="A11" s="254"/>
      <c r="B11" s="254"/>
      <c r="C11" s="254"/>
      <c r="D11" s="473"/>
      <c r="E11" s="534" t="s">
        <v>1</v>
      </c>
      <c r="F11" s="254"/>
      <c r="G11" s="258" t="s">
        <v>2</v>
      </c>
      <c r="H11" s="259" t="s">
        <v>22</v>
      </c>
      <c r="I11" s="259" t="s">
        <v>22</v>
      </c>
      <c r="J11" s="259" t="s">
        <v>22</v>
      </c>
    </row>
    <row r="12" spans="1:10" s="64" customFormat="1" ht="24.95" customHeight="1">
      <c r="A12" s="267">
        <v>23020114</v>
      </c>
      <c r="B12" s="267">
        <v>70443</v>
      </c>
      <c r="C12" s="267"/>
      <c r="D12" s="394"/>
      <c r="E12" s="268"/>
      <c r="F12" s="268" t="s">
        <v>580</v>
      </c>
      <c r="G12" s="271"/>
      <c r="H12" s="269">
        <f>SUM(H14:H208)</f>
        <v>33403000000</v>
      </c>
      <c r="I12" s="269">
        <f t="shared" ref="I12:J12" si="0">SUM(I14:I208)</f>
        <v>12123615803.509998</v>
      </c>
      <c r="J12" s="269">
        <f t="shared" si="0"/>
        <v>21741000000</v>
      </c>
    </row>
    <row r="13" spans="1:10" s="64" customFormat="1" ht="24.95" customHeight="1">
      <c r="A13" s="267"/>
      <c r="B13" s="267"/>
      <c r="C13" s="267"/>
      <c r="D13" s="394" t="s">
        <v>1248</v>
      </c>
      <c r="E13" s="268">
        <v>51220100</v>
      </c>
      <c r="F13" s="268" t="s">
        <v>346</v>
      </c>
      <c r="G13" s="271"/>
      <c r="H13" s="269"/>
      <c r="I13" s="269"/>
      <c r="J13" s="269"/>
    </row>
    <row r="14" spans="1:10" s="64" customFormat="1" ht="24.95" customHeight="1">
      <c r="A14" s="270" t="s">
        <v>6</v>
      </c>
      <c r="B14" s="270"/>
      <c r="C14" s="270"/>
      <c r="D14" s="395"/>
      <c r="E14" s="268"/>
      <c r="F14" s="271" t="s">
        <v>581</v>
      </c>
      <c r="G14" s="268" t="s">
        <v>345</v>
      </c>
      <c r="H14" s="272">
        <v>20000000</v>
      </c>
      <c r="I14" s="273"/>
      <c r="J14" s="273">
        <v>20000000</v>
      </c>
    </row>
    <row r="15" spans="1:10" s="64" customFormat="1" ht="24.95" customHeight="1">
      <c r="A15" s="270" t="s">
        <v>7</v>
      </c>
      <c r="B15" s="270"/>
      <c r="C15" s="270"/>
      <c r="D15" s="395"/>
      <c r="E15" s="271"/>
      <c r="F15" s="440" t="s">
        <v>582</v>
      </c>
      <c r="G15" s="268" t="s">
        <v>5</v>
      </c>
      <c r="H15" s="276"/>
      <c r="I15" s="273"/>
      <c r="J15" s="273"/>
    </row>
    <row r="16" spans="1:10" s="64" customFormat="1" ht="24.95" customHeight="1">
      <c r="A16" s="270" t="s">
        <v>9</v>
      </c>
      <c r="B16" s="270"/>
      <c r="C16" s="270"/>
      <c r="D16" s="395"/>
      <c r="E16" s="268"/>
      <c r="F16" s="460" t="s">
        <v>583</v>
      </c>
      <c r="G16" s="268" t="s">
        <v>12</v>
      </c>
      <c r="H16" s="276">
        <v>200000000</v>
      </c>
      <c r="I16" s="273"/>
      <c r="J16" s="273">
        <v>200000000</v>
      </c>
    </row>
    <row r="17" spans="1:10" s="64" customFormat="1" ht="24.95" customHeight="1">
      <c r="A17" s="270" t="s">
        <v>35</v>
      </c>
      <c r="B17" s="270"/>
      <c r="C17" s="270"/>
      <c r="D17" s="395"/>
      <c r="E17" s="271"/>
      <c r="F17" s="420" t="s">
        <v>584</v>
      </c>
      <c r="G17" s="271"/>
      <c r="H17" s="276"/>
      <c r="I17" s="273"/>
      <c r="J17" s="273"/>
    </row>
    <row r="18" spans="1:10" s="64" customFormat="1" ht="24.95" customHeight="1">
      <c r="A18" s="270" t="s">
        <v>71</v>
      </c>
      <c r="B18" s="270"/>
      <c r="C18" s="270"/>
      <c r="D18" s="395"/>
      <c r="E18" s="271"/>
      <c r="F18" s="271" t="s">
        <v>585</v>
      </c>
      <c r="G18" s="268" t="s">
        <v>5</v>
      </c>
      <c r="H18" s="276">
        <v>500000000</v>
      </c>
      <c r="I18" s="273">
        <v>1374494416.75</v>
      </c>
      <c r="J18" s="273">
        <v>200000000</v>
      </c>
    </row>
    <row r="19" spans="1:10" s="64" customFormat="1" ht="24.95" customHeight="1">
      <c r="A19" s="267" t="s">
        <v>310</v>
      </c>
      <c r="B19" s="267"/>
      <c r="C19" s="267"/>
      <c r="D19" s="394"/>
      <c r="E19" s="271"/>
      <c r="F19" s="271" t="s">
        <v>586</v>
      </c>
      <c r="G19" s="268" t="s">
        <v>5</v>
      </c>
      <c r="H19" s="276">
        <v>50000000</v>
      </c>
      <c r="I19" s="273"/>
      <c r="J19" s="445" t="s">
        <v>273</v>
      </c>
    </row>
    <row r="20" spans="1:10" s="64" customFormat="1" ht="24.95" customHeight="1">
      <c r="A20" s="270" t="s">
        <v>388</v>
      </c>
      <c r="B20" s="270"/>
      <c r="C20" s="270"/>
      <c r="D20" s="395"/>
      <c r="E20" s="270"/>
      <c r="F20" s="271" t="s">
        <v>587</v>
      </c>
      <c r="G20" s="268" t="s">
        <v>5</v>
      </c>
      <c r="H20" s="400">
        <v>300000000</v>
      </c>
      <c r="I20" s="273"/>
      <c r="J20" s="273">
        <v>300000000</v>
      </c>
    </row>
    <row r="21" spans="1:10" s="64" customFormat="1" ht="24.95" customHeight="1">
      <c r="A21" s="270" t="s">
        <v>389</v>
      </c>
      <c r="B21" s="270"/>
      <c r="C21" s="270"/>
      <c r="D21" s="395"/>
      <c r="E21" s="271"/>
      <c r="F21" s="271" t="s">
        <v>588</v>
      </c>
      <c r="G21" s="268" t="s">
        <v>12</v>
      </c>
      <c r="H21" s="276">
        <v>50000000</v>
      </c>
      <c r="I21" s="273"/>
      <c r="J21" s="273">
        <v>0</v>
      </c>
    </row>
    <row r="22" spans="1:10" s="64" customFormat="1" ht="24.95" customHeight="1">
      <c r="A22" s="267">
        <v>23020114</v>
      </c>
      <c r="B22" s="267"/>
      <c r="C22" s="267"/>
      <c r="D22" s="394" t="s">
        <v>1248</v>
      </c>
      <c r="E22" s="268">
        <v>51210300</v>
      </c>
      <c r="F22" s="268" t="s">
        <v>589</v>
      </c>
      <c r="G22" s="268"/>
      <c r="H22" s="276"/>
      <c r="I22" s="273"/>
      <c r="J22" s="273"/>
    </row>
    <row r="23" spans="1:10" s="64" customFormat="1" ht="24.95" customHeight="1">
      <c r="A23" s="270" t="s">
        <v>390</v>
      </c>
      <c r="B23" s="270"/>
      <c r="C23" s="270"/>
      <c r="D23" s="395"/>
      <c r="E23" s="268"/>
      <c r="F23" s="271" t="s">
        <v>590</v>
      </c>
      <c r="G23" s="268" t="s">
        <v>12</v>
      </c>
      <c r="H23" s="276">
        <v>50000000</v>
      </c>
      <c r="I23" s="273"/>
      <c r="J23" s="273">
        <v>50000000</v>
      </c>
    </row>
    <row r="24" spans="1:10" s="64" customFormat="1" ht="24.95" customHeight="1">
      <c r="A24" s="270" t="s">
        <v>392</v>
      </c>
      <c r="B24" s="267"/>
      <c r="C24" s="267"/>
      <c r="D24" s="394"/>
      <c r="E24" s="271"/>
      <c r="F24" s="271" t="s">
        <v>591</v>
      </c>
      <c r="G24" s="268" t="s">
        <v>5</v>
      </c>
      <c r="H24" s="276">
        <v>500000000</v>
      </c>
      <c r="I24" s="273"/>
      <c r="J24" s="273">
        <v>200000000</v>
      </c>
    </row>
    <row r="25" spans="1:10" s="64" customFormat="1" ht="24.95" customHeight="1">
      <c r="A25" s="270" t="s">
        <v>396</v>
      </c>
      <c r="B25" s="267"/>
      <c r="C25" s="267"/>
      <c r="D25" s="394"/>
      <c r="E25" s="271"/>
      <c r="F25" s="261" t="s">
        <v>2013</v>
      </c>
      <c r="G25" s="268" t="s">
        <v>12</v>
      </c>
      <c r="H25" s="274"/>
      <c r="I25" s="273"/>
      <c r="J25" s="273">
        <v>200000000</v>
      </c>
    </row>
    <row r="26" spans="1:10" s="64" customFormat="1" ht="24.95" customHeight="1">
      <c r="A26" s="267">
        <v>23020114</v>
      </c>
      <c r="B26" s="267"/>
      <c r="C26" s="267"/>
      <c r="D26" s="394" t="s">
        <v>1248</v>
      </c>
      <c r="E26" s="268">
        <v>51210400</v>
      </c>
      <c r="F26" s="268" t="s">
        <v>1404</v>
      </c>
      <c r="G26" s="268"/>
      <c r="H26" s="274"/>
      <c r="I26" s="273"/>
      <c r="J26" s="273"/>
    </row>
    <row r="27" spans="1:10" s="64" customFormat="1" ht="24.95" customHeight="1">
      <c r="A27" s="270" t="s">
        <v>398</v>
      </c>
      <c r="B27" s="270"/>
      <c r="C27" s="270"/>
      <c r="D27" s="395"/>
      <c r="E27" s="268"/>
      <c r="F27" s="271" t="s">
        <v>592</v>
      </c>
      <c r="G27" s="268" t="s">
        <v>5</v>
      </c>
      <c r="H27" s="276">
        <v>35000000</v>
      </c>
      <c r="I27" s="273">
        <v>235376427.19</v>
      </c>
      <c r="J27" s="273">
        <v>20000000</v>
      </c>
    </row>
    <row r="28" spans="1:10" s="64" customFormat="1" ht="24.95" customHeight="1">
      <c r="A28" s="270" t="s">
        <v>633</v>
      </c>
      <c r="B28" s="270"/>
      <c r="C28" s="270"/>
      <c r="D28" s="395"/>
      <c r="E28" s="271"/>
      <c r="F28" s="271" t="s">
        <v>593</v>
      </c>
      <c r="G28" s="268" t="s">
        <v>5</v>
      </c>
      <c r="H28" s="276">
        <v>15000000</v>
      </c>
      <c r="I28" s="273">
        <v>113945757</v>
      </c>
      <c r="J28" s="273">
        <v>20000000</v>
      </c>
    </row>
    <row r="29" spans="1:10" s="64" customFormat="1" ht="24.95" customHeight="1">
      <c r="A29" s="267" t="s">
        <v>514</v>
      </c>
      <c r="B29" s="267"/>
      <c r="C29" s="267"/>
      <c r="D29" s="394"/>
      <c r="E29" s="271"/>
      <c r="F29" s="271" t="s">
        <v>594</v>
      </c>
      <c r="G29" s="268" t="s">
        <v>12</v>
      </c>
      <c r="H29" s="274"/>
      <c r="I29" s="273"/>
      <c r="J29" s="273">
        <v>0</v>
      </c>
    </row>
    <row r="30" spans="1:10" s="64" customFormat="1" ht="24.95" customHeight="1">
      <c r="A30" s="267" t="s">
        <v>636</v>
      </c>
      <c r="B30" s="267"/>
      <c r="C30" s="267"/>
      <c r="D30" s="394"/>
      <c r="E30" s="271"/>
      <c r="F30" s="271" t="s">
        <v>595</v>
      </c>
      <c r="G30" s="268" t="s">
        <v>12</v>
      </c>
      <c r="H30" s="276"/>
      <c r="I30" s="273"/>
      <c r="J30" s="273">
        <v>0</v>
      </c>
    </row>
    <row r="31" spans="1:10" s="64" customFormat="1" ht="24.95" customHeight="1">
      <c r="A31" s="267" t="s">
        <v>638</v>
      </c>
      <c r="B31" s="267"/>
      <c r="C31" s="267"/>
      <c r="D31" s="394"/>
      <c r="E31" s="271"/>
      <c r="F31" s="271" t="s">
        <v>596</v>
      </c>
      <c r="G31" s="268" t="s">
        <v>5</v>
      </c>
      <c r="H31" s="276"/>
      <c r="I31" s="273"/>
      <c r="J31" s="273">
        <v>0</v>
      </c>
    </row>
    <row r="32" spans="1:10" s="64" customFormat="1" ht="24.95" customHeight="1">
      <c r="A32" s="267" t="s">
        <v>640</v>
      </c>
      <c r="B32" s="267"/>
      <c r="C32" s="267"/>
      <c r="D32" s="394"/>
      <c r="E32" s="271"/>
      <c r="F32" s="271" t="s">
        <v>597</v>
      </c>
      <c r="G32" s="268" t="s">
        <v>12</v>
      </c>
      <c r="H32" s="400" t="s">
        <v>273</v>
      </c>
      <c r="I32" s="273"/>
      <c r="J32" s="400" t="s">
        <v>273</v>
      </c>
    </row>
    <row r="33" spans="1:10" s="64" customFormat="1" ht="24.95" customHeight="1">
      <c r="A33" s="270" t="s">
        <v>1374</v>
      </c>
      <c r="B33" s="270"/>
      <c r="C33" s="270"/>
      <c r="D33" s="395"/>
      <c r="E33" s="271"/>
      <c r="F33" s="271" t="s">
        <v>598</v>
      </c>
      <c r="G33" s="268" t="s">
        <v>12</v>
      </c>
      <c r="H33" s="400" t="s">
        <v>273</v>
      </c>
      <c r="I33" s="273"/>
      <c r="J33" s="273">
        <v>0</v>
      </c>
    </row>
    <row r="34" spans="1:10" s="64" customFormat="1" ht="24.95" customHeight="1">
      <c r="A34" s="270" t="s">
        <v>2039</v>
      </c>
      <c r="B34" s="270"/>
      <c r="C34" s="270"/>
      <c r="D34" s="395"/>
      <c r="E34" s="271"/>
      <c r="F34" s="271" t="s">
        <v>599</v>
      </c>
      <c r="G34" s="271"/>
      <c r="H34" s="276">
        <v>100000000</v>
      </c>
      <c r="I34" s="273"/>
      <c r="J34" s="273">
        <v>0</v>
      </c>
    </row>
    <row r="35" spans="1:10" s="64" customFormat="1" ht="24.95" customHeight="1">
      <c r="A35" s="267">
        <v>23020114</v>
      </c>
      <c r="B35" s="267"/>
      <c r="C35" s="267"/>
      <c r="D35" s="394" t="s">
        <v>1248</v>
      </c>
      <c r="E35" s="268">
        <v>51210500</v>
      </c>
      <c r="F35" s="268" t="s">
        <v>1405</v>
      </c>
      <c r="G35" s="268"/>
      <c r="H35" s="274"/>
      <c r="I35" s="273"/>
      <c r="J35" s="273"/>
    </row>
    <row r="36" spans="1:10" s="64" customFormat="1" ht="24.95" customHeight="1">
      <c r="A36" s="270" t="s">
        <v>2040</v>
      </c>
      <c r="B36" s="270"/>
      <c r="C36" s="270"/>
      <c r="D36" s="395"/>
      <c r="E36" s="268"/>
      <c r="F36" s="420" t="s">
        <v>600</v>
      </c>
      <c r="G36" s="268" t="s">
        <v>5</v>
      </c>
      <c r="H36" s="276">
        <v>400000000</v>
      </c>
      <c r="I36" s="273">
        <v>2246284062.4899998</v>
      </c>
      <c r="J36" s="273">
        <v>150000000</v>
      </c>
    </row>
    <row r="37" spans="1:10" s="64" customFormat="1" ht="24.95" customHeight="1">
      <c r="A37" s="270" t="s">
        <v>483</v>
      </c>
      <c r="B37" s="270"/>
      <c r="C37" s="270"/>
      <c r="D37" s="395"/>
      <c r="E37" s="268"/>
      <c r="F37" s="420" t="s">
        <v>601</v>
      </c>
      <c r="G37" s="268" t="s">
        <v>12</v>
      </c>
      <c r="H37" s="400" t="s">
        <v>273</v>
      </c>
      <c r="I37" s="273"/>
      <c r="J37" s="400" t="s">
        <v>273</v>
      </c>
    </row>
    <row r="38" spans="1:10" s="64" customFormat="1" ht="24.95" customHeight="1">
      <c r="A38" s="270" t="s">
        <v>2041</v>
      </c>
      <c r="B38" s="270"/>
      <c r="C38" s="270"/>
      <c r="D38" s="395"/>
      <c r="E38" s="268"/>
      <c r="F38" s="420" t="s">
        <v>602</v>
      </c>
      <c r="G38" s="268" t="s">
        <v>5</v>
      </c>
      <c r="H38" s="276">
        <v>600000000</v>
      </c>
      <c r="I38" s="273"/>
      <c r="J38" s="276">
        <v>300000000</v>
      </c>
    </row>
    <row r="39" spans="1:10" s="64" customFormat="1" ht="24.95" customHeight="1">
      <c r="A39" s="270" t="s">
        <v>1926</v>
      </c>
      <c r="B39" s="270"/>
      <c r="C39" s="270"/>
      <c r="D39" s="395"/>
      <c r="E39" s="268"/>
      <c r="F39" s="420" t="s">
        <v>603</v>
      </c>
      <c r="G39" s="268" t="s">
        <v>12</v>
      </c>
      <c r="H39" s="400" t="s">
        <v>273</v>
      </c>
      <c r="I39" s="273"/>
      <c r="J39" s="400" t="s">
        <v>273</v>
      </c>
    </row>
    <row r="40" spans="1:10" s="64" customFormat="1" ht="24.95" customHeight="1">
      <c r="A40" s="270" t="s">
        <v>2042</v>
      </c>
      <c r="B40" s="270"/>
      <c r="C40" s="270"/>
      <c r="D40" s="395"/>
      <c r="E40" s="268"/>
      <c r="F40" s="420" t="s">
        <v>604</v>
      </c>
      <c r="G40" s="268" t="s">
        <v>12</v>
      </c>
      <c r="H40" s="276">
        <v>100000000</v>
      </c>
      <c r="I40" s="273"/>
      <c r="J40" s="276">
        <v>100000000</v>
      </c>
    </row>
    <row r="41" spans="1:10" s="64" customFormat="1" ht="24.95" customHeight="1">
      <c r="A41" s="270" t="s">
        <v>2043</v>
      </c>
      <c r="B41" s="270"/>
      <c r="C41" s="270"/>
      <c r="D41" s="395"/>
      <c r="E41" s="268"/>
      <c r="F41" s="271" t="s">
        <v>605</v>
      </c>
      <c r="G41" s="268" t="s">
        <v>12</v>
      </c>
      <c r="H41" s="276">
        <v>50000000</v>
      </c>
      <c r="I41" s="273"/>
      <c r="J41" s="276">
        <v>50000000</v>
      </c>
    </row>
    <row r="42" spans="1:10" s="64" customFormat="1" ht="24.95" customHeight="1">
      <c r="A42" s="270" t="s">
        <v>2044</v>
      </c>
      <c r="B42" s="270"/>
      <c r="C42" s="270"/>
      <c r="D42" s="395"/>
      <c r="E42" s="268"/>
      <c r="F42" s="271" t="s">
        <v>606</v>
      </c>
      <c r="G42" s="271"/>
      <c r="H42" s="276"/>
      <c r="I42" s="273"/>
      <c r="J42" s="400" t="s">
        <v>273</v>
      </c>
    </row>
    <row r="43" spans="1:10" s="64" customFormat="1" ht="24.95" customHeight="1">
      <c r="A43" s="270" t="s">
        <v>2045</v>
      </c>
      <c r="B43" s="270"/>
      <c r="C43" s="270"/>
      <c r="D43" s="395"/>
      <c r="E43" s="268"/>
      <c r="F43" s="271" t="s">
        <v>1824</v>
      </c>
      <c r="G43" s="271"/>
      <c r="H43" s="276"/>
      <c r="I43" s="273"/>
      <c r="J43" s="400" t="s">
        <v>273</v>
      </c>
    </row>
    <row r="44" spans="1:10" s="64" customFormat="1" ht="24.95" customHeight="1">
      <c r="A44" s="270" t="s">
        <v>2046</v>
      </c>
      <c r="B44" s="270"/>
      <c r="C44" s="270"/>
      <c r="D44" s="395"/>
      <c r="E44" s="268"/>
      <c r="F44" s="271" t="s">
        <v>1825</v>
      </c>
      <c r="G44" s="271"/>
      <c r="H44" s="276"/>
      <c r="I44" s="273"/>
      <c r="J44" s="400" t="s">
        <v>273</v>
      </c>
    </row>
    <row r="45" spans="1:10" s="64" customFormat="1" ht="24.95" customHeight="1">
      <c r="A45" s="270" t="s">
        <v>2047</v>
      </c>
      <c r="B45" s="270"/>
      <c r="C45" s="270"/>
      <c r="D45" s="395"/>
      <c r="E45" s="268"/>
      <c r="F45" s="271" t="s">
        <v>1826</v>
      </c>
      <c r="G45" s="271"/>
      <c r="H45" s="276"/>
      <c r="I45" s="273"/>
      <c r="J45" s="400" t="s">
        <v>273</v>
      </c>
    </row>
    <row r="46" spans="1:10" s="64" customFormat="1" ht="24.95" customHeight="1">
      <c r="A46" s="270" t="s">
        <v>2048</v>
      </c>
      <c r="B46" s="270"/>
      <c r="C46" s="270"/>
      <c r="D46" s="395"/>
      <c r="E46" s="268"/>
      <c r="F46" s="271" t="s">
        <v>1827</v>
      </c>
      <c r="G46" s="271"/>
      <c r="H46" s="276"/>
      <c r="I46" s="273"/>
      <c r="J46" s="400" t="s">
        <v>273</v>
      </c>
    </row>
    <row r="47" spans="1:10" s="64" customFormat="1" ht="24.95" customHeight="1">
      <c r="A47" s="270" t="s">
        <v>2049</v>
      </c>
      <c r="B47" s="270"/>
      <c r="C47" s="270"/>
      <c r="D47" s="395"/>
      <c r="E47" s="268"/>
      <c r="F47" s="271" t="s">
        <v>1828</v>
      </c>
      <c r="G47" s="271"/>
      <c r="H47" s="276"/>
      <c r="I47" s="273"/>
      <c r="J47" s="400" t="s">
        <v>273</v>
      </c>
    </row>
    <row r="48" spans="1:10" s="64" customFormat="1" ht="24.95" customHeight="1">
      <c r="A48" s="270" t="s">
        <v>2050</v>
      </c>
      <c r="B48" s="270"/>
      <c r="C48" s="270"/>
      <c r="D48" s="395"/>
      <c r="E48" s="268"/>
      <c r="F48" s="271" t="s">
        <v>607</v>
      </c>
      <c r="G48" s="271"/>
      <c r="H48" s="276">
        <v>50000000</v>
      </c>
      <c r="I48" s="273"/>
      <c r="J48" s="400" t="s">
        <v>273</v>
      </c>
    </row>
    <row r="49" spans="1:10" s="64" customFormat="1" ht="24.95" customHeight="1">
      <c r="A49" s="267">
        <v>23020114</v>
      </c>
      <c r="B49" s="267"/>
      <c r="C49" s="267"/>
      <c r="D49" s="394" t="s">
        <v>1248</v>
      </c>
      <c r="E49" s="268">
        <v>51210600</v>
      </c>
      <c r="F49" s="268" t="s">
        <v>355</v>
      </c>
      <c r="G49" s="271"/>
      <c r="H49" s="276"/>
      <c r="I49" s="273"/>
      <c r="J49" s="273"/>
    </row>
    <row r="50" spans="1:10" s="64" customFormat="1" ht="24.95" customHeight="1">
      <c r="A50" s="270" t="s">
        <v>2051</v>
      </c>
      <c r="B50" s="270"/>
      <c r="C50" s="270"/>
      <c r="D50" s="395"/>
      <c r="E50" s="268"/>
      <c r="F50" s="420" t="s">
        <v>608</v>
      </c>
      <c r="G50" s="268" t="s">
        <v>5</v>
      </c>
      <c r="H50" s="276"/>
      <c r="I50" s="273"/>
      <c r="J50" s="273">
        <v>0</v>
      </c>
    </row>
    <row r="51" spans="1:10" s="64" customFormat="1" ht="24.95" customHeight="1">
      <c r="A51" s="270" t="s">
        <v>2052</v>
      </c>
      <c r="B51" s="270"/>
      <c r="C51" s="270"/>
      <c r="D51" s="395"/>
      <c r="E51" s="268"/>
      <c r="F51" s="271" t="s">
        <v>609</v>
      </c>
      <c r="G51" s="268" t="s">
        <v>5</v>
      </c>
      <c r="H51" s="276">
        <v>50000000</v>
      </c>
      <c r="I51" s="273"/>
      <c r="J51" s="273">
        <v>50000000</v>
      </c>
    </row>
    <row r="52" spans="1:10" s="64" customFormat="1" ht="24.95" customHeight="1">
      <c r="A52" s="270" t="s">
        <v>2053</v>
      </c>
      <c r="B52" s="270"/>
      <c r="C52" s="270"/>
      <c r="D52" s="395"/>
      <c r="E52" s="268"/>
      <c r="F52" s="271" t="s">
        <v>610</v>
      </c>
      <c r="G52" s="268" t="s">
        <v>12</v>
      </c>
      <c r="H52" s="276">
        <v>200000000</v>
      </c>
      <c r="I52" s="273"/>
      <c r="J52" s="273">
        <v>200000000</v>
      </c>
    </row>
    <row r="53" spans="1:10" s="64" customFormat="1" ht="24.95" customHeight="1">
      <c r="A53" s="270" t="s">
        <v>2054</v>
      </c>
      <c r="B53" s="270"/>
      <c r="C53" s="270"/>
      <c r="D53" s="395"/>
      <c r="E53" s="268"/>
      <c r="F53" s="271" t="s">
        <v>611</v>
      </c>
      <c r="G53" s="268" t="s">
        <v>12</v>
      </c>
      <c r="H53" s="276"/>
      <c r="I53" s="273"/>
      <c r="J53" s="273"/>
    </row>
    <row r="54" spans="1:10" s="64" customFormat="1" ht="24.95" customHeight="1">
      <c r="A54" s="270" t="s">
        <v>2055</v>
      </c>
      <c r="B54" s="270"/>
      <c r="C54" s="270"/>
      <c r="D54" s="395"/>
      <c r="E54" s="268"/>
      <c r="F54" s="271" t="s">
        <v>612</v>
      </c>
      <c r="G54" s="268" t="s">
        <v>12</v>
      </c>
      <c r="H54" s="276"/>
      <c r="I54" s="273"/>
      <c r="J54" s="273"/>
    </row>
    <row r="55" spans="1:10" s="64" customFormat="1" ht="24.95" customHeight="1">
      <c r="A55" s="270" t="s">
        <v>2056</v>
      </c>
      <c r="B55" s="270"/>
      <c r="C55" s="270"/>
      <c r="D55" s="395"/>
      <c r="E55" s="268"/>
      <c r="F55" s="271" t="s">
        <v>613</v>
      </c>
      <c r="G55" s="268" t="s">
        <v>12</v>
      </c>
      <c r="H55" s="276"/>
      <c r="I55" s="273"/>
      <c r="J55" s="273"/>
    </row>
    <row r="56" spans="1:10" s="64" customFormat="1" ht="24.95" customHeight="1">
      <c r="A56" s="270" t="s">
        <v>2057</v>
      </c>
      <c r="B56" s="270"/>
      <c r="C56" s="270"/>
      <c r="D56" s="395"/>
      <c r="E56" s="268"/>
      <c r="F56" s="271" t="s">
        <v>614</v>
      </c>
      <c r="G56" s="271"/>
      <c r="H56" s="276">
        <v>150000000</v>
      </c>
      <c r="I56" s="273"/>
      <c r="J56" s="273">
        <v>150000000</v>
      </c>
    </row>
    <row r="57" spans="1:10" s="64" customFormat="1" ht="24.95" customHeight="1">
      <c r="A57" s="270" t="s">
        <v>2058</v>
      </c>
      <c r="B57" s="270"/>
      <c r="C57" s="270"/>
      <c r="D57" s="395"/>
      <c r="E57" s="268"/>
      <c r="F57" s="440" t="s">
        <v>613</v>
      </c>
      <c r="G57" s="268" t="s">
        <v>12</v>
      </c>
      <c r="H57" s="276"/>
      <c r="I57" s="273"/>
      <c r="J57" s="273">
        <v>300000000</v>
      </c>
    </row>
    <row r="58" spans="1:10" s="64" customFormat="1" ht="24.95" customHeight="1">
      <c r="A58" s="267">
        <v>23020114</v>
      </c>
      <c r="B58" s="267"/>
      <c r="C58" s="267"/>
      <c r="D58" s="394" t="s">
        <v>1248</v>
      </c>
      <c r="E58" s="268">
        <v>51220700</v>
      </c>
      <c r="F58" s="268" t="s">
        <v>357</v>
      </c>
      <c r="G58" s="271"/>
      <c r="H58" s="276"/>
      <c r="I58" s="273"/>
      <c r="J58" s="273"/>
    </row>
    <row r="59" spans="1:10" s="64" customFormat="1" ht="24.95" customHeight="1">
      <c r="A59" s="270" t="s">
        <v>2060</v>
      </c>
      <c r="B59" s="270"/>
      <c r="C59" s="270"/>
      <c r="D59" s="395"/>
      <c r="E59" s="268"/>
      <c r="F59" s="271" t="s">
        <v>615</v>
      </c>
      <c r="G59" s="268" t="s">
        <v>5</v>
      </c>
      <c r="H59" s="276">
        <v>1000000000</v>
      </c>
      <c r="I59" s="273">
        <v>1903350288.21</v>
      </c>
      <c r="J59" s="273">
        <v>300000000</v>
      </c>
    </row>
    <row r="60" spans="1:10" s="64" customFormat="1" ht="24.95" customHeight="1">
      <c r="A60" s="270" t="s">
        <v>2059</v>
      </c>
      <c r="B60" s="270"/>
      <c r="C60" s="270"/>
      <c r="D60" s="395"/>
      <c r="E60" s="268"/>
      <c r="F60" s="271" t="s">
        <v>1337</v>
      </c>
      <c r="G60" s="271" t="s">
        <v>12</v>
      </c>
      <c r="H60" s="400" t="s">
        <v>273</v>
      </c>
      <c r="I60" s="273"/>
      <c r="J60" s="273">
        <v>300000000</v>
      </c>
    </row>
    <row r="61" spans="1:10" s="64" customFormat="1" ht="24.95" customHeight="1">
      <c r="A61" s="270" t="s">
        <v>2061</v>
      </c>
      <c r="B61" s="270"/>
      <c r="C61" s="270"/>
      <c r="D61" s="395"/>
      <c r="E61" s="268"/>
      <c r="F61" s="271" t="s">
        <v>1814</v>
      </c>
      <c r="G61" s="271"/>
      <c r="H61" s="400" t="s">
        <v>273</v>
      </c>
      <c r="I61" s="273"/>
      <c r="J61" s="273">
        <v>50000000</v>
      </c>
    </row>
    <row r="62" spans="1:10" s="64" customFormat="1" ht="24.95" customHeight="1">
      <c r="A62" s="267">
        <v>23020114</v>
      </c>
      <c r="B62" s="267"/>
      <c r="C62" s="267"/>
      <c r="D62" s="394" t="s">
        <v>1248</v>
      </c>
      <c r="E62" s="268">
        <v>51220800</v>
      </c>
      <c r="F62" s="268" t="s">
        <v>411</v>
      </c>
      <c r="G62" s="271"/>
      <c r="H62" s="276"/>
      <c r="I62" s="273"/>
      <c r="J62" s="273"/>
    </row>
    <row r="63" spans="1:10" s="64" customFormat="1" ht="24.95" customHeight="1">
      <c r="A63" s="270" t="s">
        <v>2062</v>
      </c>
      <c r="B63" s="270"/>
      <c r="C63" s="270"/>
      <c r="D63" s="395"/>
      <c r="E63" s="268"/>
      <c r="F63" s="420" t="s">
        <v>616</v>
      </c>
      <c r="G63" s="268" t="s">
        <v>5</v>
      </c>
      <c r="H63" s="276">
        <v>800000000</v>
      </c>
      <c r="I63" s="273">
        <v>518107973.44</v>
      </c>
      <c r="J63" s="273">
        <v>400000000</v>
      </c>
    </row>
    <row r="64" spans="1:10" s="64" customFormat="1" ht="24.95" customHeight="1">
      <c r="A64" s="270" t="s">
        <v>2063</v>
      </c>
      <c r="B64" s="270"/>
      <c r="C64" s="270"/>
      <c r="D64" s="395"/>
      <c r="E64" s="268"/>
      <c r="F64" s="271" t="s">
        <v>617</v>
      </c>
      <c r="G64" s="268" t="s">
        <v>5</v>
      </c>
      <c r="H64" s="276">
        <v>100000000</v>
      </c>
      <c r="I64" s="273">
        <v>38393012.460000001</v>
      </c>
      <c r="J64" s="273">
        <v>100000000</v>
      </c>
    </row>
    <row r="65" spans="1:10" s="64" customFormat="1" ht="24.95" customHeight="1">
      <c r="A65" s="270" t="s">
        <v>2064</v>
      </c>
      <c r="B65" s="270"/>
      <c r="C65" s="270"/>
      <c r="D65" s="395"/>
      <c r="E65" s="268"/>
      <c r="F65" s="271" t="s">
        <v>618</v>
      </c>
      <c r="G65" s="268" t="s">
        <v>5</v>
      </c>
      <c r="H65" s="276">
        <v>250000000</v>
      </c>
      <c r="I65" s="273"/>
      <c r="J65" s="273">
        <v>500000000</v>
      </c>
    </row>
    <row r="66" spans="1:10" s="64" customFormat="1" ht="24.95" customHeight="1">
      <c r="A66" s="270" t="s">
        <v>2065</v>
      </c>
      <c r="B66" s="270"/>
      <c r="C66" s="270"/>
      <c r="D66" s="395"/>
      <c r="E66" s="268"/>
      <c r="F66" s="271" t="s">
        <v>1338</v>
      </c>
      <c r="G66" s="268" t="s">
        <v>12</v>
      </c>
      <c r="H66" s="276"/>
      <c r="I66" s="273"/>
      <c r="J66" s="273">
        <v>200000000</v>
      </c>
    </row>
    <row r="67" spans="1:10" s="64" customFormat="1" ht="24.95" customHeight="1">
      <c r="A67" s="270" t="s">
        <v>2066</v>
      </c>
      <c r="B67" s="270"/>
      <c r="C67" s="270"/>
      <c r="D67" s="395"/>
      <c r="E67" s="268"/>
      <c r="F67" s="420" t="s">
        <v>619</v>
      </c>
      <c r="G67" s="271"/>
      <c r="H67" s="276">
        <v>200000000</v>
      </c>
      <c r="I67" s="273"/>
      <c r="J67" s="273">
        <v>10000000</v>
      </c>
    </row>
    <row r="68" spans="1:10" s="64" customFormat="1" ht="24.95" customHeight="1">
      <c r="A68" s="270" t="s">
        <v>2240</v>
      </c>
      <c r="B68" s="270"/>
      <c r="C68" s="270"/>
      <c r="D68" s="395"/>
      <c r="E68" s="268"/>
      <c r="F68" s="420" t="s">
        <v>2239</v>
      </c>
      <c r="G68" s="271"/>
      <c r="H68" s="276"/>
      <c r="I68" s="273"/>
      <c r="J68" s="273">
        <v>50000000</v>
      </c>
    </row>
    <row r="69" spans="1:10" s="64" customFormat="1" ht="24.95" customHeight="1">
      <c r="A69" s="267">
        <v>23020114</v>
      </c>
      <c r="B69" s="267">
        <v>70443</v>
      </c>
      <c r="C69" s="267"/>
      <c r="D69" s="394" t="s">
        <v>1248</v>
      </c>
      <c r="E69" s="268">
        <v>51220900</v>
      </c>
      <c r="F69" s="268" t="s">
        <v>360</v>
      </c>
      <c r="G69" s="271"/>
      <c r="H69" s="276"/>
      <c r="I69" s="273"/>
      <c r="J69" s="273"/>
    </row>
    <row r="70" spans="1:10" s="64" customFormat="1" ht="24.95" customHeight="1">
      <c r="A70" s="270" t="s">
        <v>2067</v>
      </c>
      <c r="B70" s="270"/>
      <c r="C70" s="270"/>
      <c r="D70" s="395"/>
      <c r="E70" s="268"/>
      <c r="F70" s="271" t="s">
        <v>620</v>
      </c>
      <c r="G70" s="268" t="s">
        <v>12</v>
      </c>
      <c r="H70" s="276">
        <v>200000000</v>
      </c>
      <c r="I70" s="273"/>
      <c r="J70" s="273">
        <v>200000000</v>
      </c>
    </row>
    <row r="71" spans="1:10" s="64" customFormat="1" ht="24.95" customHeight="1">
      <c r="A71" s="270" t="s">
        <v>2068</v>
      </c>
      <c r="B71" s="270"/>
      <c r="C71" s="270"/>
      <c r="D71" s="395"/>
      <c r="E71" s="268"/>
      <c r="F71" s="271" t="s">
        <v>621</v>
      </c>
      <c r="G71" s="268" t="s">
        <v>5</v>
      </c>
      <c r="H71" s="276">
        <v>50000000</v>
      </c>
      <c r="I71" s="273"/>
      <c r="J71" s="273">
        <v>150000000</v>
      </c>
    </row>
    <row r="72" spans="1:10" s="64" customFormat="1" ht="24.95" customHeight="1">
      <c r="A72" s="270" t="s">
        <v>2069</v>
      </c>
      <c r="B72" s="270"/>
      <c r="C72" s="270"/>
      <c r="D72" s="395"/>
      <c r="E72" s="268"/>
      <c r="F72" s="271" t="s">
        <v>622</v>
      </c>
      <c r="G72" s="268" t="s">
        <v>5</v>
      </c>
      <c r="H72" s="276">
        <v>100000000</v>
      </c>
      <c r="I72" s="273">
        <v>116318983.19</v>
      </c>
      <c r="J72" s="273">
        <v>100000000</v>
      </c>
    </row>
    <row r="73" spans="1:10" s="64" customFormat="1" ht="24.95" customHeight="1">
      <c r="A73" s="270" t="s">
        <v>2070</v>
      </c>
      <c r="B73" s="270"/>
      <c r="C73" s="270"/>
      <c r="D73" s="395"/>
      <c r="E73" s="268"/>
      <c r="F73" s="271" t="s">
        <v>623</v>
      </c>
      <c r="G73" s="268" t="s">
        <v>5</v>
      </c>
      <c r="H73" s="276">
        <v>50000000</v>
      </c>
      <c r="I73" s="273">
        <v>105732105.36</v>
      </c>
      <c r="J73" s="273">
        <v>100000000</v>
      </c>
    </row>
    <row r="74" spans="1:10" s="64" customFormat="1" ht="24.95" customHeight="1">
      <c r="A74" s="270" t="s">
        <v>2071</v>
      </c>
      <c r="B74" s="270"/>
      <c r="C74" s="270"/>
      <c r="D74" s="395"/>
      <c r="E74" s="268"/>
      <c r="F74" s="420" t="s">
        <v>624</v>
      </c>
      <c r="G74" s="271"/>
      <c r="H74" s="276">
        <v>50000000</v>
      </c>
      <c r="I74" s="273"/>
      <c r="J74" s="273">
        <v>150000000</v>
      </c>
    </row>
    <row r="75" spans="1:10" s="64" customFormat="1" ht="24.95" customHeight="1">
      <c r="A75" s="270" t="s">
        <v>2072</v>
      </c>
      <c r="B75" s="270"/>
      <c r="C75" s="270"/>
      <c r="D75" s="395"/>
      <c r="E75" s="268"/>
      <c r="F75" s="440" t="s">
        <v>625</v>
      </c>
      <c r="G75" s="268" t="s">
        <v>5</v>
      </c>
      <c r="H75" s="276">
        <v>800000000</v>
      </c>
      <c r="I75" s="273">
        <v>260224337.46000001</v>
      </c>
      <c r="J75" s="273">
        <v>500000000</v>
      </c>
    </row>
    <row r="76" spans="1:10" s="64" customFormat="1" ht="24.95" customHeight="1">
      <c r="A76" s="270" t="s">
        <v>2073</v>
      </c>
      <c r="B76" s="270"/>
      <c r="C76" s="270"/>
      <c r="D76" s="395"/>
      <c r="E76" s="268"/>
      <c r="F76" s="271" t="s">
        <v>626</v>
      </c>
      <c r="G76" s="268" t="s">
        <v>5</v>
      </c>
      <c r="H76" s="276">
        <v>500000000</v>
      </c>
      <c r="I76" s="273">
        <v>528821867.32999998</v>
      </c>
      <c r="J76" s="273">
        <v>300000000</v>
      </c>
    </row>
    <row r="77" spans="1:10" s="64" customFormat="1" ht="24.95" customHeight="1">
      <c r="A77" s="270" t="s">
        <v>2074</v>
      </c>
      <c r="B77" s="270"/>
      <c r="C77" s="270"/>
      <c r="D77" s="395"/>
      <c r="E77" s="268"/>
      <c r="F77" s="271" t="s">
        <v>627</v>
      </c>
      <c r="G77" s="268" t="s">
        <v>12</v>
      </c>
      <c r="H77" s="276">
        <v>100000000</v>
      </c>
      <c r="I77" s="273"/>
      <c r="J77" s="273">
        <v>100000000</v>
      </c>
    </row>
    <row r="78" spans="1:10" s="64" customFormat="1" ht="24.95" customHeight="1">
      <c r="A78" s="270" t="s">
        <v>2075</v>
      </c>
      <c r="B78" s="270"/>
      <c r="C78" s="270"/>
      <c r="D78" s="395"/>
      <c r="E78" s="268"/>
      <c r="F78" s="271" t="s">
        <v>628</v>
      </c>
      <c r="G78" s="271"/>
      <c r="H78" s="276">
        <v>50000000</v>
      </c>
      <c r="I78" s="273"/>
      <c r="J78" s="273">
        <v>300000000</v>
      </c>
    </row>
    <row r="79" spans="1:10" s="64" customFormat="1" ht="24.95" customHeight="1">
      <c r="A79" s="270" t="s">
        <v>2076</v>
      </c>
      <c r="B79" s="270"/>
      <c r="C79" s="270"/>
      <c r="D79" s="395"/>
      <c r="E79" s="268"/>
      <c r="F79" s="271" t="s">
        <v>629</v>
      </c>
      <c r="G79" s="268" t="s">
        <v>5</v>
      </c>
      <c r="H79" s="276">
        <v>700000000</v>
      </c>
      <c r="I79" s="273">
        <v>541572222.13</v>
      </c>
      <c r="J79" s="273">
        <v>200000000</v>
      </c>
    </row>
    <row r="80" spans="1:10" s="64" customFormat="1" ht="24.95" customHeight="1">
      <c r="A80" s="270" t="s">
        <v>2077</v>
      </c>
      <c r="B80" s="270"/>
      <c r="C80" s="270"/>
      <c r="D80" s="395"/>
      <c r="E80" s="268"/>
      <c r="F80" s="271" t="s">
        <v>630</v>
      </c>
      <c r="G80" s="268" t="s">
        <v>12</v>
      </c>
      <c r="H80" s="276">
        <v>50000000</v>
      </c>
      <c r="I80" s="273"/>
      <c r="J80" s="273">
        <v>200000000</v>
      </c>
    </row>
    <row r="81" spans="1:10" s="64" customFormat="1" ht="24.95" customHeight="1">
      <c r="A81" s="270" t="s">
        <v>2078</v>
      </c>
      <c r="B81" s="270"/>
      <c r="C81" s="270"/>
      <c r="D81" s="395"/>
      <c r="E81" s="268"/>
      <c r="F81" s="271" t="s">
        <v>631</v>
      </c>
      <c r="G81" s="268" t="s">
        <v>12</v>
      </c>
      <c r="H81" s="276">
        <v>100000000</v>
      </c>
      <c r="I81" s="273"/>
      <c r="J81" s="273">
        <v>100000000</v>
      </c>
    </row>
    <row r="82" spans="1:10" s="64" customFormat="1" ht="24.95" customHeight="1">
      <c r="A82" s="270" t="s">
        <v>2079</v>
      </c>
      <c r="B82" s="270"/>
      <c r="C82" s="270"/>
      <c r="D82" s="395"/>
      <c r="E82" s="268"/>
      <c r="F82" s="271" t="s">
        <v>632</v>
      </c>
      <c r="G82" s="268" t="s">
        <v>12</v>
      </c>
      <c r="H82" s="276"/>
      <c r="I82" s="273"/>
      <c r="J82" s="273"/>
    </row>
    <row r="83" spans="1:10" s="64" customFormat="1" ht="24.95" customHeight="1">
      <c r="A83" s="270" t="s">
        <v>2080</v>
      </c>
      <c r="B83" s="270"/>
      <c r="C83" s="270"/>
      <c r="D83" s="395"/>
      <c r="E83" s="268"/>
      <c r="F83" s="271" t="s">
        <v>634</v>
      </c>
      <c r="G83" s="271"/>
      <c r="H83" s="276"/>
      <c r="I83" s="273"/>
      <c r="J83" s="273"/>
    </row>
    <row r="84" spans="1:10" s="64" customFormat="1" ht="24.95" customHeight="1">
      <c r="A84" s="270" t="s">
        <v>2081</v>
      </c>
      <c r="B84" s="270"/>
      <c r="C84" s="270"/>
      <c r="D84" s="395"/>
      <c r="E84" s="268"/>
      <c r="F84" s="271" t="s">
        <v>635</v>
      </c>
      <c r="G84" s="271"/>
      <c r="H84" s="400" t="s">
        <v>273</v>
      </c>
      <c r="I84" s="273"/>
      <c r="J84" s="445" t="s">
        <v>273</v>
      </c>
    </row>
    <row r="85" spans="1:10" s="64" customFormat="1" ht="24.95" customHeight="1">
      <c r="A85" s="270" t="s">
        <v>2082</v>
      </c>
      <c r="B85" s="270"/>
      <c r="C85" s="270"/>
      <c r="D85" s="395"/>
      <c r="E85" s="268"/>
      <c r="F85" s="271" t="s">
        <v>637</v>
      </c>
      <c r="G85" s="271"/>
      <c r="H85" s="400" t="s">
        <v>273</v>
      </c>
      <c r="I85" s="273"/>
      <c r="J85" s="273">
        <v>0</v>
      </c>
    </row>
    <row r="86" spans="1:10" s="64" customFormat="1" ht="24.95" customHeight="1">
      <c r="A86" s="270" t="s">
        <v>2083</v>
      </c>
      <c r="B86" s="270"/>
      <c r="C86" s="270"/>
      <c r="D86" s="395"/>
      <c r="E86" s="268"/>
      <c r="F86" s="271" t="s">
        <v>1339</v>
      </c>
      <c r="G86" s="271"/>
      <c r="H86" s="276">
        <v>200000000</v>
      </c>
      <c r="I86" s="273"/>
      <c r="J86" s="273">
        <v>0</v>
      </c>
    </row>
    <row r="87" spans="1:10" s="64" customFormat="1" ht="24.95" customHeight="1">
      <c r="A87" s="270" t="s">
        <v>2084</v>
      </c>
      <c r="B87" s="270"/>
      <c r="C87" s="270"/>
      <c r="D87" s="395"/>
      <c r="E87" s="268"/>
      <c r="F87" s="271" t="s">
        <v>639</v>
      </c>
      <c r="G87" s="271"/>
      <c r="H87" s="400" t="s">
        <v>273</v>
      </c>
      <c r="I87" s="273"/>
      <c r="J87" s="273">
        <v>0</v>
      </c>
    </row>
    <row r="88" spans="1:10" s="64" customFormat="1" ht="24.95" customHeight="1">
      <c r="A88" s="267" t="s">
        <v>2085</v>
      </c>
      <c r="B88" s="267"/>
      <c r="C88" s="267"/>
      <c r="D88" s="394"/>
      <c r="E88" s="268"/>
      <c r="F88" s="271" t="s">
        <v>1340</v>
      </c>
      <c r="G88" s="271" t="s">
        <v>12</v>
      </c>
      <c r="H88" s="276"/>
      <c r="I88" s="273"/>
      <c r="J88" s="273">
        <v>200000000</v>
      </c>
    </row>
    <row r="89" spans="1:10" s="64" customFormat="1" ht="24.95" customHeight="1">
      <c r="A89" s="267">
        <v>23020114</v>
      </c>
      <c r="B89" s="267">
        <v>70443</v>
      </c>
      <c r="C89" s="267"/>
      <c r="D89" s="394" t="s">
        <v>1248</v>
      </c>
      <c r="E89" s="268">
        <v>51211000</v>
      </c>
      <c r="F89" s="268" t="s">
        <v>362</v>
      </c>
      <c r="G89" s="271"/>
      <c r="H89" s="276"/>
      <c r="I89" s="273"/>
      <c r="J89" s="273"/>
    </row>
    <row r="90" spans="1:10" s="64" customFormat="1" ht="24.95" customHeight="1">
      <c r="A90" s="270" t="s">
        <v>6</v>
      </c>
      <c r="B90" s="270"/>
      <c r="C90" s="270"/>
      <c r="D90" s="395"/>
      <c r="E90" s="268"/>
      <c r="F90" s="271" t="s">
        <v>2241</v>
      </c>
      <c r="G90" s="271"/>
      <c r="H90" s="276">
        <v>400000000</v>
      </c>
      <c r="I90" s="273"/>
      <c r="J90" s="273">
        <v>400000000</v>
      </c>
    </row>
    <row r="91" spans="1:10" s="64" customFormat="1" ht="24.95" customHeight="1">
      <c r="A91" s="270" t="s">
        <v>2086</v>
      </c>
      <c r="B91" s="270"/>
      <c r="C91" s="270"/>
      <c r="D91" s="395"/>
      <c r="E91" s="268"/>
      <c r="F91" s="271" t="s">
        <v>641</v>
      </c>
      <c r="G91" s="268" t="s">
        <v>5</v>
      </c>
      <c r="H91" s="276">
        <v>50000000</v>
      </c>
      <c r="I91" s="273">
        <v>60802335.399999999</v>
      </c>
      <c r="J91" s="445" t="s">
        <v>273</v>
      </c>
    </row>
    <row r="92" spans="1:10" s="64" customFormat="1" ht="24.95" customHeight="1">
      <c r="A92" s="270" t="s">
        <v>2087</v>
      </c>
      <c r="B92" s="270"/>
      <c r="C92" s="270"/>
      <c r="D92" s="395"/>
      <c r="E92" s="268"/>
      <c r="F92" s="420" t="s">
        <v>642</v>
      </c>
      <c r="G92" s="268" t="s">
        <v>12</v>
      </c>
      <c r="H92" s="276"/>
      <c r="I92" s="273"/>
      <c r="J92" s="445" t="s">
        <v>273</v>
      </c>
    </row>
    <row r="93" spans="1:10" s="64" customFormat="1" ht="24.95" customHeight="1">
      <c r="A93" s="270" t="s">
        <v>2088</v>
      </c>
      <c r="B93" s="270"/>
      <c r="C93" s="270"/>
      <c r="D93" s="395"/>
      <c r="E93" s="268"/>
      <c r="F93" s="420" t="s">
        <v>643</v>
      </c>
      <c r="G93" s="268" t="s">
        <v>12</v>
      </c>
      <c r="H93" s="276"/>
      <c r="I93" s="273"/>
      <c r="J93" s="445" t="s">
        <v>273</v>
      </c>
    </row>
    <row r="94" spans="1:10" s="64" customFormat="1" ht="24.95" customHeight="1">
      <c r="A94" s="270" t="s">
        <v>2089</v>
      </c>
      <c r="B94" s="270"/>
      <c r="C94" s="270"/>
      <c r="D94" s="395"/>
      <c r="E94" s="268"/>
      <c r="F94" s="271" t="s">
        <v>644</v>
      </c>
      <c r="G94" s="268" t="s">
        <v>12</v>
      </c>
      <c r="H94" s="276"/>
      <c r="I94" s="273"/>
      <c r="J94" s="445" t="s">
        <v>273</v>
      </c>
    </row>
    <row r="95" spans="1:10" s="64" customFormat="1" ht="24.95" customHeight="1">
      <c r="A95" s="270" t="s">
        <v>2090</v>
      </c>
      <c r="B95" s="270"/>
      <c r="C95" s="270"/>
      <c r="D95" s="395"/>
      <c r="E95" s="268"/>
      <c r="F95" s="271" t="s">
        <v>645</v>
      </c>
      <c r="G95" s="271"/>
      <c r="H95" s="400" t="s">
        <v>273</v>
      </c>
      <c r="I95" s="273"/>
      <c r="J95" s="445" t="s">
        <v>273</v>
      </c>
    </row>
    <row r="96" spans="1:10" s="64" customFormat="1" ht="24.95" customHeight="1">
      <c r="A96" s="270" t="s">
        <v>2091</v>
      </c>
      <c r="B96" s="270"/>
      <c r="C96" s="270"/>
      <c r="D96" s="395"/>
      <c r="E96" s="268"/>
      <c r="F96" s="271" t="s">
        <v>646</v>
      </c>
      <c r="G96" s="268" t="s">
        <v>12</v>
      </c>
      <c r="H96" s="276">
        <v>20000000</v>
      </c>
      <c r="I96" s="273"/>
      <c r="J96" s="445" t="s">
        <v>273</v>
      </c>
    </row>
    <row r="97" spans="1:10" s="64" customFormat="1" ht="24.95" customHeight="1">
      <c r="A97" s="270" t="s">
        <v>2092</v>
      </c>
      <c r="B97" s="270"/>
      <c r="C97" s="270"/>
      <c r="D97" s="395"/>
      <c r="E97" s="268"/>
      <c r="F97" s="271" t="s">
        <v>647</v>
      </c>
      <c r="G97" s="271"/>
      <c r="H97" s="276">
        <v>100000000</v>
      </c>
      <c r="I97" s="273"/>
      <c r="J97" s="273">
        <v>100000000</v>
      </c>
    </row>
    <row r="98" spans="1:10" s="64" customFormat="1" ht="24.95" customHeight="1">
      <c r="A98" s="270" t="s">
        <v>2093</v>
      </c>
      <c r="B98" s="270"/>
      <c r="C98" s="270"/>
      <c r="D98" s="395"/>
      <c r="E98" s="268"/>
      <c r="F98" s="271" t="s">
        <v>648</v>
      </c>
      <c r="G98" s="271"/>
      <c r="H98" s="400" t="s">
        <v>273</v>
      </c>
      <c r="I98" s="273"/>
      <c r="J98" s="445" t="s">
        <v>273</v>
      </c>
    </row>
    <row r="99" spans="1:10" s="64" customFormat="1" ht="24.95" customHeight="1">
      <c r="A99" s="267">
        <v>23020114</v>
      </c>
      <c r="B99" s="267">
        <v>70443</v>
      </c>
      <c r="C99" s="267"/>
      <c r="D99" s="394" t="s">
        <v>1248</v>
      </c>
      <c r="E99" s="268">
        <v>51231300</v>
      </c>
      <c r="F99" s="268" t="s">
        <v>368</v>
      </c>
      <c r="G99" s="271"/>
      <c r="H99" s="276"/>
      <c r="I99" s="273"/>
      <c r="J99" s="273"/>
    </row>
    <row r="100" spans="1:10" s="64" customFormat="1" ht="24.95" customHeight="1">
      <c r="A100" s="270" t="s">
        <v>2094</v>
      </c>
      <c r="B100" s="270"/>
      <c r="C100" s="270"/>
      <c r="D100" s="395"/>
      <c r="E100" s="268"/>
      <c r="F100" s="271" t="s">
        <v>649</v>
      </c>
      <c r="G100" s="268" t="s">
        <v>5</v>
      </c>
      <c r="H100" s="276">
        <v>50000000</v>
      </c>
      <c r="I100" s="273"/>
      <c r="J100" s="273">
        <v>50000000</v>
      </c>
    </row>
    <row r="101" spans="1:10" s="64" customFormat="1" ht="24.95" customHeight="1">
      <c r="A101" s="270" t="s">
        <v>2095</v>
      </c>
      <c r="B101" s="270"/>
      <c r="C101" s="270"/>
      <c r="D101" s="395"/>
      <c r="E101" s="268"/>
      <c r="F101" s="271" t="s">
        <v>1341</v>
      </c>
      <c r="G101" s="268"/>
      <c r="H101" s="276"/>
      <c r="I101" s="273"/>
      <c r="J101" s="273"/>
    </row>
    <row r="102" spans="1:10" s="64" customFormat="1" ht="24.95" customHeight="1">
      <c r="A102" s="270" t="s">
        <v>2096</v>
      </c>
      <c r="B102" s="270"/>
      <c r="C102" s="270"/>
      <c r="D102" s="395"/>
      <c r="E102" s="268"/>
      <c r="F102" s="420" t="s">
        <v>1924</v>
      </c>
      <c r="G102" s="268" t="s">
        <v>5</v>
      </c>
      <c r="H102" s="276"/>
      <c r="I102" s="273"/>
      <c r="J102" s="273"/>
    </row>
    <row r="103" spans="1:10" s="64" customFormat="1" ht="46.5">
      <c r="A103" s="270" t="s">
        <v>2097</v>
      </c>
      <c r="B103" s="270"/>
      <c r="C103" s="270"/>
      <c r="D103" s="395"/>
      <c r="E103" s="268"/>
      <c r="F103" s="420" t="s">
        <v>1925</v>
      </c>
      <c r="G103" s="268" t="s">
        <v>5</v>
      </c>
      <c r="H103" s="276">
        <v>1000000000</v>
      </c>
      <c r="I103" s="273">
        <v>686207766.33000004</v>
      </c>
      <c r="J103" s="273">
        <v>500000000</v>
      </c>
    </row>
    <row r="104" spans="1:10" s="64" customFormat="1" ht="23.25">
      <c r="A104" s="270" t="s">
        <v>2098</v>
      </c>
      <c r="B104" s="270"/>
      <c r="C104" s="270"/>
      <c r="D104" s="395"/>
      <c r="E104" s="268"/>
      <c r="F104" s="420" t="s">
        <v>650</v>
      </c>
      <c r="G104" s="271"/>
      <c r="H104" s="276">
        <v>700000000</v>
      </c>
      <c r="I104" s="273">
        <v>139863939.09999999</v>
      </c>
      <c r="J104" s="273">
        <v>200000000</v>
      </c>
    </row>
    <row r="105" spans="1:10" s="64" customFormat="1" ht="24.95" customHeight="1">
      <c r="A105" s="270" t="s">
        <v>2099</v>
      </c>
      <c r="B105" s="270"/>
      <c r="C105" s="270"/>
      <c r="D105" s="395"/>
      <c r="E105" s="268"/>
      <c r="F105" s="420" t="s">
        <v>651</v>
      </c>
      <c r="G105" s="271"/>
      <c r="H105" s="276"/>
      <c r="I105" s="273"/>
      <c r="J105" s="273"/>
    </row>
    <row r="106" spans="1:10" s="64" customFormat="1" ht="24.95" customHeight="1">
      <c r="A106" s="270" t="s">
        <v>2100</v>
      </c>
      <c r="B106" s="270"/>
      <c r="C106" s="270"/>
      <c r="D106" s="395"/>
      <c r="E106" s="268"/>
      <c r="F106" s="420" t="s">
        <v>1342</v>
      </c>
      <c r="G106" s="271" t="s">
        <v>12</v>
      </c>
      <c r="H106" s="400" t="s">
        <v>273</v>
      </c>
      <c r="I106" s="273"/>
      <c r="J106" s="273">
        <v>200000000</v>
      </c>
    </row>
    <row r="107" spans="1:10" s="64" customFormat="1" ht="24.95" customHeight="1">
      <c r="A107" s="270" t="s">
        <v>2101</v>
      </c>
      <c r="B107" s="270"/>
      <c r="C107" s="270"/>
      <c r="D107" s="395"/>
      <c r="E107" s="268"/>
      <c r="F107" s="420" t="s">
        <v>652</v>
      </c>
      <c r="G107" s="268" t="s">
        <v>12</v>
      </c>
      <c r="H107" s="276">
        <v>200000000</v>
      </c>
      <c r="I107" s="273"/>
      <c r="J107" s="273">
        <v>0</v>
      </c>
    </row>
    <row r="108" spans="1:10" s="64" customFormat="1" ht="24.95" customHeight="1">
      <c r="A108" s="267">
        <v>23020114</v>
      </c>
      <c r="B108" s="267">
        <v>70443</v>
      </c>
      <c r="C108" s="267"/>
      <c r="D108" s="394" t="s">
        <v>1248</v>
      </c>
      <c r="E108" s="268">
        <v>51231400</v>
      </c>
      <c r="F108" s="268" t="s">
        <v>372</v>
      </c>
      <c r="G108" s="271"/>
      <c r="H108" s="276"/>
      <c r="I108" s="273"/>
      <c r="J108" s="273"/>
    </row>
    <row r="109" spans="1:10" s="64" customFormat="1" ht="24.95" customHeight="1">
      <c r="A109" s="270" t="s">
        <v>2102</v>
      </c>
      <c r="B109" s="270"/>
      <c r="C109" s="270"/>
      <c r="D109" s="395"/>
      <c r="E109" s="268"/>
      <c r="F109" s="420" t="s">
        <v>2227</v>
      </c>
      <c r="G109" s="268" t="s">
        <v>5</v>
      </c>
      <c r="H109" s="274"/>
      <c r="I109" s="273"/>
      <c r="J109" s="273"/>
    </row>
    <row r="110" spans="1:10" s="64" customFormat="1" ht="24.95" customHeight="1">
      <c r="A110" s="270" t="s">
        <v>2103</v>
      </c>
      <c r="B110" s="270"/>
      <c r="C110" s="270"/>
      <c r="D110" s="395"/>
      <c r="E110" s="268"/>
      <c r="F110" s="271" t="s">
        <v>653</v>
      </c>
      <c r="G110" s="268" t="s">
        <v>5</v>
      </c>
      <c r="H110" s="276">
        <v>300000000</v>
      </c>
      <c r="I110" s="273"/>
      <c r="J110" s="273">
        <v>200000000</v>
      </c>
    </row>
    <row r="111" spans="1:10" s="64" customFormat="1" ht="24.95" customHeight="1">
      <c r="A111" s="270" t="s">
        <v>2104</v>
      </c>
      <c r="B111" s="270"/>
      <c r="C111" s="270"/>
      <c r="D111" s="395"/>
      <c r="E111" s="268"/>
      <c r="F111" s="271" t="s">
        <v>654</v>
      </c>
      <c r="G111" s="268" t="s">
        <v>12</v>
      </c>
      <c r="H111" s="276"/>
      <c r="I111" s="273"/>
      <c r="J111" s="273">
        <v>100000000</v>
      </c>
    </row>
    <row r="112" spans="1:10" s="64" customFormat="1" ht="24.95" customHeight="1">
      <c r="A112" s="270" t="s">
        <v>2105</v>
      </c>
      <c r="B112" s="270"/>
      <c r="C112" s="270"/>
      <c r="D112" s="395"/>
      <c r="E112" s="268"/>
      <c r="F112" s="271" t="s">
        <v>655</v>
      </c>
      <c r="G112" s="271"/>
      <c r="H112" s="276">
        <v>150000000</v>
      </c>
      <c r="I112" s="273"/>
      <c r="J112" s="273">
        <v>150000000</v>
      </c>
    </row>
    <row r="113" spans="1:10" s="64" customFormat="1" ht="24.95" customHeight="1">
      <c r="A113" s="270" t="s">
        <v>2106</v>
      </c>
      <c r="B113" s="270"/>
      <c r="C113" s="270"/>
      <c r="D113" s="395"/>
      <c r="E113" s="268"/>
      <c r="F113" s="271" t="s">
        <v>656</v>
      </c>
      <c r="G113" s="271"/>
      <c r="H113" s="400" t="s">
        <v>273</v>
      </c>
      <c r="I113" s="273"/>
      <c r="J113" s="273">
        <v>0</v>
      </c>
    </row>
    <row r="114" spans="1:10" s="64" customFormat="1" ht="46.5">
      <c r="A114" s="270" t="s">
        <v>2107</v>
      </c>
      <c r="B114" s="270"/>
      <c r="C114" s="270"/>
      <c r="D114" s="395"/>
      <c r="E114" s="268"/>
      <c r="F114" s="420" t="s">
        <v>2014</v>
      </c>
      <c r="G114" s="271"/>
      <c r="H114" s="400" t="s">
        <v>273</v>
      </c>
      <c r="I114" s="273"/>
      <c r="J114" s="273">
        <v>50000000</v>
      </c>
    </row>
    <row r="115" spans="1:10" s="64" customFormat="1" ht="24.95" customHeight="1">
      <c r="A115" s="267">
        <v>23020114</v>
      </c>
      <c r="B115" s="267">
        <v>70443</v>
      </c>
      <c r="C115" s="267"/>
      <c r="D115" s="394" t="s">
        <v>1248</v>
      </c>
      <c r="E115" s="268">
        <v>51231500</v>
      </c>
      <c r="F115" s="268" t="s">
        <v>1406</v>
      </c>
      <c r="G115" s="271"/>
      <c r="H115" s="276"/>
      <c r="I115" s="273"/>
      <c r="J115" s="273"/>
    </row>
    <row r="116" spans="1:10" s="64" customFormat="1" ht="24.95" customHeight="1">
      <c r="A116" s="270" t="s">
        <v>2108</v>
      </c>
      <c r="B116" s="270"/>
      <c r="C116" s="270"/>
      <c r="D116" s="395"/>
      <c r="E116" s="268"/>
      <c r="F116" s="271" t="s">
        <v>657</v>
      </c>
      <c r="G116" s="268" t="s">
        <v>5</v>
      </c>
      <c r="H116" s="276">
        <v>500000000</v>
      </c>
      <c r="I116" s="273">
        <v>264486095.69999999</v>
      </c>
      <c r="J116" s="273">
        <v>300000000</v>
      </c>
    </row>
    <row r="117" spans="1:10" s="64" customFormat="1" ht="24.95" customHeight="1">
      <c r="A117" s="270" t="s">
        <v>2109</v>
      </c>
      <c r="B117" s="270"/>
      <c r="C117" s="270"/>
      <c r="D117" s="395"/>
      <c r="E117" s="268"/>
      <c r="F117" s="420" t="s">
        <v>658</v>
      </c>
      <c r="G117" s="268" t="s">
        <v>12</v>
      </c>
      <c r="H117" s="276">
        <v>300000000</v>
      </c>
      <c r="I117" s="273"/>
      <c r="J117" s="276">
        <v>300000000</v>
      </c>
    </row>
    <row r="118" spans="1:10" s="64" customFormat="1" ht="24.95" customHeight="1">
      <c r="A118" s="270" t="s">
        <v>2110</v>
      </c>
      <c r="B118" s="270"/>
      <c r="C118" s="270"/>
      <c r="D118" s="395"/>
      <c r="E118" s="268"/>
      <c r="F118" s="271" t="s">
        <v>659</v>
      </c>
      <c r="G118" s="271"/>
      <c r="H118" s="276">
        <v>300000000</v>
      </c>
      <c r="I118" s="273"/>
      <c r="J118" s="276">
        <v>200000000</v>
      </c>
    </row>
    <row r="119" spans="1:10" s="64" customFormat="1" ht="24.95" customHeight="1">
      <c r="A119" s="270" t="s">
        <v>2111</v>
      </c>
      <c r="B119" s="270"/>
      <c r="C119" s="270"/>
      <c r="D119" s="395"/>
      <c r="E119" s="268"/>
      <c r="F119" s="271" t="s">
        <v>660</v>
      </c>
      <c r="G119" s="268" t="s">
        <v>12</v>
      </c>
      <c r="H119" s="400" t="s">
        <v>273</v>
      </c>
      <c r="I119" s="273"/>
      <c r="J119" s="273">
        <v>0</v>
      </c>
    </row>
    <row r="120" spans="1:10" s="64" customFormat="1" ht="24.95" customHeight="1">
      <c r="A120" s="270" t="s">
        <v>2112</v>
      </c>
      <c r="B120" s="270"/>
      <c r="C120" s="270"/>
      <c r="D120" s="395"/>
      <c r="E120" s="268"/>
      <c r="F120" s="271" t="s">
        <v>661</v>
      </c>
      <c r="G120" s="268" t="s">
        <v>12</v>
      </c>
      <c r="H120" s="276">
        <v>100000000</v>
      </c>
      <c r="I120" s="273"/>
      <c r="J120" s="273">
        <v>100000000</v>
      </c>
    </row>
    <row r="121" spans="1:10" s="64" customFormat="1" ht="24.95" customHeight="1">
      <c r="A121" s="267">
        <v>23020114</v>
      </c>
      <c r="B121" s="267">
        <v>70443</v>
      </c>
      <c r="C121" s="267"/>
      <c r="D121" s="394" t="s">
        <v>1248</v>
      </c>
      <c r="E121" s="268">
        <v>51221600</v>
      </c>
      <c r="F121" s="268" t="s">
        <v>380</v>
      </c>
      <c r="G121" s="271"/>
      <c r="H121" s="276"/>
      <c r="I121" s="273"/>
      <c r="J121" s="273"/>
    </row>
    <row r="122" spans="1:10" s="64" customFormat="1" ht="24.95" customHeight="1">
      <c r="A122" s="270" t="s">
        <v>2113</v>
      </c>
      <c r="B122" s="270"/>
      <c r="C122" s="270"/>
      <c r="D122" s="395"/>
      <c r="E122" s="268"/>
      <c r="F122" s="271" t="s">
        <v>662</v>
      </c>
      <c r="G122" s="268" t="s">
        <v>5</v>
      </c>
      <c r="H122" s="276">
        <v>50000000</v>
      </c>
      <c r="I122" s="273">
        <v>136105905.05000001</v>
      </c>
      <c r="J122" s="273">
        <v>150000000</v>
      </c>
    </row>
    <row r="123" spans="1:10" s="64" customFormat="1" ht="24.95" customHeight="1">
      <c r="A123" s="270" t="s">
        <v>2114</v>
      </c>
      <c r="B123" s="270"/>
      <c r="C123" s="270"/>
      <c r="D123" s="395"/>
      <c r="E123" s="268"/>
      <c r="F123" s="271" t="s">
        <v>663</v>
      </c>
      <c r="G123" s="268" t="s">
        <v>5</v>
      </c>
      <c r="H123" s="276">
        <v>250000000</v>
      </c>
      <c r="I123" s="273"/>
      <c r="J123" s="273">
        <v>200000000</v>
      </c>
    </row>
    <row r="124" spans="1:10" s="64" customFormat="1" ht="24.95" customHeight="1">
      <c r="A124" s="270" t="s">
        <v>2117</v>
      </c>
      <c r="B124" s="270"/>
      <c r="C124" s="270"/>
      <c r="D124" s="395"/>
      <c r="E124" s="268"/>
      <c r="F124" s="271" t="s">
        <v>664</v>
      </c>
      <c r="G124" s="268" t="s">
        <v>12</v>
      </c>
      <c r="H124" s="276"/>
      <c r="I124" s="273"/>
      <c r="J124" s="273">
        <v>0</v>
      </c>
    </row>
    <row r="125" spans="1:10" s="64" customFormat="1" ht="24.95" customHeight="1">
      <c r="A125" s="270" t="s">
        <v>2115</v>
      </c>
      <c r="B125" s="270"/>
      <c r="C125" s="270"/>
      <c r="D125" s="395"/>
      <c r="E125" s="268"/>
      <c r="F125" s="271" t="s">
        <v>665</v>
      </c>
      <c r="G125" s="268" t="s">
        <v>12</v>
      </c>
      <c r="H125" s="276">
        <v>50000000</v>
      </c>
      <c r="I125" s="273"/>
      <c r="J125" s="273">
        <v>0</v>
      </c>
    </row>
    <row r="126" spans="1:10" s="64" customFormat="1" ht="24.95" customHeight="1">
      <c r="A126" s="270" t="s">
        <v>2116</v>
      </c>
      <c r="B126" s="270"/>
      <c r="C126" s="270"/>
      <c r="D126" s="395"/>
      <c r="E126" s="268"/>
      <c r="F126" s="271" t="s">
        <v>666</v>
      </c>
      <c r="G126" s="268" t="s">
        <v>12</v>
      </c>
      <c r="H126" s="276">
        <v>50000000</v>
      </c>
      <c r="I126" s="273"/>
      <c r="J126" s="273">
        <v>50000000</v>
      </c>
    </row>
    <row r="127" spans="1:10" s="64" customFormat="1" ht="24.95" customHeight="1">
      <c r="A127" s="270" t="s">
        <v>2118</v>
      </c>
      <c r="B127" s="270"/>
      <c r="C127" s="270"/>
      <c r="D127" s="395"/>
      <c r="E127" s="268"/>
      <c r="F127" s="271" t="s">
        <v>667</v>
      </c>
      <c r="G127" s="268" t="s">
        <v>12</v>
      </c>
      <c r="H127" s="276">
        <v>100000000</v>
      </c>
      <c r="I127" s="273"/>
      <c r="J127" s="273">
        <v>100000000</v>
      </c>
    </row>
    <row r="128" spans="1:10" s="64" customFormat="1" ht="24.95" customHeight="1">
      <c r="A128" s="267">
        <v>23020114</v>
      </c>
      <c r="B128" s="267">
        <v>70443</v>
      </c>
      <c r="C128" s="267"/>
      <c r="D128" s="394" t="s">
        <v>1248</v>
      </c>
      <c r="E128" s="268">
        <v>51221700</v>
      </c>
      <c r="F128" s="268" t="s">
        <v>668</v>
      </c>
      <c r="G128" s="268"/>
      <c r="H128" s="276"/>
      <c r="I128" s="273"/>
      <c r="J128" s="273"/>
    </row>
    <row r="129" spans="1:10" s="64" customFormat="1" ht="24.95" customHeight="1">
      <c r="A129" s="270" t="s">
        <v>2119</v>
      </c>
      <c r="B129" s="270"/>
      <c r="C129" s="270"/>
      <c r="D129" s="395"/>
      <c r="E129" s="268"/>
      <c r="F129" s="271" t="s">
        <v>669</v>
      </c>
      <c r="G129" s="268" t="s">
        <v>12</v>
      </c>
      <c r="H129" s="276">
        <v>200000000</v>
      </c>
      <c r="I129" s="273"/>
      <c r="J129" s="276">
        <v>200000000</v>
      </c>
    </row>
    <row r="130" spans="1:10" s="64" customFormat="1" ht="24.95" customHeight="1">
      <c r="A130" s="270" t="s">
        <v>2120</v>
      </c>
      <c r="B130" s="270"/>
      <c r="C130" s="270"/>
      <c r="D130" s="395"/>
      <c r="E130" s="268"/>
      <c r="F130" s="271" t="s">
        <v>670</v>
      </c>
      <c r="G130" s="268" t="s">
        <v>12</v>
      </c>
      <c r="H130" s="400" t="s">
        <v>273</v>
      </c>
      <c r="I130" s="273"/>
      <c r="J130" s="400" t="s">
        <v>273</v>
      </c>
    </row>
    <row r="131" spans="1:10" s="64" customFormat="1" ht="24.95" customHeight="1">
      <c r="A131" s="270" t="s">
        <v>2121</v>
      </c>
      <c r="B131" s="270"/>
      <c r="C131" s="270"/>
      <c r="D131" s="395"/>
      <c r="E131" s="268"/>
      <c r="F131" s="271" t="s">
        <v>671</v>
      </c>
      <c r="G131" s="268" t="s">
        <v>12</v>
      </c>
      <c r="H131" s="276">
        <v>600000000</v>
      </c>
      <c r="I131" s="273">
        <v>693803182.60000002</v>
      </c>
      <c r="J131" s="276">
        <v>100000000</v>
      </c>
    </row>
    <row r="132" spans="1:10" s="64" customFormat="1" ht="24.95" customHeight="1">
      <c r="A132" s="270" t="s">
        <v>2122</v>
      </c>
      <c r="B132" s="270"/>
      <c r="C132" s="270"/>
      <c r="D132" s="395"/>
      <c r="E132" s="268"/>
      <c r="F132" s="271" t="s">
        <v>1343</v>
      </c>
      <c r="G132" s="271"/>
      <c r="H132" s="276">
        <v>100000000</v>
      </c>
      <c r="I132" s="273"/>
      <c r="J132" s="276">
        <v>200000000</v>
      </c>
    </row>
    <row r="133" spans="1:10" s="64" customFormat="1" ht="24.95" customHeight="1">
      <c r="A133" s="267">
        <v>23020114</v>
      </c>
      <c r="B133" s="267">
        <v>70443</v>
      </c>
      <c r="C133" s="267"/>
      <c r="D133" s="394" t="s">
        <v>1248</v>
      </c>
      <c r="E133" s="268">
        <v>51231800</v>
      </c>
      <c r="F133" s="268" t="s">
        <v>672</v>
      </c>
      <c r="G133" s="271"/>
      <c r="H133" s="276"/>
      <c r="I133" s="273"/>
      <c r="J133" s="273"/>
    </row>
    <row r="134" spans="1:10" s="64" customFormat="1" ht="24.95" customHeight="1">
      <c r="A134" s="270" t="s">
        <v>2123</v>
      </c>
      <c r="B134" s="270"/>
      <c r="C134" s="270"/>
      <c r="D134" s="395"/>
      <c r="E134" s="268"/>
      <c r="F134" s="271" t="s">
        <v>673</v>
      </c>
      <c r="G134" s="268" t="s">
        <v>12</v>
      </c>
      <c r="H134" s="276">
        <v>450000000</v>
      </c>
      <c r="I134" s="273"/>
      <c r="J134" s="276">
        <v>200000000</v>
      </c>
    </row>
    <row r="135" spans="1:10" s="64" customFormat="1" ht="24.95" customHeight="1">
      <c r="A135" s="270" t="s">
        <v>2124</v>
      </c>
      <c r="B135" s="270"/>
      <c r="C135" s="270"/>
      <c r="D135" s="395"/>
      <c r="E135" s="268"/>
      <c r="F135" s="271" t="s">
        <v>674</v>
      </c>
      <c r="G135" s="268" t="s">
        <v>12</v>
      </c>
      <c r="H135" s="400" t="s">
        <v>273</v>
      </c>
      <c r="I135" s="273"/>
      <c r="J135" s="445" t="s">
        <v>273</v>
      </c>
    </row>
    <row r="136" spans="1:10" s="64" customFormat="1" ht="24.95" customHeight="1">
      <c r="A136" s="270" t="s">
        <v>2125</v>
      </c>
      <c r="B136" s="270"/>
      <c r="C136" s="270"/>
      <c r="D136" s="395"/>
      <c r="E136" s="268"/>
      <c r="F136" s="271" t="s">
        <v>675</v>
      </c>
      <c r="G136" s="268" t="s">
        <v>12</v>
      </c>
      <c r="H136" s="276">
        <v>450000000</v>
      </c>
      <c r="I136" s="273">
        <v>414317444.47000003</v>
      </c>
      <c r="J136" s="273">
        <v>450000000</v>
      </c>
    </row>
    <row r="137" spans="1:10" s="64" customFormat="1" ht="24.95" customHeight="1">
      <c r="A137" s="267">
        <v>23020114</v>
      </c>
      <c r="B137" s="267">
        <v>70443</v>
      </c>
      <c r="C137" s="267"/>
      <c r="D137" s="394" t="s">
        <v>1248</v>
      </c>
      <c r="E137" s="268">
        <v>51231200</v>
      </c>
      <c r="F137" s="268" t="s">
        <v>676</v>
      </c>
      <c r="G137" s="271"/>
      <c r="H137" s="276"/>
      <c r="I137" s="273"/>
      <c r="J137" s="273"/>
    </row>
    <row r="138" spans="1:10" s="64" customFormat="1" ht="24.95" customHeight="1">
      <c r="A138" s="270" t="s">
        <v>2126</v>
      </c>
      <c r="B138" s="270"/>
      <c r="C138" s="270"/>
      <c r="D138" s="395"/>
      <c r="E138" s="268"/>
      <c r="F138" s="271" t="s">
        <v>677</v>
      </c>
      <c r="G138" s="268" t="s">
        <v>5</v>
      </c>
      <c r="H138" s="276">
        <v>500000000</v>
      </c>
      <c r="I138" s="273">
        <v>11330217.51</v>
      </c>
      <c r="J138" s="273">
        <v>100000000</v>
      </c>
    </row>
    <row r="139" spans="1:10" s="64" customFormat="1" ht="24.95" customHeight="1">
      <c r="A139" s="267" t="s">
        <v>2127</v>
      </c>
      <c r="B139" s="267"/>
      <c r="C139" s="267"/>
      <c r="D139" s="394"/>
      <c r="E139" s="268"/>
      <c r="F139" s="271" t="s">
        <v>1344</v>
      </c>
      <c r="G139" s="268" t="s">
        <v>5</v>
      </c>
      <c r="H139" s="276">
        <v>1000000000</v>
      </c>
      <c r="I139" s="273">
        <v>714290804.60000002</v>
      </c>
      <c r="J139" s="273">
        <v>500000000</v>
      </c>
    </row>
    <row r="140" spans="1:10" s="64" customFormat="1" ht="24.95" customHeight="1">
      <c r="A140" s="267" t="s">
        <v>2128</v>
      </c>
      <c r="B140" s="267"/>
      <c r="C140" s="267"/>
      <c r="D140" s="394"/>
      <c r="E140" s="268"/>
      <c r="F140" s="419" t="s">
        <v>678</v>
      </c>
      <c r="G140" s="268" t="s">
        <v>5</v>
      </c>
      <c r="H140" s="276">
        <v>1000000000</v>
      </c>
      <c r="I140" s="273">
        <v>371561943.14999998</v>
      </c>
      <c r="J140" s="273">
        <v>500000000</v>
      </c>
    </row>
    <row r="141" spans="1:10" s="64" customFormat="1" ht="24.95" customHeight="1">
      <c r="A141" s="267" t="s">
        <v>2129</v>
      </c>
      <c r="B141" s="267"/>
      <c r="C141" s="267"/>
      <c r="D141" s="394"/>
      <c r="E141" s="268"/>
      <c r="F141" s="419" t="s">
        <v>679</v>
      </c>
      <c r="G141" s="268" t="s">
        <v>5</v>
      </c>
      <c r="H141" s="276">
        <v>900000000</v>
      </c>
      <c r="I141" s="273">
        <v>58707222.530000001</v>
      </c>
      <c r="J141" s="273">
        <v>400000000</v>
      </c>
    </row>
    <row r="142" spans="1:10" s="64" customFormat="1" ht="24.95" customHeight="1">
      <c r="A142" s="267" t="s">
        <v>2130</v>
      </c>
      <c r="B142" s="267"/>
      <c r="C142" s="267"/>
      <c r="D142" s="394"/>
      <c r="E142" s="268"/>
      <c r="F142" s="419" t="s">
        <v>680</v>
      </c>
      <c r="G142" s="271"/>
      <c r="H142" s="276"/>
      <c r="I142" s="273"/>
      <c r="J142" s="273"/>
    </row>
    <row r="143" spans="1:10" s="64" customFormat="1" ht="24.95" customHeight="1">
      <c r="A143" s="267" t="s">
        <v>2131</v>
      </c>
      <c r="B143" s="267"/>
      <c r="C143" s="267"/>
      <c r="D143" s="394"/>
      <c r="E143" s="268"/>
      <c r="F143" s="419" t="s">
        <v>681</v>
      </c>
      <c r="G143" s="271"/>
      <c r="H143" s="276"/>
      <c r="I143" s="273"/>
      <c r="J143" s="273"/>
    </row>
    <row r="144" spans="1:10" s="64" customFormat="1" ht="24.95" customHeight="1">
      <c r="A144" s="267" t="s">
        <v>2132</v>
      </c>
      <c r="B144" s="267"/>
      <c r="C144" s="267"/>
      <c r="D144" s="394"/>
      <c r="E144" s="268"/>
      <c r="F144" s="419" t="s">
        <v>682</v>
      </c>
      <c r="G144" s="271"/>
      <c r="H144" s="276"/>
      <c r="I144" s="273"/>
      <c r="J144" s="273">
        <v>150000000</v>
      </c>
    </row>
    <row r="145" spans="1:10" s="64" customFormat="1" ht="24.95" customHeight="1">
      <c r="A145" s="267" t="s">
        <v>2133</v>
      </c>
      <c r="B145" s="267"/>
      <c r="C145" s="267"/>
      <c r="D145" s="394"/>
      <c r="E145" s="268"/>
      <c r="F145" s="419" t="s">
        <v>683</v>
      </c>
      <c r="G145" s="268" t="s">
        <v>5</v>
      </c>
      <c r="H145" s="276">
        <v>700000000</v>
      </c>
      <c r="I145" s="273"/>
      <c r="J145" s="273">
        <v>400000000</v>
      </c>
    </row>
    <row r="146" spans="1:10" s="64" customFormat="1" ht="24.95" customHeight="1">
      <c r="A146" s="267" t="s">
        <v>2134</v>
      </c>
      <c r="B146" s="267"/>
      <c r="C146" s="267"/>
      <c r="D146" s="394"/>
      <c r="E146" s="268"/>
      <c r="F146" s="419" t="s">
        <v>684</v>
      </c>
      <c r="G146" s="271"/>
      <c r="H146" s="276"/>
      <c r="I146" s="273"/>
      <c r="J146" s="273">
        <v>0</v>
      </c>
    </row>
    <row r="147" spans="1:10" s="64" customFormat="1" ht="24.95" customHeight="1">
      <c r="A147" s="267" t="s">
        <v>2135</v>
      </c>
      <c r="B147" s="267"/>
      <c r="C147" s="267"/>
      <c r="D147" s="394"/>
      <c r="E147" s="268"/>
      <c r="F147" s="419" t="s">
        <v>2228</v>
      </c>
      <c r="G147" s="268" t="s">
        <v>12</v>
      </c>
      <c r="H147" s="276">
        <v>500000000</v>
      </c>
      <c r="I147" s="273"/>
      <c r="J147" s="273">
        <v>500000000</v>
      </c>
    </row>
    <row r="148" spans="1:10" s="64" customFormat="1" ht="24.95" customHeight="1">
      <c r="A148" s="267" t="s">
        <v>2136</v>
      </c>
      <c r="B148" s="267"/>
      <c r="C148" s="267"/>
      <c r="D148" s="394"/>
      <c r="E148" s="268"/>
      <c r="F148" s="419" t="s">
        <v>685</v>
      </c>
      <c r="G148" s="268" t="s">
        <v>12</v>
      </c>
      <c r="H148" s="276">
        <v>50000000</v>
      </c>
      <c r="I148" s="273"/>
      <c r="J148" s="273">
        <v>200000000</v>
      </c>
    </row>
    <row r="149" spans="1:10" s="64" customFormat="1" ht="24.95" customHeight="1">
      <c r="A149" s="267" t="s">
        <v>2137</v>
      </c>
      <c r="B149" s="267"/>
      <c r="C149" s="267"/>
      <c r="D149" s="394"/>
      <c r="E149" s="268"/>
      <c r="F149" s="419" t="s">
        <v>686</v>
      </c>
      <c r="G149" s="271"/>
      <c r="H149" s="276"/>
      <c r="I149" s="273"/>
      <c r="J149" s="273">
        <v>50000000</v>
      </c>
    </row>
    <row r="150" spans="1:10" s="64" customFormat="1" ht="24.95" customHeight="1">
      <c r="A150" s="267" t="s">
        <v>2138</v>
      </c>
      <c r="B150" s="267"/>
      <c r="C150" s="267"/>
      <c r="D150" s="394"/>
      <c r="E150" s="268"/>
      <c r="F150" s="419" t="s">
        <v>687</v>
      </c>
      <c r="G150" s="271"/>
      <c r="H150" s="276"/>
      <c r="I150" s="273"/>
      <c r="J150" s="273">
        <v>0</v>
      </c>
    </row>
    <row r="151" spans="1:10" s="64" customFormat="1" ht="24.95" customHeight="1">
      <c r="A151" s="267" t="s">
        <v>2139</v>
      </c>
      <c r="B151" s="267"/>
      <c r="C151" s="267"/>
      <c r="D151" s="394"/>
      <c r="E151" s="268"/>
      <c r="F151" s="419" t="s">
        <v>688</v>
      </c>
      <c r="G151" s="271"/>
      <c r="H151" s="276"/>
      <c r="I151" s="273"/>
      <c r="J151" s="273">
        <v>0</v>
      </c>
    </row>
    <row r="152" spans="1:10" s="64" customFormat="1" ht="24.95" customHeight="1">
      <c r="A152" s="267" t="s">
        <v>2140</v>
      </c>
      <c r="B152" s="267"/>
      <c r="C152" s="267"/>
      <c r="D152" s="394"/>
      <c r="E152" s="268"/>
      <c r="F152" s="419" t="s">
        <v>689</v>
      </c>
      <c r="G152" s="271"/>
      <c r="H152" s="276">
        <v>50000000</v>
      </c>
      <c r="I152" s="273"/>
      <c r="J152" s="273">
        <v>100000000</v>
      </c>
    </row>
    <row r="153" spans="1:10" s="64" customFormat="1" ht="24.95" customHeight="1">
      <c r="A153" s="267" t="s">
        <v>2141</v>
      </c>
      <c r="B153" s="267"/>
      <c r="C153" s="267"/>
      <c r="D153" s="394"/>
      <c r="E153" s="268"/>
      <c r="F153" s="419" t="s">
        <v>690</v>
      </c>
      <c r="G153" s="271"/>
      <c r="H153" s="276"/>
      <c r="I153" s="273"/>
      <c r="J153" s="273">
        <v>200000000</v>
      </c>
    </row>
    <row r="154" spans="1:10" s="64" customFormat="1" ht="24.95" customHeight="1">
      <c r="A154" s="267" t="s">
        <v>2142</v>
      </c>
      <c r="B154" s="267"/>
      <c r="C154" s="267"/>
      <c r="D154" s="394"/>
      <c r="E154" s="268"/>
      <c r="F154" s="419" t="s">
        <v>691</v>
      </c>
      <c r="G154" s="271"/>
      <c r="H154" s="276"/>
      <c r="I154" s="273"/>
      <c r="J154" s="273">
        <v>200000000</v>
      </c>
    </row>
    <row r="155" spans="1:10" s="64" customFormat="1" ht="24.95" customHeight="1">
      <c r="A155" s="267" t="s">
        <v>2143</v>
      </c>
      <c r="B155" s="267"/>
      <c r="C155" s="267"/>
      <c r="D155" s="394"/>
      <c r="E155" s="268"/>
      <c r="F155" s="419" t="s">
        <v>692</v>
      </c>
      <c r="G155" s="268" t="s">
        <v>12</v>
      </c>
      <c r="H155" s="276">
        <v>500000000</v>
      </c>
      <c r="I155" s="273"/>
      <c r="J155" s="273">
        <v>500000000</v>
      </c>
    </row>
    <row r="156" spans="1:10" s="64" customFormat="1" ht="24.95" customHeight="1">
      <c r="A156" s="267" t="s">
        <v>2144</v>
      </c>
      <c r="B156" s="267"/>
      <c r="C156" s="267"/>
      <c r="D156" s="394"/>
      <c r="E156" s="268"/>
      <c r="F156" s="419" t="s">
        <v>693</v>
      </c>
      <c r="G156" s="271"/>
      <c r="H156" s="276"/>
      <c r="I156" s="273"/>
      <c r="J156" s="273"/>
    </row>
    <row r="157" spans="1:10" s="64" customFormat="1" ht="24.95" customHeight="1">
      <c r="A157" s="267" t="s">
        <v>2145</v>
      </c>
      <c r="B157" s="267"/>
      <c r="C157" s="267"/>
      <c r="D157" s="394"/>
      <c r="E157" s="268"/>
      <c r="F157" s="419" t="s">
        <v>2229</v>
      </c>
      <c r="G157" s="268" t="s">
        <v>5</v>
      </c>
      <c r="H157" s="276">
        <v>500000000</v>
      </c>
      <c r="I157" s="273"/>
      <c r="J157" s="273">
        <v>500000000</v>
      </c>
    </row>
    <row r="158" spans="1:10" s="64" customFormat="1" ht="24.95" customHeight="1">
      <c r="A158" s="267" t="s">
        <v>2146</v>
      </c>
      <c r="B158" s="267"/>
      <c r="C158" s="267"/>
      <c r="D158" s="394"/>
      <c r="E158" s="268"/>
      <c r="F158" s="419" t="s">
        <v>694</v>
      </c>
      <c r="G158" s="268" t="s">
        <v>12</v>
      </c>
      <c r="H158" s="276">
        <v>50000000</v>
      </c>
      <c r="I158" s="273"/>
      <c r="J158" s="273">
        <v>100000000</v>
      </c>
    </row>
    <row r="159" spans="1:10" s="64" customFormat="1" ht="24.95" customHeight="1">
      <c r="A159" s="267" t="s">
        <v>2147</v>
      </c>
      <c r="B159" s="267"/>
      <c r="C159" s="267"/>
      <c r="D159" s="394"/>
      <c r="E159" s="268"/>
      <c r="F159" s="419" t="s">
        <v>695</v>
      </c>
      <c r="G159" s="271"/>
      <c r="H159" s="276"/>
      <c r="I159" s="273"/>
      <c r="J159" s="273"/>
    </row>
    <row r="160" spans="1:10" s="64" customFormat="1" ht="24.95" customHeight="1">
      <c r="A160" s="267" t="s">
        <v>2148</v>
      </c>
      <c r="B160" s="267"/>
      <c r="C160" s="267"/>
      <c r="D160" s="394"/>
      <c r="E160" s="268"/>
      <c r="F160" s="419" t="s">
        <v>2230</v>
      </c>
      <c r="G160" s="268" t="s">
        <v>12</v>
      </c>
      <c r="H160" s="276">
        <v>50000000</v>
      </c>
      <c r="I160" s="273"/>
      <c r="J160" s="273">
        <v>300000000</v>
      </c>
    </row>
    <row r="161" spans="1:10" s="64" customFormat="1" ht="24.95" customHeight="1">
      <c r="A161" s="267" t="s">
        <v>2149</v>
      </c>
      <c r="B161" s="267"/>
      <c r="C161" s="267"/>
      <c r="D161" s="394"/>
      <c r="E161" s="268"/>
      <c r="F161" s="419" t="s">
        <v>1346</v>
      </c>
      <c r="G161" s="271"/>
      <c r="H161" s="276">
        <v>700000000</v>
      </c>
      <c r="I161" s="273"/>
      <c r="J161" s="273">
        <v>0</v>
      </c>
    </row>
    <row r="162" spans="1:10" s="64" customFormat="1" ht="24.95" customHeight="1">
      <c r="A162" s="267" t="s">
        <v>2150</v>
      </c>
      <c r="B162" s="267"/>
      <c r="C162" s="267"/>
      <c r="D162" s="394"/>
      <c r="E162" s="268"/>
      <c r="F162" s="419" t="s">
        <v>696</v>
      </c>
      <c r="G162" s="268" t="s">
        <v>12</v>
      </c>
      <c r="H162" s="276">
        <v>100000000</v>
      </c>
      <c r="I162" s="273"/>
      <c r="J162" s="273">
        <v>800000000</v>
      </c>
    </row>
    <row r="163" spans="1:10" s="64" customFormat="1" ht="24.95" customHeight="1">
      <c r="A163" s="267" t="s">
        <v>2151</v>
      </c>
      <c r="B163" s="267"/>
      <c r="C163" s="267"/>
      <c r="D163" s="394"/>
      <c r="E163" s="268"/>
      <c r="F163" s="419" t="s">
        <v>697</v>
      </c>
      <c r="G163" s="268" t="s">
        <v>12</v>
      </c>
      <c r="H163" s="276"/>
      <c r="I163" s="273"/>
      <c r="J163" s="273"/>
    </row>
    <row r="164" spans="1:10" s="64" customFormat="1" ht="24.95" customHeight="1">
      <c r="A164" s="267" t="s">
        <v>2152</v>
      </c>
      <c r="B164" s="267"/>
      <c r="C164" s="267"/>
      <c r="D164" s="394"/>
      <c r="E164" s="268"/>
      <c r="F164" s="419" t="s">
        <v>698</v>
      </c>
      <c r="G164" s="268" t="s">
        <v>12</v>
      </c>
      <c r="H164" s="276">
        <v>1000000000</v>
      </c>
      <c r="I164" s="273"/>
      <c r="J164" s="273">
        <v>500000000</v>
      </c>
    </row>
    <row r="165" spans="1:10" s="64" customFormat="1" ht="24.95" customHeight="1">
      <c r="A165" s="267" t="s">
        <v>2153</v>
      </c>
      <c r="B165" s="267"/>
      <c r="C165" s="267"/>
      <c r="D165" s="394"/>
      <c r="E165" s="268"/>
      <c r="F165" s="419" t="s">
        <v>390</v>
      </c>
      <c r="G165" s="268" t="s">
        <v>12</v>
      </c>
      <c r="H165" s="276"/>
      <c r="I165" s="273"/>
      <c r="J165" s="273"/>
    </row>
    <row r="166" spans="1:10" s="64" customFormat="1" ht="24.95" customHeight="1">
      <c r="A166" s="267" t="s">
        <v>2154</v>
      </c>
      <c r="B166" s="267"/>
      <c r="C166" s="267"/>
      <c r="D166" s="394"/>
      <c r="E166" s="268"/>
      <c r="F166" s="419" t="s">
        <v>699</v>
      </c>
      <c r="G166" s="268" t="s">
        <v>12</v>
      </c>
      <c r="H166" s="276"/>
      <c r="I166" s="273"/>
      <c r="J166" s="273"/>
    </row>
    <row r="167" spans="1:10" s="64" customFormat="1" ht="24.95" customHeight="1">
      <c r="A167" s="267" t="s">
        <v>2155</v>
      </c>
      <c r="B167" s="267"/>
      <c r="C167" s="267"/>
      <c r="D167" s="394"/>
      <c r="E167" s="268"/>
      <c r="F167" s="419" t="s">
        <v>700</v>
      </c>
      <c r="G167" s="268" t="s">
        <v>12</v>
      </c>
      <c r="H167" s="276">
        <v>50000000</v>
      </c>
      <c r="I167" s="273"/>
      <c r="J167" s="273">
        <v>50000000</v>
      </c>
    </row>
    <row r="168" spans="1:10" s="64" customFormat="1" ht="24.95" customHeight="1">
      <c r="A168" s="267" t="s">
        <v>2156</v>
      </c>
      <c r="B168" s="267"/>
      <c r="C168" s="267"/>
      <c r="D168" s="394"/>
      <c r="E168" s="268"/>
      <c r="F168" s="419" t="s">
        <v>701</v>
      </c>
      <c r="G168" s="268" t="s">
        <v>12</v>
      </c>
      <c r="H168" s="276">
        <v>800000000</v>
      </c>
      <c r="I168" s="273"/>
      <c r="J168" s="273">
        <v>300000000</v>
      </c>
    </row>
    <row r="169" spans="1:10" s="64" customFormat="1" ht="24.95" customHeight="1">
      <c r="A169" s="267" t="s">
        <v>2157</v>
      </c>
      <c r="B169" s="267"/>
      <c r="C169" s="267"/>
      <c r="D169" s="394"/>
      <c r="E169" s="268"/>
      <c r="F169" s="419" t="s">
        <v>1345</v>
      </c>
      <c r="G169" s="268"/>
      <c r="H169" s="276"/>
      <c r="I169" s="273">
        <v>78131623.969999999</v>
      </c>
      <c r="J169" s="273">
        <v>50000000</v>
      </c>
    </row>
    <row r="170" spans="1:10" s="64" customFormat="1" ht="24.95" customHeight="1">
      <c r="A170" s="267" t="s">
        <v>2158</v>
      </c>
      <c r="B170" s="267"/>
      <c r="C170" s="267"/>
      <c r="D170" s="394"/>
      <c r="E170" s="268"/>
      <c r="F170" s="419" t="s">
        <v>702</v>
      </c>
      <c r="G170" s="271"/>
      <c r="H170" s="276">
        <v>400000000</v>
      </c>
      <c r="I170" s="273"/>
      <c r="J170" s="273">
        <v>0</v>
      </c>
    </row>
    <row r="171" spans="1:10" s="64" customFormat="1" ht="24.95" customHeight="1">
      <c r="A171" s="267" t="s">
        <v>2159</v>
      </c>
      <c r="B171" s="267"/>
      <c r="C171" s="267"/>
      <c r="D171" s="394"/>
      <c r="E171" s="268"/>
      <c r="F171" s="419" t="s">
        <v>2231</v>
      </c>
      <c r="G171" s="271"/>
      <c r="H171" s="400" t="s">
        <v>273</v>
      </c>
      <c r="I171" s="273"/>
      <c r="J171" s="400">
        <v>10000000</v>
      </c>
    </row>
    <row r="172" spans="1:10" s="64" customFormat="1" ht="24.95" customHeight="1">
      <c r="A172" s="267" t="s">
        <v>2160</v>
      </c>
      <c r="B172" s="267"/>
      <c r="C172" s="267"/>
      <c r="D172" s="394"/>
      <c r="E172" s="268"/>
      <c r="F172" s="419" t="s">
        <v>2232</v>
      </c>
      <c r="G172" s="271"/>
      <c r="H172" s="276"/>
      <c r="I172" s="273"/>
      <c r="J172" s="273"/>
    </row>
    <row r="173" spans="1:10" s="64" customFormat="1" ht="24.95" customHeight="1">
      <c r="A173" s="267" t="s">
        <v>2161</v>
      </c>
      <c r="B173" s="267"/>
      <c r="C173" s="267"/>
      <c r="D173" s="394"/>
      <c r="E173" s="268"/>
      <c r="F173" s="419" t="s">
        <v>703</v>
      </c>
      <c r="G173" s="271"/>
      <c r="H173" s="276">
        <v>20000000</v>
      </c>
      <c r="I173" s="273"/>
      <c r="J173" s="273">
        <v>0</v>
      </c>
    </row>
    <row r="174" spans="1:10" s="64" customFormat="1" ht="24.95" customHeight="1">
      <c r="A174" s="267" t="s">
        <v>2162</v>
      </c>
      <c r="B174" s="267"/>
      <c r="C174" s="267"/>
      <c r="D174" s="394"/>
      <c r="E174" s="268"/>
      <c r="F174" s="419" t="s">
        <v>704</v>
      </c>
      <c r="G174" s="271"/>
      <c r="H174" s="276">
        <v>300000000</v>
      </c>
      <c r="I174" s="273"/>
      <c r="J174" s="273">
        <v>300000000</v>
      </c>
    </row>
    <row r="175" spans="1:10" s="64" customFormat="1" ht="24.95" customHeight="1">
      <c r="A175" s="267" t="s">
        <v>2163</v>
      </c>
      <c r="B175" s="267"/>
      <c r="C175" s="267"/>
      <c r="D175" s="394"/>
      <c r="E175" s="268"/>
      <c r="F175" s="419" t="s">
        <v>705</v>
      </c>
      <c r="G175" s="271"/>
      <c r="H175" s="276">
        <v>100000000</v>
      </c>
      <c r="I175" s="273"/>
      <c r="J175" s="273">
        <v>200000000</v>
      </c>
    </row>
    <row r="176" spans="1:10" s="64" customFormat="1" ht="24.95" customHeight="1">
      <c r="A176" s="267" t="s">
        <v>2164</v>
      </c>
      <c r="B176" s="267"/>
      <c r="C176" s="267"/>
      <c r="D176" s="394"/>
      <c r="E176" s="268"/>
      <c r="F176" s="419" t="s">
        <v>706</v>
      </c>
      <c r="G176" s="268" t="s">
        <v>12</v>
      </c>
      <c r="H176" s="276">
        <v>300000000</v>
      </c>
      <c r="I176" s="273"/>
      <c r="J176" s="273">
        <v>300000000</v>
      </c>
    </row>
    <row r="177" spans="1:10" s="64" customFormat="1" ht="24.95" customHeight="1">
      <c r="A177" s="267" t="s">
        <v>2165</v>
      </c>
      <c r="B177" s="267"/>
      <c r="C177" s="267"/>
      <c r="D177" s="394"/>
      <c r="E177" s="268"/>
      <c r="F177" s="271" t="s">
        <v>707</v>
      </c>
      <c r="G177" s="268" t="s">
        <v>12</v>
      </c>
      <c r="H177" s="276">
        <v>500000000</v>
      </c>
      <c r="I177" s="273"/>
      <c r="J177" s="273">
        <v>300000000</v>
      </c>
    </row>
    <row r="178" spans="1:10" s="64" customFormat="1" ht="24.95" customHeight="1">
      <c r="A178" s="267" t="s">
        <v>2166</v>
      </c>
      <c r="B178" s="267"/>
      <c r="C178" s="267"/>
      <c r="D178" s="394"/>
      <c r="E178" s="268"/>
      <c r="F178" s="420" t="s">
        <v>2233</v>
      </c>
      <c r="G178" s="271"/>
      <c r="H178" s="276">
        <v>100000000</v>
      </c>
      <c r="I178" s="273"/>
      <c r="J178" s="273">
        <v>200000000</v>
      </c>
    </row>
    <row r="179" spans="1:10" s="64" customFormat="1" ht="24.95" customHeight="1">
      <c r="A179" s="267" t="s">
        <v>2167</v>
      </c>
      <c r="B179" s="267"/>
      <c r="C179" s="267"/>
      <c r="D179" s="394"/>
      <c r="E179" s="268"/>
      <c r="F179" s="271" t="s">
        <v>708</v>
      </c>
      <c r="G179" s="271"/>
      <c r="H179" s="276"/>
      <c r="I179" s="273"/>
      <c r="J179" s="273"/>
    </row>
    <row r="180" spans="1:10" s="64" customFormat="1" ht="24.95" customHeight="1">
      <c r="A180" s="267" t="s">
        <v>2168</v>
      </c>
      <c r="B180" s="267"/>
      <c r="C180" s="267"/>
      <c r="D180" s="394"/>
      <c r="E180" s="268"/>
      <c r="F180" s="271" t="s">
        <v>709</v>
      </c>
      <c r="G180" s="271"/>
      <c r="H180" s="400" t="s">
        <v>273</v>
      </c>
      <c r="I180" s="273"/>
      <c r="J180" s="400" t="s">
        <v>273</v>
      </c>
    </row>
    <row r="181" spans="1:10" s="64" customFormat="1" ht="24.95" customHeight="1">
      <c r="A181" s="267" t="s">
        <v>2169</v>
      </c>
      <c r="B181" s="267"/>
      <c r="C181" s="267"/>
      <c r="D181" s="394"/>
      <c r="E181" s="268"/>
      <c r="F181" s="271" t="s">
        <v>710</v>
      </c>
      <c r="G181" s="268" t="s">
        <v>12</v>
      </c>
      <c r="H181" s="276">
        <v>150000000</v>
      </c>
      <c r="I181" s="273"/>
      <c r="J181" s="276">
        <v>150000000</v>
      </c>
    </row>
    <row r="182" spans="1:10" s="64" customFormat="1" ht="24.95" customHeight="1">
      <c r="A182" s="267" t="s">
        <v>2170</v>
      </c>
      <c r="B182" s="267"/>
      <c r="C182" s="267"/>
      <c r="D182" s="394"/>
      <c r="E182" s="268"/>
      <c r="F182" s="271" t="s">
        <v>711</v>
      </c>
      <c r="G182" s="271"/>
      <c r="H182" s="276"/>
      <c r="I182" s="273"/>
      <c r="J182" s="276"/>
    </row>
    <row r="183" spans="1:10" s="64" customFormat="1" ht="24.95" customHeight="1">
      <c r="A183" s="267" t="s">
        <v>2171</v>
      </c>
      <c r="B183" s="267"/>
      <c r="C183" s="267"/>
      <c r="D183" s="394"/>
      <c r="E183" s="268"/>
      <c r="F183" s="271" t="s">
        <v>712</v>
      </c>
      <c r="G183" s="271"/>
      <c r="H183" s="276">
        <v>100000000</v>
      </c>
      <c r="I183" s="273"/>
      <c r="J183" s="276">
        <v>100000000</v>
      </c>
    </row>
    <row r="184" spans="1:10" s="64" customFormat="1" ht="24.95" customHeight="1">
      <c r="A184" s="267" t="s">
        <v>2172</v>
      </c>
      <c r="B184" s="267"/>
      <c r="C184" s="267"/>
      <c r="D184" s="394"/>
      <c r="E184" s="268"/>
      <c r="F184" s="271" t="s">
        <v>713</v>
      </c>
      <c r="G184" s="271"/>
      <c r="H184" s="276"/>
      <c r="I184" s="273"/>
      <c r="J184" s="273"/>
    </row>
    <row r="185" spans="1:10" s="64" customFormat="1" ht="24.95" customHeight="1">
      <c r="A185" s="267" t="s">
        <v>2173</v>
      </c>
      <c r="B185" s="267"/>
      <c r="C185" s="267"/>
      <c r="D185" s="394"/>
      <c r="E185" s="268"/>
      <c r="F185" s="271" t="s">
        <v>714</v>
      </c>
      <c r="G185" s="271"/>
      <c r="H185" s="276"/>
      <c r="I185" s="273"/>
      <c r="J185" s="273"/>
    </row>
    <row r="186" spans="1:10" s="64" customFormat="1" ht="24.95" customHeight="1">
      <c r="A186" s="267" t="s">
        <v>2174</v>
      </c>
      <c r="B186" s="267"/>
      <c r="C186" s="267"/>
      <c r="D186" s="394"/>
      <c r="E186" s="268"/>
      <c r="F186" s="271" t="s">
        <v>715</v>
      </c>
      <c r="G186" s="271"/>
      <c r="H186" s="276"/>
      <c r="I186" s="273"/>
      <c r="J186" s="273"/>
    </row>
    <row r="187" spans="1:10" s="64" customFormat="1" ht="24.95" customHeight="1">
      <c r="A187" s="267" t="s">
        <v>2175</v>
      </c>
      <c r="B187" s="267"/>
      <c r="C187" s="267"/>
      <c r="D187" s="394"/>
      <c r="E187" s="268"/>
      <c r="F187" s="271" t="s">
        <v>716</v>
      </c>
      <c r="G187" s="271"/>
      <c r="H187" s="276">
        <v>200000000</v>
      </c>
      <c r="I187" s="273"/>
      <c r="J187" s="273">
        <v>200000000</v>
      </c>
    </row>
    <row r="188" spans="1:10" s="64" customFormat="1" ht="24.95" customHeight="1">
      <c r="A188" s="267" t="s">
        <v>2176</v>
      </c>
      <c r="B188" s="267"/>
      <c r="C188" s="267"/>
      <c r="D188" s="394"/>
      <c r="E188" s="268"/>
      <c r="F188" s="271" t="s">
        <v>717</v>
      </c>
      <c r="G188" s="271"/>
      <c r="H188" s="276">
        <v>100000000</v>
      </c>
      <c r="I188" s="273"/>
      <c r="J188" s="273">
        <v>100000000</v>
      </c>
    </row>
    <row r="189" spans="1:10" s="64" customFormat="1" ht="24.95" customHeight="1">
      <c r="A189" s="267" t="s">
        <v>2177</v>
      </c>
      <c r="B189" s="267"/>
      <c r="C189" s="267"/>
      <c r="D189" s="394"/>
      <c r="E189" s="268"/>
      <c r="F189" s="271" t="s">
        <v>718</v>
      </c>
      <c r="G189" s="271"/>
      <c r="H189" s="276">
        <v>200000000</v>
      </c>
      <c r="I189" s="273"/>
      <c r="J189" s="273">
        <v>200000000</v>
      </c>
    </row>
    <row r="190" spans="1:10" s="64" customFormat="1" ht="24.95" customHeight="1">
      <c r="A190" s="267" t="s">
        <v>2178</v>
      </c>
      <c r="B190" s="267"/>
      <c r="C190" s="267"/>
      <c r="D190" s="394"/>
      <c r="E190" s="268"/>
      <c r="F190" s="271" t="s">
        <v>719</v>
      </c>
      <c r="G190" s="271"/>
      <c r="H190" s="276">
        <v>500000000</v>
      </c>
      <c r="I190" s="273"/>
      <c r="J190" s="273">
        <v>300000000</v>
      </c>
    </row>
    <row r="191" spans="1:10" s="64" customFormat="1" ht="24.95" customHeight="1">
      <c r="A191" s="267" t="s">
        <v>2179</v>
      </c>
      <c r="B191" s="267"/>
      <c r="C191" s="267"/>
      <c r="D191" s="394"/>
      <c r="E191" s="268"/>
      <c r="F191" s="271" t="s">
        <v>720</v>
      </c>
      <c r="G191" s="271"/>
      <c r="H191" s="276">
        <v>600000000</v>
      </c>
      <c r="I191" s="273"/>
      <c r="J191" s="273">
        <v>200000000</v>
      </c>
    </row>
    <row r="192" spans="1:10" s="64" customFormat="1" ht="24.95" customHeight="1">
      <c r="A192" s="267" t="s">
        <v>2180</v>
      </c>
      <c r="B192" s="267"/>
      <c r="C192" s="267"/>
      <c r="D192" s="394"/>
      <c r="E192" s="268"/>
      <c r="F192" s="271" t="s">
        <v>721</v>
      </c>
      <c r="G192" s="271"/>
      <c r="H192" s="276">
        <v>500000000</v>
      </c>
      <c r="I192" s="273"/>
      <c r="J192" s="273">
        <v>300000000</v>
      </c>
    </row>
    <row r="193" spans="1:10" s="64" customFormat="1" ht="24.95" customHeight="1">
      <c r="A193" s="267" t="s">
        <v>2181</v>
      </c>
      <c r="B193" s="267"/>
      <c r="C193" s="267"/>
      <c r="D193" s="394"/>
      <c r="E193" s="268"/>
      <c r="F193" s="271" t="s">
        <v>656</v>
      </c>
      <c r="G193" s="271"/>
      <c r="H193" s="276">
        <v>300000000</v>
      </c>
      <c r="I193" s="273"/>
      <c r="J193" s="273">
        <v>300000000</v>
      </c>
    </row>
    <row r="194" spans="1:10" s="64" customFormat="1" ht="24.95" customHeight="1">
      <c r="A194" s="267" t="s">
        <v>2182</v>
      </c>
      <c r="B194" s="267"/>
      <c r="C194" s="267"/>
      <c r="D194" s="394"/>
      <c r="E194" s="268"/>
      <c r="F194" s="271" t="s">
        <v>722</v>
      </c>
      <c r="G194" s="271"/>
      <c r="H194" s="276">
        <v>50000000</v>
      </c>
      <c r="I194" s="273"/>
      <c r="J194" s="273">
        <v>0</v>
      </c>
    </row>
    <row r="195" spans="1:10" s="64" customFormat="1" ht="24.95" customHeight="1">
      <c r="A195" s="267" t="s">
        <v>2183</v>
      </c>
      <c r="B195" s="267"/>
      <c r="C195" s="267"/>
      <c r="D195" s="394"/>
      <c r="E195" s="268"/>
      <c r="F195" s="271" t="s">
        <v>723</v>
      </c>
      <c r="G195" s="271"/>
      <c r="H195" s="276">
        <v>1200000000</v>
      </c>
      <c r="I195" s="273"/>
      <c r="J195" s="273">
        <v>0</v>
      </c>
    </row>
    <row r="196" spans="1:10" s="64" customFormat="1" ht="24.95" customHeight="1">
      <c r="A196" s="267" t="s">
        <v>2184</v>
      </c>
      <c r="B196" s="267"/>
      <c r="C196" s="267"/>
      <c r="D196" s="394"/>
      <c r="E196" s="268"/>
      <c r="F196" s="271" t="s">
        <v>724</v>
      </c>
      <c r="G196" s="271"/>
      <c r="H196" s="276">
        <v>50000000</v>
      </c>
      <c r="I196" s="273"/>
      <c r="J196" s="273">
        <v>200000000</v>
      </c>
    </row>
    <row r="197" spans="1:10" s="64" customFormat="1" ht="24.95" customHeight="1">
      <c r="A197" s="267" t="s">
        <v>2185</v>
      </c>
      <c r="B197" s="267"/>
      <c r="C197" s="267"/>
      <c r="D197" s="394"/>
      <c r="E197" s="268"/>
      <c r="F197" s="271" t="s">
        <v>725</v>
      </c>
      <c r="G197" s="271"/>
      <c r="H197" s="276">
        <v>30000000</v>
      </c>
      <c r="I197" s="273"/>
      <c r="J197" s="273">
        <v>0</v>
      </c>
    </row>
    <row r="198" spans="1:10" s="64" customFormat="1" ht="24.95" customHeight="1">
      <c r="A198" s="267" t="s">
        <v>2186</v>
      </c>
      <c r="B198" s="267"/>
      <c r="C198" s="267"/>
      <c r="D198" s="394"/>
      <c r="E198" s="268"/>
      <c r="F198" s="271" t="s">
        <v>726</v>
      </c>
      <c r="G198" s="271"/>
      <c r="H198" s="276">
        <v>50000000</v>
      </c>
      <c r="I198" s="273"/>
      <c r="J198" s="273">
        <v>0</v>
      </c>
    </row>
    <row r="199" spans="1:10" s="64" customFormat="1" ht="24.95" customHeight="1">
      <c r="A199" s="267" t="s">
        <v>2187</v>
      </c>
      <c r="B199" s="267"/>
      <c r="C199" s="267"/>
      <c r="D199" s="394"/>
      <c r="E199" s="268"/>
      <c r="F199" s="271" t="s">
        <v>727</v>
      </c>
      <c r="G199" s="271"/>
      <c r="H199" s="400" t="s">
        <v>273</v>
      </c>
      <c r="I199" s="273"/>
      <c r="J199" s="273">
        <v>10000000</v>
      </c>
    </row>
    <row r="200" spans="1:10" s="64" customFormat="1" ht="24.95" customHeight="1">
      <c r="A200" s="267" t="s">
        <v>2188</v>
      </c>
      <c r="B200" s="267"/>
      <c r="C200" s="267"/>
      <c r="D200" s="394"/>
      <c r="E200" s="268"/>
      <c r="F200" s="271" t="s">
        <v>728</v>
      </c>
      <c r="G200" s="271"/>
      <c r="H200" s="400" t="s">
        <v>273</v>
      </c>
      <c r="I200" s="273"/>
      <c r="J200" s="273">
        <v>0</v>
      </c>
    </row>
    <row r="201" spans="1:10" s="64" customFormat="1" ht="24.95" customHeight="1">
      <c r="A201" s="267" t="s">
        <v>2189</v>
      </c>
      <c r="B201" s="267"/>
      <c r="C201" s="267"/>
      <c r="D201" s="394"/>
      <c r="E201" s="268"/>
      <c r="F201" s="271" t="s">
        <v>729</v>
      </c>
      <c r="G201" s="271"/>
      <c r="H201" s="400" t="s">
        <v>273</v>
      </c>
      <c r="I201" s="273"/>
      <c r="J201" s="273">
        <v>0</v>
      </c>
    </row>
    <row r="202" spans="1:10" s="64" customFormat="1" ht="24.95" customHeight="1">
      <c r="A202" s="267" t="s">
        <v>2190</v>
      </c>
      <c r="B202" s="267"/>
      <c r="C202" s="267"/>
      <c r="D202" s="394"/>
      <c r="E202" s="268"/>
      <c r="F202" s="419" t="s">
        <v>730</v>
      </c>
      <c r="G202" s="271"/>
      <c r="H202" s="400">
        <v>1200000000</v>
      </c>
      <c r="I202" s="273">
        <v>511385870.08999997</v>
      </c>
      <c r="J202" s="445" t="s">
        <v>273</v>
      </c>
    </row>
    <row r="203" spans="1:10" s="64" customFormat="1" ht="24.95" customHeight="1">
      <c r="A203" s="267" t="s">
        <v>2191</v>
      </c>
      <c r="B203" s="267"/>
      <c r="C203" s="267"/>
      <c r="D203" s="394"/>
      <c r="E203" s="268"/>
      <c r="F203" s="419" t="s">
        <v>731</v>
      </c>
      <c r="G203" s="271"/>
      <c r="H203" s="400">
        <v>10000000</v>
      </c>
      <c r="I203" s="273"/>
      <c r="J203" s="273">
        <v>50000000</v>
      </c>
    </row>
    <row r="204" spans="1:10" s="64" customFormat="1" ht="24.95" customHeight="1">
      <c r="A204" s="267" t="s">
        <v>2192</v>
      </c>
      <c r="B204" s="267"/>
      <c r="C204" s="267"/>
      <c r="D204" s="394"/>
      <c r="E204" s="268"/>
      <c r="F204" s="419" t="s">
        <v>732</v>
      </c>
      <c r="G204" s="271"/>
      <c r="H204" s="400"/>
      <c r="I204" s="273"/>
      <c r="J204" s="273"/>
    </row>
    <row r="205" spans="1:10" s="64" customFormat="1" ht="24.95" customHeight="1">
      <c r="A205" s="267" t="s">
        <v>2193</v>
      </c>
      <c r="B205" s="267"/>
      <c r="C205" s="267"/>
      <c r="D205" s="394"/>
      <c r="E205" s="268"/>
      <c r="F205" s="271" t="s">
        <v>733</v>
      </c>
      <c r="G205" s="271"/>
      <c r="H205" s="400">
        <v>1000000</v>
      </c>
      <c r="I205" s="273"/>
      <c r="J205" s="273">
        <v>1000000</v>
      </c>
    </row>
    <row r="206" spans="1:10" s="64" customFormat="1" ht="24.95" customHeight="1">
      <c r="A206" s="267" t="s">
        <v>2194</v>
      </c>
      <c r="B206" s="267"/>
      <c r="C206" s="267"/>
      <c r="D206" s="394"/>
      <c r="E206" s="268"/>
      <c r="F206" s="419" t="s">
        <v>1347</v>
      </c>
      <c r="G206" s="271"/>
      <c r="H206" s="400">
        <v>50000000</v>
      </c>
      <c r="I206" s="273"/>
      <c r="J206" s="273">
        <v>100000000</v>
      </c>
    </row>
    <row r="207" spans="1:10" s="64" customFormat="1" ht="24.95" customHeight="1">
      <c r="A207" s="267" t="s">
        <v>2195</v>
      </c>
      <c r="B207" s="267"/>
      <c r="C207" s="267"/>
      <c r="D207" s="394"/>
      <c r="E207" s="268"/>
      <c r="F207" s="419" t="s">
        <v>735</v>
      </c>
      <c r="G207" s="271"/>
      <c r="H207" s="400">
        <v>50000000</v>
      </c>
      <c r="I207" s="273"/>
      <c r="J207" s="273">
        <v>0</v>
      </c>
    </row>
    <row r="208" spans="1:10" s="64" customFormat="1" ht="24.95" customHeight="1">
      <c r="A208" s="267" t="s">
        <v>2196</v>
      </c>
      <c r="B208" s="267"/>
      <c r="C208" s="267"/>
      <c r="D208" s="394"/>
      <c r="E208" s="268"/>
      <c r="F208" s="271" t="s">
        <v>737</v>
      </c>
      <c r="G208" s="268" t="s">
        <v>12</v>
      </c>
      <c r="H208" s="400">
        <v>2702000000</v>
      </c>
      <c r="I208" s="273"/>
      <c r="J208" s="273">
        <v>300000000</v>
      </c>
    </row>
    <row r="209" spans="1:10" s="64" customFormat="1" ht="24.95" customHeight="1">
      <c r="A209" s="267" t="s">
        <v>2197</v>
      </c>
      <c r="B209" s="267"/>
      <c r="C209" s="267"/>
      <c r="D209" s="394"/>
      <c r="E209" s="268"/>
      <c r="F209" s="271"/>
      <c r="G209" s="271"/>
      <c r="H209" s="400"/>
      <c r="I209" s="273"/>
      <c r="J209" s="273"/>
    </row>
    <row r="210" spans="1:10" s="64" customFormat="1" ht="24.95" customHeight="1">
      <c r="A210" s="267">
        <v>23010112</v>
      </c>
      <c r="B210" s="267">
        <v>70133</v>
      </c>
      <c r="C210" s="267"/>
      <c r="D210" s="394" t="s">
        <v>1248</v>
      </c>
      <c r="E210" s="268"/>
      <c r="F210" s="268" t="s">
        <v>469</v>
      </c>
      <c r="G210" s="271"/>
      <c r="H210" s="399">
        <v>10000000</v>
      </c>
      <c r="I210" s="273"/>
      <c r="J210" s="269">
        <v>10000000</v>
      </c>
    </row>
    <row r="211" spans="1:10" s="64" customFormat="1" ht="24.95" customHeight="1">
      <c r="A211" s="270" t="s">
        <v>2198</v>
      </c>
      <c r="B211" s="267">
        <v>70133</v>
      </c>
      <c r="C211" s="267"/>
      <c r="D211" s="394" t="s">
        <v>1248</v>
      </c>
      <c r="E211" s="268"/>
      <c r="F211" s="419" t="s">
        <v>738</v>
      </c>
      <c r="G211" s="271"/>
      <c r="H211" s="400">
        <v>10000000</v>
      </c>
      <c r="I211" s="273"/>
      <c r="J211" s="273">
        <v>10000000</v>
      </c>
    </row>
    <row r="212" spans="1:10" s="64" customFormat="1" ht="24.95" customHeight="1">
      <c r="A212" s="270"/>
      <c r="B212" s="270"/>
      <c r="C212" s="270"/>
      <c r="D212" s="395"/>
      <c r="E212" s="268"/>
      <c r="F212" s="419"/>
      <c r="G212" s="271"/>
      <c r="H212" s="400"/>
      <c r="I212" s="273"/>
      <c r="J212" s="273"/>
    </row>
    <row r="213" spans="1:10" s="64" customFormat="1" ht="24.95" customHeight="1">
      <c r="A213" s="267">
        <v>23010129</v>
      </c>
      <c r="B213" s="267">
        <v>70443</v>
      </c>
      <c r="C213" s="267"/>
      <c r="D213" s="394" t="s">
        <v>1248</v>
      </c>
      <c r="E213" s="268"/>
      <c r="F213" s="425" t="s">
        <v>207</v>
      </c>
      <c r="G213" s="271"/>
      <c r="H213" s="399">
        <v>2000000</v>
      </c>
      <c r="I213" s="273"/>
      <c r="J213" s="269">
        <v>2000000</v>
      </c>
    </row>
    <row r="214" spans="1:10" s="64" customFormat="1" ht="24.95" customHeight="1">
      <c r="A214" s="270" t="s">
        <v>2199</v>
      </c>
      <c r="B214" s="267">
        <v>70443</v>
      </c>
      <c r="C214" s="267"/>
      <c r="D214" s="394" t="s">
        <v>1248</v>
      </c>
      <c r="E214" s="268"/>
      <c r="F214" s="419" t="s">
        <v>739</v>
      </c>
      <c r="G214" s="271"/>
      <c r="H214" s="400">
        <v>2000000</v>
      </c>
      <c r="I214" s="273"/>
      <c r="J214" s="273">
        <v>2000000</v>
      </c>
    </row>
    <row r="215" spans="1:10" s="64" customFormat="1" ht="24.95" customHeight="1">
      <c r="A215" s="270" t="s">
        <v>2200</v>
      </c>
      <c r="B215" s="267">
        <v>70443</v>
      </c>
      <c r="C215" s="267"/>
      <c r="D215" s="394" t="s">
        <v>1248</v>
      </c>
      <c r="E215" s="268"/>
      <c r="F215" s="419" t="s">
        <v>1375</v>
      </c>
      <c r="G215" s="271"/>
      <c r="H215" s="400"/>
      <c r="I215" s="273"/>
      <c r="J215" s="445" t="s">
        <v>273</v>
      </c>
    </row>
    <row r="216" spans="1:10" s="64" customFormat="1" ht="24.95" customHeight="1">
      <c r="A216" s="267">
        <v>23010133</v>
      </c>
      <c r="B216" s="267">
        <v>70443</v>
      </c>
      <c r="C216" s="267"/>
      <c r="D216" s="394" t="s">
        <v>1248</v>
      </c>
      <c r="E216" s="268"/>
      <c r="F216" s="425" t="s">
        <v>740</v>
      </c>
      <c r="G216" s="271"/>
      <c r="H216" s="399">
        <v>10000000</v>
      </c>
      <c r="I216" s="273"/>
      <c r="J216" s="269">
        <v>50000000</v>
      </c>
    </row>
    <row r="217" spans="1:10" s="64" customFormat="1" ht="24.95" customHeight="1">
      <c r="A217" s="270" t="s">
        <v>2201</v>
      </c>
      <c r="B217" s="270"/>
      <c r="C217" s="270"/>
      <c r="D217" s="395"/>
      <c r="E217" s="268"/>
      <c r="F217" s="419" t="s">
        <v>741</v>
      </c>
      <c r="G217" s="271"/>
      <c r="H217" s="400">
        <v>10000000</v>
      </c>
      <c r="I217" s="273"/>
      <c r="J217" s="273">
        <v>50000000</v>
      </c>
    </row>
    <row r="218" spans="1:10" s="64" customFormat="1" ht="24.95" customHeight="1">
      <c r="A218" s="270"/>
      <c r="B218" s="270"/>
      <c r="C218" s="270"/>
      <c r="D218" s="395"/>
      <c r="E218" s="268"/>
      <c r="F218" s="419"/>
      <c r="G218" s="271"/>
      <c r="H218" s="400"/>
      <c r="I218" s="273"/>
      <c r="J218" s="273"/>
    </row>
    <row r="219" spans="1:10" s="64" customFormat="1" ht="24.95" customHeight="1">
      <c r="A219" s="267">
        <v>23030113</v>
      </c>
      <c r="B219" s="267">
        <v>70443</v>
      </c>
      <c r="C219" s="267"/>
      <c r="D219" s="394" t="s">
        <v>1248</v>
      </c>
      <c r="E219" s="268"/>
      <c r="F219" s="422" t="s">
        <v>742</v>
      </c>
      <c r="G219" s="271"/>
      <c r="H219" s="399">
        <v>501000000</v>
      </c>
      <c r="I219" s="273"/>
      <c r="J219" s="399">
        <v>1000000</v>
      </c>
    </row>
    <row r="220" spans="1:10" s="64" customFormat="1" ht="24.95" customHeight="1">
      <c r="A220" s="270" t="s">
        <v>2202</v>
      </c>
      <c r="B220" s="267">
        <v>70443</v>
      </c>
      <c r="C220" s="267"/>
      <c r="D220" s="394" t="s">
        <v>1248</v>
      </c>
      <c r="E220" s="268"/>
      <c r="F220" s="419" t="s">
        <v>743</v>
      </c>
      <c r="G220" s="271"/>
      <c r="H220" s="400">
        <v>500000000</v>
      </c>
      <c r="I220" s="273"/>
      <c r="J220" s="273">
        <v>0</v>
      </c>
    </row>
    <row r="221" spans="1:10" s="64" customFormat="1" ht="46.5">
      <c r="A221" s="270" t="s">
        <v>2203</v>
      </c>
      <c r="B221" s="267">
        <v>70443</v>
      </c>
      <c r="C221" s="267"/>
      <c r="D221" s="394" t="s">
        <v>1248</v>
      </c>
      <c r="E221" s="268"/>
      <c r="F221" s="419" t="s">
        <v>734</v>
      </c>
      <c r="G221" s="271"/>
      <c r="H221" s="400">
        <v>1000000</v>
      </c>
      <c r="I221" s="273"/>
      <c r="J221" s="273">
        <v>1000000</v>
      </c>
    </row>
    <row r="222" spans="1:10" s="64" customFormat="1" ht="24.95" customHeight="1">
      <c r="A222" s="270"/>
      <c r="B222" s="270"/>
      <c r="C222" s="270"/>
      <c r="D222" s="395"/>
      <c r="E222" s="268"/>
      <c r="F222" s="419"/>
      <c r="G222" s="271"/>
      <c r="H222" s="400"/>
      <c r="I222" s="273"/>
      <c r="J222" s="273"/>
    </row>
    <row r="223" spans="1:10" s="64" customFormat="1" ht="24.95" customHeight="1">
      <c r="A223" s="267">
        <v>23030121</v>
      </c>
      <c r="B223" s="267">
        <v>70443</v>
      </c>
      <c r="C223" s="267"/>
      <c r="D223" s="394" t="s">
        <v>1248</v>
      </c>
      <c r="E223" s="268"/>
      <c r="F223" s="425" t="s">
        <v>74</v>
      </c>
      <c r="G223" s="268"/>
      <c r="H223" s="399">
        <v>15000000</v>
      </c>
      <c r="I223" s="273"/>
      <c r="J223" s="399">
        <f>J224</f>
        <v>15000000</v>
      </c>
    </row>
    <row r="224" spans="1:10" s="64" customFormat="1" ht="24.95" customHeight="1">
      <c r="A224" s="270" t="s">
        <v>2204</v>
      </c>
      <c r="B224" s="267">
        <v>70443</v>
      </c>
      <c r="C224" s="267"/>
      <c r="D224" s="394" t="s">
        <v>1248</v>
      </c>
      <c r="E224" s="268"/>
      <c r="F224" s="271" t="s">
        <v>736</v>
      </c>
      <c r="G224" s="271"/>
      <c r="H224" s="400">
        <v>15000000</v>
      </c>
      <c r="I224" s="273"/>
      <c r="J224" s="273">
        <v>15000000</v>
      </c>
    </row>
    <row r="225" spans="1:10" s="64" customFormat="1" ht="24.95" customHeight="1">
      <c r="A225" s="270"/>
      <c r="B225" s="270"/>
      <c r="C225" s="270"/>
      <c r="D225" s="395"/>
      <c r="E225" s="268"/>
      <c r="F225" s="271"/>
      <c r="G225" s="271"/>
      <c r="H225" s="400"/>
      <c r="I225" s="273"/>
      <c r="J225" s="273"/>
    </row>
    <row r="226" spans="1:10" s="64" customFormat="1" ht="24.95" customHeight="1">
      <c r="A226" s="270"/>
      <c r="B226" s="270"/>
      <c r="C226" s="270"/>
      <c r="D226" s="395"/>
      <c r="E226" s="268"/>
      <c r="F226" s="271"/>
      <c r="G226" s="271"/>
      <c r="H226" s="400"/>
      <c r="I226" s="273"/>
      <c r="J226" s="273"/>
    </row>
    <row r="227" spans="1:10" s="64" customFormat="1" ht="24.95" customHeight="1">
      <c r="A227" s="267"/>
      <c r="B227" s="267"/>
      <c r="C227" s="267"/>
      <c r="D227" s="394"/>
      <c r="E227" s="268"/>
      <c r="F227" s="461" t="s">
        <v>1823</v>
      </c>
      <c r="G227" s="271"/>
      <c r="H227" s="438">
        <f>SUM(H223,H219,H216,H213,H210,H12)</f>
        <v>33941000000</v>
      </c>
      <c r="I227" s="438">
        <f>SUM(I223,I219,I216,I213,I210,I12)</f>
        <v>12123615803.509998</v>
      </c>
      <c r="J227" s="438">
        <f>SUM(J223,J219,J216,J213,J210,J12)</f>
        <v>21819000000</v>
      </c>
    </row>
    <row r="228" spans="1:10">
      <c r="A228" s="10"/>
      <c r="B228" s="10"/>
      <c r="C228" s="10"/>
      <c r="D228" s="34"/>
      <c r="E228" s="10"/>
      <c r="F228" s="15"/>
      <c r="G228" s="16"/>
      <c r="H228" s="17"/>
    </row>
    <row r="229" spans="1:10">
      <c r="A229" s="10"/>
      <c r="B229" s="10"/>
      <c r="C229" s="10"/>
      <c r="D229" s="34"/>
      <c r="E229" s="10"/>
      <c r="F229" s="6"/>
      <c r="G229" s="2"/>
      <c r="H229" s="4"/>
    </row>
    <row r="230" spans="1:10">
      <c r="F230" s="2"/>
      <c r="G230" s="2"/>
      <c r="H230" s="4"/>
    </row>
    <row r="231" spans="1:10">
      <c r="A231" s="2"/>
      <c r="B231" s="13"/>
      <c r="C231" s="13"/>
      <c r="D231" s="33"/>
      <c r="E231" s="13"/>
    </row>
  </sheetData>
  <mergeCells count="4">
    <mergeCell ref="A5:G5"/>
    <mergeCell ref="A7:G7"/>
    <mergeCell ref="A8:G8"/>
    <mergeCell ref="A2:J2"/>
  </mergeCells>
  <printOptions horizontalCentered="1" verticalCentered="1"/>
  <pageMargins left="0.7" right="0.7" top="0.75" bottom="0.75" header="0.3" footer="0.3"/>
  <pageSetup scale="39" orientation="landscape" horizontalDpi="300" verticalDpi="300" r:id="rId1"/>
  <headerFooter>
    <oddFooter xml:space="preserve">&amp;C&amp;"-,Bold"&amp;24 </oddFooter>
  </headerFooter>
  <rowBreaks count="5" manualBreakCount="5">
    <brk id="48" max="9" man="1"/>
    <brk id="88" max="9" man="1"/>
    <brk id="127" max="9" man="1"/>
    <brk id="169" max="9" man="1"/>
    <brk id="209" max="9" man="1"/>
  </rowBreaks>
</worksheet>
</file>

<file path=xl/worksheets/sheet26.xml><?xml version="1.0" encoding="utf-8"?>
<worksheet xmlns="http://schemas.openxmlformats.org/spreadsheetml/2006/main" xmlns:r="http://schemas.openxmlformats.org/officeDocument/2006/relationships">
  <dimension ref="A2:J52"/>
  <sheetViews>
    <sheetView view="pageBreakPreview" zoomScale="60" zoomScaleNormal="100" workbookViewId="0">
      <selection activeCell="J10" sqref="J10"/>
    </sheetView>
  </sheetViews>
  <sheetFormatPr defaultRowHeight="15"/>
  <cols>
    <col min="1" max="1" width="20.7109375" customWidth="1"/>
    <col min="2" max="2" width="23.5703125" customWidth="1"/>
    <col min="3" max="3" width="22.85546875" customWidth="1"/>
    <col min="4" max="4" width="15.42578125" style="32" customWidth="1"/>
    <col min="5" max="5" width="13.85546875" customWidth="1"/>
    <col min="6" max="6" width="90.7109375" customWidth="1"/>
    <col min="7" max="7" width="15" customWidth="1"/>
    <col min="8" max="8" width="30.140625" customWidth="1"/>
    <col min="9" max="9" width="25.28515625" customWidth="1"/>
    <col min="10" max="10" width="30.42578125" customWidth="1"/>
  </cols>
  <sheetData>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750</v>
      </c>
      <c r="B5" s="785"/>
      <c r="C5" s="785"/>
      <c r="D5" s="785"/>
      <c r="E5" s="785"/>
      <c r="F5" s="785"/>
      <c r="G5" s="785"/>
      <c r="H5" s="253"/>
      <c r="I5" s="254"/>
      <c r="J5" s="254"/>
    </row>
    <row r="6" spans="1:10" ht="23.25">
      <c r="A6" s="263" t="s">
        <v>0</v>
      </c>
      <c r="B6" s="263"/>
      <c r="C6" s="492" t="s">
        <v>815</v>
      </c>
      <c r="D6" s="492"/>
      <c r="E6" s="492"/>
      <c r="F6" s="492"/>
      <c r="G6" s="263"/>
      <c r="H6" s="253"/>
      <c r="I6" s="254"/>
      <c r="J6" s="254"/>
    </row>
    <row r="7" spans="1:10" ht="23.25">
      <c r="A7" s="785" t="s">
        <v>751</v>
      </c>
      <c r="B7" s="785"/>
      <c r="C7" s="785"/>
      <c r="D7" s="785"/>
      <c r="E7" s="785"/>
      <c r="F7" s="785"/>
      <c r="G7" s="785"/>
      <c r="H7" s="253"/>
      <c r="I7" s="254"/>
      <c r="J7" s="254"/>
    </row>
    <row r="8" spans="1:10" ht="23.25">
      <c r="A8" s="785" t="s">
        <v>816</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ht="23.25">
      <c r="A11" s="254"/>
      <c r="B11" s="254"/>
      <c r="C11" s="254"/>
      <c r="D11" s="473"/>
      <c r="E11" s="254"/>
      <c r="F11" s="254"/>
      <c r="G11" s="555"/>
      <c r="H11" s="259" t="s">
        <v>22</v>
      </c>
      <c r="I11" s="259" t="s">
        <v>22</v>
      </c>
      <c r="J11" s="259" t="s">
        <v>22</v>
      </c>
    </row>
    <row r="12" spans="1:10" s="64" customFormat="1" ht="23.25">
      <c r="A12" s="267">
        <v>23010101</v>
      </c>
      <c r="B12" s="267">
        <v>70133</v>
      </c>
      <c r="C12" s="267"/>
      <c r="D12" s="394" t="s">
        <v>1248</v>
      </c>
      <c r="E12" s="267"/>
      <c r="F12" s="268" t="s">
        <v>564</v>
      </c>
      <c r="G12" s="268"/>
      <c r="H12" s="269">
        <v>10000000</v>
      </c>
      <c r="I12" s="273"/>
      <c r="J12" s="269">
        <f>J13</f>
        <v>5000000</v>
      </c>
    </row>
    <row r="13" spans="1:10" s="64" customFormat="1" ht="46.5">
      <c r="A13" s="270" t="s">
        <v>6</v>
      </c>
      <c r="B13" s="270"/>
      <c r="C13" s="270"/>
      <c r="D13" s="395"/>
      <c r="E13" s="270"/>
      <c r="F13" s="260" t="s">
        <v>752</v>
      </c>
      <c r="G13" s="271"/>
      <c r="H13" s="272">
        <v>10000000</v>
      </c>
      <c r="I13" s="273"/>
      <c r="J13" s="273">
        <v>5000000</v>
      </c>
    </row>
    <row r="14" spans="1:10" s="64" customFormat="1" ht="23.25">
      <c r="A14" s="270"/>
      <c r="B14" s="270"/>
      <c r="C14" s="270"/>
      <c r="D14" s="395"/>
      <c r="E14" s="270"/>
      <c r="F14" s="260"/>
      <c r="G14" s="271"/>
      <c r="H14" s="272"/>
      <c r="I14" s="273"/>
      <c r="J14" s="273"/>
    </row>
    <row r="15" spans="1:10" s="64" customFormat="1" ht="23.25">
      <c r="A15" s="270"/>
      <c r="B15" s="270"/>
      <c r="C15" s="270"/>
      <c r="D15" s="395"/>
      <c r="E15" s="270"/>
      <c r="F15" s="434" t="s">
        <v>184</v>
      </c>
      <c r="G15" s="271"/>
      <c r="H15" s="272"/>
      <c r="I15" s="273"/>
      <c r="J15" s="269">
        <f>J16</f>
        <v>5000000</v>
      </c>
    </row>
    <row r="16" spans="1:10" s="64" customFormat="1" ht="23.25">
      <c r="A16" s="270" t="s">
        <v>6</v>
      </c>
      <c r="B16" s="270"/>
      <c r="C16" s="270"/>
      <c r="D16" s="395"/>
      <c r="E16" s="270"/>
      <c r="F16" s="260" t="s">
        <v>1980</v>
      </c>
      <c r="G16" s="271"/>
      <c r="H16" s="272"/>
      <c r="I16" s="273"/>
      <c r="J16" s="273">
        <v>5000000</v>
      </c>
    </row>
    <row r="17" spans="1:10" s="64" customFormat="1" ht="23.25">
      <c r="A17" s="270"/>
      <c r="B17" s="270"/>
      <c r="C17" s="270"/>
      <c r="D17" s="395"/>
      <c r="E17" s="270"/>
      <c r="F17" s="260"/>
      <c r="G17" s="271"/>
      <c r="H17" s="276"/>
      <c r="I17" s="273"/>
      <c r="J17" s="273"/>
    </row>
    <row r="18" spans="1:10" s="64" customFormat="1" ht="23.25">
      <c r="A18" s="267">
        <v>23010105</v>
      </c>
      <c r="B18" s="267">
        <v>70320</v>
      </c>
      <c r="C18" s="267"/>
      <c r="D18" s="394" t="s">
        <v>1248</v>
      </c>
      <c r="E18" s="267"/>
      <c r="F18" s="434" t="s">
        <v>24</v>
      </c>
      <c r="G18" s="268"/>
      <c r="H18" s="274">
        <v>27000000</v>
      </c>
      <c r="I18" s="273"/>
      <c r="J18" s="269">
        <f>SUM(J19:J20)</f>
        <v>22000000</v>
      </c>
    </row>
    <row r="19" spans="1:10" s="64" customFormat="1" ht="23.25">
      <c r="A19" s="270" t="s">
        <v>6</v>
      </c>
      <c r="B19" s="270"/>
      <c r="C19" s="270"/>
      <c r="D19" s="395"/>
      <c r="E19" s="270"/>
      <c r="F19" s="260" t="s">
        <v>1981</v>
      </c>
      <c r="G19" s="271"/>
      <c r="H19" s="276">
        <v>20000000</v>
      </c>
      <c r="I19" s="273"/>
      <c r="J19" s="273">
        <v>15000000</v>
      </c>
    </row>
    <row r="20" spans="1:10" s="64" customFormat="1" ht="23.25">
      <c r="A20" s="270" t="s">
        <v>7</v>
      </c>
      <c r="B20" s="270"/>
      <c r="C20" s="270"/>
      <c r="D20" s="395"/>
      <c r="E20" s="270"/>
      <c r="F20" s="260" t="s">
        <v>1982</v>
      </c>
      <c r="G20" s="271"/>
      <c r="H20" s="276">
        <v>7000000</v>
      </c>
      <c r="I20" s="273"/>
      <c r="J20" s="273">
        <v>7000000</v>
      </c>
    </row>
    <row r="21" spans="1:10" s="64" customFormat="1" ht="23.25">
      <c r="A21" s="267"/>
      <c r="B21" s="267"/>
      <c r="C21" s="267"/>
      <c r="D21" s="394"/>
      <c r="E21" s="267"/>
      <c r="F21" s="439"/>
      <c r="G21" s="268"/>
      <c r="H21" s="399"/>
      <c r="I21" s="273"/>
      <c r="J21" s="273"/>
    </row>
    <row r="22" spans="1:10" s="64" customFormat="1" ht="23.25">
      <c r="A22" s="267">
        <v>23010107</v>
      </c>
      <c r="B22" s="267">
        <v>70451</v>
      </c>
      <c r="C22" s="267"/>
      <c r="D22" s="394" t="s">
        <v>1248</v>
      </c>
      <c r="E22" s="267"/>
      <c r="F22" s="401" t="s">
        <v>753</v>
      </c>
      <c r="G22" s="268" t="s">
        <v>5</v>
      </c>
      <c r="H22" s="274">
        <v>30000000</v>
      </c>
      <c r="I22" s="273"/>
      <c r="J22" s="269">
        <f>SUM(J23:J24)</f>
        <v>60000000</v>
      </c>
    </row>
    <row r="23" spans="1:10" s="64" customFormat="1" ht="46.5">
      <c r="A23" s="270" t="s">
        <v>6</v>
      </c>
      <c r="B23" s="270"/>
      <c r="C23" s="270"/>
      <c r="D23" s="395"/>
      <c r="E23" s="270"/>
      <c r="F23" s="420" t="s">
        <v>754</v>
      </c>
      <c r="G23" s="268"/>
      <c r="H23" s="276">
        <v>30000000</v>
      </c>
      <c r="I23" s="273"/>
      <c r="J23" s="273">
        <v>20000000</v>
      </c>
    </row>
    <row r="24" spans="1:10" s="64" customFormat="1" ht="23.25">
      <c r="A24" s="270"/>
      <c r="B24" s="270"/>
      <c r="C24" s="270"/>
      <c r="D24" s="395"/>
      <c r="E24" s="270"/>
      <c r="F24" s="420" t="s">
        <v>1983</v>
      </c>
      <c r="G24" s="268"/>
      <c r="H24" s="276"/>
      <c r="I24" s="273"/>
      <c r="J24" s="273">
        <v>40000000</v>
      </c>
    </row>
    <row r="25" spans="1:10" s="64" customFormat="1" ht="23.25">
      <c r="A25" s="270"/>
      <c r="B25" s="270"/>
      <c r="C25" s="270"/>
      <c r="D25" s="395"/>
      <c r="E25" s="270"/>
      <c r="F25" s="260"/>
      <c r="G25" s="271"/>
      <c r="H25" s="276"/>
      <c r="I25" s="273"/>
      <c r="J25" s="273"/>
    </row>
    <row r="26" spans="1:10" s="64" customFormat="1" ht="23.25">
      <c r="A26" s="267">
        <v>23010112</v>
      </c>
      <c r="B26" s="267">
        <v>70133</v>
      </c>
      <c r="C26" s="267"/>
      <c r="D26" s="394" t="s">
        <v>1248</v>
      </c>
      <c r="E26" s="267"/>
      <c r="F26" s="268" t="s">
        <v>469</v>
      </c>
      <c r="G26" s="271"/>
      <c r="H26" s="274">
        <v>10000000</v>
      </c>
      <c r="I26" s="269">
        <v>500000</v>
      </c>
      <c r="J26" s="269">
        <f>SUM(J27:J28)</f>
        <v>13000000</v>
      </c>
    </row>
    <row r="27" spans="1:10" s="64" customFormat="1" ht="23.25">
      <c r="A27" s="270" t="s">
        <v>6</v>
      </c>
      <c r="B27" s="270"/>
      <c r="C27" s="270"/>
      <c r="D27" s="395"/>
      <c r="E27" s="270"/>
      <c r="F27" s="260" t="s">
        <v>755</v>
      </c>
      <c r="G27" s="268"/>
      <c r="H27" s="276">
        <v>5000000</v>
      </c>
      <c r="I27" s="273">
        <v>500000</v>
      </c>
      <c r="J27" s="273">
        <v>8000000</v>
      </c>
    </row>
    <row r="28" spans="1:10" s="64" customFormat="1" ht="23.25">
      <c r="A28" s="270" t="s">
        <v>7</v>
      </c>
      <c r="B28" s="270"/>
      <c r="C28" s="270"/>
      <c r="D28" s="395"/>
      <c r="E28" s="270"/>
      <c r="F28" s="260" t="s">
        <v>756</v>
      </c>
      <c r="G28" s="271"/>
      <c r="H28" s="400">
        <v>5000000</v>
      </c>
      <c r="I28" s="273"/>
      <c r="J28" s="273">
        <v>5000000</v>
      </c>
    </row>
    <row r="29" spans="1:10" s="64" customFormat="1" ht="23.25">
      <c r="A29" s="270"/>
      <c r="B29" s="270"/>
      <c r="C29" s="270"/>
      <c r="D29" s="395"/>
      <c r="E29" s="270"/>
      <c r="F29" s="260"/>
      <c r="G29" s="271"/>
      <c r="H29" s="276"/>
      <c r="I29" s="273"/>
      <c r="J29" s="273"/>
    </row>
    <row r="30" spans="1:10" s="64" customFormat="1" ht="22.5">
      <c r="A30" s="267">
        <v>23010123</v>
      </c>
      <c r="B30" s="267">
        <v>70320</v>
      </c>
      <c r="C30" s="267"/>
      <c r="D30" s="394" t="s">
        <v>1248</v>
      </c>
      <c r="E30" s="267"/>
      <c r="F30" s="268" t="s">
        <v>757</v>
      </c>
      <c r="G30" s="268" t="s">
        <v>12</v>
      </c>
      <c r="H30" s="399">
        <v>139000000</v>
      </c>
      <c r="I30" s="269">
        <v>496500</v>
      </c>
      <c r="J30" s="269">
        <f>SUM(J31:J32)</f>
        <v>65000000</v>
      </c>
    </row>
    <row r="31" spans="1:10" s="64" customFormat="1" ht="46.5">
      <c r="A31" s="270" t="s">
        <v>6</v>
      </c>
      <c r="B31" s="270"/>
      <c r="C31" s="270"/>
      <c r="D31" s="395"/>
      <c r="E31" s="270"/>
      <c r="F31" s="423" t="s">
        <v>758</v>
      </c>
      <c r="G31" s="268"/>
      <c r="H31" s="276">
        <v>135000000</v>
      </c>
      <c r="I31" s="273"/>
      <c r="J31" s="273">
        <v>60000000</v>
      </c>
    </row>
    <row r="32" spans="1:10" s="64" customFormat="1" ht="46.5">
      <c r="A32" s="270" t="s">
        <v>9</v>
      </c>
      <c r="B32" s="270"/>
      <c r="C32" s="270"/>
      <c r="D32" s="395"/>
      <c r="E32" s="270"/>
      <c r="F32" s="260" t="s">
        <v>759</v>
      </c>
      <c r="G32" s="271"/>
      <c r="H32" s="276">
        <v>4000000</v>
      </c>
      <c r="I32" s="273">
        <v>496500</v>
      </c>
      <c r="J32" s="273">
        <v>5000000</v>
      </c>
    </row>
    <row r="33" spans="1:10" s="64" customFormat="1" ht="23.25">
      <c r="A33" s="270"/>
      <c r="B33" s="270"/>
      <c r="C33" s="270"/>
      <c r="D33" s="395"/>
      <c r="E33" s="270"/>
      <c r="F33" s="262"/>
      <c r="G33" s="268"/>
      <c r="H33" s="274"/>
      <c r="I33" s="273"/>
      <c r="J33" s="273"/>
    </row>
    <row r="34" spans="1:10" s="64" customFormat="1" ht="45">
      <c r="A34" s="267">
        <v>23020105</v>
      </c>
      <c r="B34" s="267">
        <v>70630</v>
      </c>
      <c r="C34" s="267"/>
      <c r="D34" s="394" t="s">
        <v>1248</v>
      </c>
      <c r="E34" s="267"/>
      <c r="F34" s="402" t="s">
        <v>72</v>
      </c>
      <c r="G34" s="271"/>
      <c r="H34" s="274">
        <v>5000000</v>
      </c>
      <c r="I34" s="273"/>
      <c r="J34" s="269">
        <f>J35</f>
        <v>5000000</v>
      </c>
    </row>
    <row r="35" spans="1:10" s="64" customFormat="1" ht="23.25">
      <c r="A35" s="270" t="s">
        <v>6</v>
      </c>
      <c r="B35" s="270"/>
      <c r="C35" s="270"/>
      <c r="D35" s="395"/>
      <c r="E35" s="270"/>
      <c r="F35" s="260" t="s">
        <v>760</v>
      </c>
      <c r="G35" s="271"/>
      <c r="H35" s="276">
        <v>5000000</v>
      </c>
      <c r="I35" s="273"/>
      <c r="J35" s="273">
        <v>5000000</v>
      </c>
    </row>
    <row r="36" spans="1:10" s="64" customFormat="1" ht="23.25">
      <c r="A36" s="270"/>
      <c r="B36" s="270"/>
      <c r="C36" s="270"/>
      <c r="D36" s="395"/>
      <c r="E36" s="270"/>
      <c r="F36" s="436"/>
      <c r="G36" s="268"/>
      <c r="H36" s="276"/>
      <c r="I36" s="273"/>
      <c r="J36" s="273"/>
    </row>
    <row r="37" spans="1:10" s="64" customFormat="1" ht="23.25">
      <c r="A37" s="462">
        <v>23020118</v>
      </c>
      <c r="B37" s="462">
        <v>70451</v>
      </c>
      <c r="C37" s="462"/>
      <c r="D37" s="463" t="s">
        <v>1248</v>
      </c>
      <c r="E37" s="462"/>
      <c r="F37" s="268" t="s">
        <v>762</v>
      </c>
      <c r="G37" s="460"/>
      <c r="H37" s="274">
        <v>25000000</v>
      </c>
      <c r="I37" s="269">
        <v>347000</v>
      </c>
      <c r="J37" s="269">
        <f>SUM(J38:J39)</f>
        <v>15000000</v>
      </c>
    </row>
    <row r="38" spans="1:10" s="64" customFormat="1" ht="23.25">
      <c r="A38" s="267" t="s">
        <v>6</v>
      </c>
      <c r="B38" s="267"/>
      <c r="C38" s="267"/>
      <c r="D38" s="394"/>
      <c r="E38" s="267"/>
      <c r="F38" s="260" t="s">
        <v>761</v>
      </c>
      <c r="G38" s="271"/>
      <c r="H38" s="276">
        <v>5000000</v>
      </c>
      <c r="I38" s="273"/>
      <c r="J38" s="273">
        <v>5000000</v>
      </c>
    </row>
    <row r="39" spans="1:10" s="64" customFormat="1" ht="23.25">
      <c r="A39" s="270" t="s">
        <v>7</v>
      </c>
      <c r="B39" s="270"/>
      <c r="C39" s="270"/>
      <c r="D39" s="395"/>
      <c r="E39" s="270"/>
      <c r="F39" s="423" t="s">
        <v>1984</v>
      </c>
      <c r="G39" s="271"/>
      <c r="H39" s="276">
        <v>20000000</v>
      </c>
      <c r="I39" s="273">
        <v>347000</v>
      </c>
      <c r="J39" s="273">
        <v>10000000</v>
      </c>
    </row>
    <row r="40" spans="1:10" s="64" customFormat="1" ht="23.25">
      <c r="A40" s="270"/>
      <c r="B40" s="270"/>
      <c r="C40" s="270"/>
      <c r="D40" s="395"/>
      <c r="E40" s="270"/>
      <c r="F40" s="423"/>
      <c r="G40" s="271"/>
      <c r="H40" s="276"/>
      <c r="I40" s="273"/>
      <c r="J40" s="273"/>
    </row>
    <row r="41" spans="1:10" s="64" customFormat="1" ht="22.5">
      <c r="A41" s="267">
        <v>23010128</v>
      </c>
      <c r="B41" s="267">
        <v>70451</v>
      </c>
      <c r="C41" s="267"/>
      <c r="D41" s="394" t="s">
        <v>1248</v>
      </c>
      <c r="E41" s="267"/>
      <c r="F41" s="401" t="s">
        <v>14</v>
      </c>
      <c r="G41" s="268"/>
      <c r="H41" s="269">
        <v>50000000</v>
      </c>
      <c r="I41" s="269">
        <v>980000</v>
      </c>
      <c r="J41" s="269">
        <f>J42</f>
        <v>30000000</v>
      </c>
    </row>
    <row r="42" spans="1:10" s="64" customFormat="1" ht="46.5">
      <c r="A42" s="270" t="s">
        <v>6</v>
      </c>
      <c r="B42" s="270"/>
      <c r="C42" s="270"/>
      <c r="D42" s="395"/>
      <c r="E42" s="270"/>
      <c r="F42" s="260" t="s">
        <v>1985</v>
      </c>
      <c r="G42" s="271"/>
      <c r="H42" s="272">
        <v>50000000</v>
      </c>
      <c r="I42" s="273">
        <v>980000</v>
      </c>
      <c r="J42" s="273">
        <v>30000000</v>
      </c>
    </row>
    <row r="43" spans="1:10" s="64" customFormat="1" ht="23.25">
      <c r="A43" s="270"/>
      <c r="B43" s="270"/>
      <c r="C43" s="270"/>
      <c r="D43" s="395"/>
      <c r="E43" s="270"/>
      <c r="F43" s="260"/>
      <c r="G43" s="271"/>
      <c r="H43" s="272"/>
      <c r="I43" s="273"/>
      <c r="J43" s="272"/>
    </row>
    <row r="44" spans="1:10" s="64" customFormat="1" ht="23.25">
      <c r="A44" s="267">
        <v>23010124</v>
      </c>
      <c r="B44" s="267">
        <v>70451</v>
      </c>
      <c r="C44" s="267"/>
      <c r="D44" s="394" t="s">
        <v>1248</v>
      </c>
      <c r="E44" s="267"/>
      <c r="F44" s="401" t="s">
        <v>14</v>
      </c>
      <c r="G44" s="271"/>
      <c r="H44" s="272"/>
      <c r="I44" s="273"/>
      <c r="J44" s="269">
        <f>SUM(J45:J46)</f>
        <v>30000000</v>
      </c>
    </row>
    <row r="45" spans="1:10" s="64" customFormat="1" ht="23.25">
      <c r="A45" s="270" t="s">
        <v>6</v>
      </c>
      <c r="B45" s="270"/>
      <c r="C45" s="270"/>
      <c r="D45" s="395"/>
      <c r="E45" s="270"/>
      <c r="F45" s="260" t="s">
        <v>1986</v>
      </c>
      <c r="G45" s="271" t="s">
        <v>12</v>
      </c>
      <c r="H45" s="276"/>
      <c r="I45" s="273"/>
      <c r="J45" s="273">
        <v>10000000</v>
      </c>
    </row>
    <row r="46" spans="1:10" s="64" customFormat="1" ht="23.25">
      <c r="A46" s="464" t="s">
        <v>6</v>
      </c>
      <c r="B46" s="464"/>
      <c r="C46" s="464"/>
      <c r="D46" s="465"/>
      <c r="E46" s="464"/>
      <c r="F46" s="440" t="s">
        <v>1987</v>
      </c>
      <c r="G46" s="271" t="s">
        <v>12</v>
      </c>
      <c r="H46" s="276"/>
      <c r="I46" s="273"/>
      <c r="J46" s="273">
        <v>20000000</v>
      </c>
    </row>
    <row r="47" spans="1:10" s="64" customFormat="1" ht="23.25">
      <c r="A47" s="270"/>
      <c r="B47" s="270"/>
      <c r="C47" s="270"/>
      <c r="D47" s="395"/>
      <c r="E47" s="270"/>
      <c r="F47" s="267" t="s">
        <v>1830</v>
      </c>
      <c r="G47" s="271"/>
      <c r="H47" s="277">
        <f>SUM(H12,H18,H22,H26,H30,H34,H37,H41,H44)</f>
        <v>296000000</v>
      </c>
      <c r="I47" s="277">
        <f>SUM(I12,I18,I22,I26,I30,I34,I37,I41,I44)</f>
        <v>2323500</v>
      </c>
      <c r="J47" s="277">
        <f>SUM(J12,J18,J22,J26,J30,J34,J37,J41,J44,J15)</f>
        <v>250000000</v>
      </c>
    </row>
    <row r="48" spans="1:10" s="64" customFormat="1" ht="23.25">
      <c r="A48" s="270"/>
      <c r="B48" s="270"/>
      <c r="C48" s="270"/>
      <c r="D48" s="395"/>
      <c r="E48" s="270"/>
      <c r="F48" s="267"/>
      <c r="G48" s="271"/>
      <c r="H48" s="277"/>
      <c r="I48" s="271"/>
      <c r="J48" s="271"/>
    </row>
    <row r="49" spans="1:8">
      <c r="A49" s="10"/>
      <c r="B49" s="10"/>
      <c r="C49" s="10"/>
      <c r="D49" s="34"/>
      <c r="E49" s="10"/>
      <c r="F49" s="15"/>
      <c r="G49" s="16"/>
      <c r="H49" s="17"/>
    </row>
    <row r="50" spans="1:8">
      <c r="A50" s="10"/>
      <c r="B50" s="10"/>
      <c r="C50" s="10"/>
      <c r="D50" s="34"/>
      <c r="E50" s="10"/>
      <c r="F50" s="6"/>
      <c r="G50" s="2"/>
      <c r="H50" s="4"/>
    </row>
    <row r="51" spans="1:8">
      <c r="F51" s="2"/>
      <c r="G51" s="2"/>
      <c r="H51" s="4"/>
    </row>
    <row r="52" spans="1:8">
      <c r="A52" s="2"/>
      <c r="B52" s="13"/>
      <c r="C52" s="13"/>
      <c r="D52" s="33"/>
      <c r="E52" s="13"/>
    </row>
  </sheetData>
  <mergeCells count="4">
    <mergeCell ref="A5:G5"/>
    <mergeCell ref="A7:G7"/>
    <mergeCell ref="A8:G8"/>
    <mergeCell ref="A2:J2"/>
  </mergeCells>
  <printOptions horizontalCentered="1" verticalCentered="1"/>
  <pageMargins left="0.7" right="0.7" top="0.75" bottom="0.75" header="0.3" footer="0.3"/>
  <pageSetup scale="39" orientation="landscape" horizontalDpi="300" verticalDpi="300" r:id="rId1"/>
</worksheet>
</file>

<file path=xl/worksheets/sheet27.xml><?xml version="1.0" encoding="utf-8"?>
<worksheet xmlns="http://schemas.openxmlformats.org/spreadsheetml/2006/main" xmlns:r="http://schemas.openxmlformats.org/officeDocument/2006/relationships">
  <dimension ref="A2:J16"/>
  <sheetViews>
    <sheetView view="pageBreakPreview" zoomScale="55" zoomScaleNormal="100" zoomScaleSheetLayoutView="55" workbookViewId="0">
      <selection activeCell="F12" sqref="F12"/>
    </sheetView>
  </sheetViews>
  <sheetFormatPr defaultRowHeight="15"/>
  <cols>
    <col min="1" max="1" width="21.7109375" bestFit="1" customWidth="1"/>
    <col min="2" max="2" width="24.140625" customWidth="1"/>
    <col min="3" max="3" width="21.7109375" customWidth="1"/>
    <col min="4" max="4" width="14.28515625" style="32" customWidth="1"/>
    <col min="5" max="5" width="17.28515625" customWidth="1"/>
    <col min="6" max="6" width="78.5703125" customWidth="1"/>
    <col min="7" max="7" width="15" customWidth="1"/>
    <col min="8" max="8" width="32.28515625" customWidth="1"/>
    <col min="9" max="9" width="24.5703125" customWidth="1"/>
    <col min="10" max="10" width="31.42578125" customWidth="1"/>
  </cols>
  <sheetData>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763</v>
      </c>
      <c r="B5" s="785"/>
      <c r="C5" s="785"/>
      <c r="D5" s="785"/>
      <c r="E5" s="785"/>
      <c r="F5" s="785"/>
      <c r="G5" s="785"/>
      <c r="H5" s="253"/>
      <c r="I5" s="254"/>
      <c r="J5" s="254"/>
    </row>
    <row r="6" spans="1:10" ht="23.25">
      <c r="A6" s="263" t="s">
        <v>0</v>
      </c>
      <c r="B6" s="263"/>
      <c r="C6" s="264" t="s">
        <v>882</v>
      </c>
      <c r="D6" s="265"/>
      <c r="E6" s="265"/>
      <c r="F6" s="266"/>
      <c r="G6" s="263"/>
      <c r="H6" s="253"/>
      <c r="I6" s="254"/>
      <c r="J6" s="254"/>
    </row>
    <row r="7" spans="1:10" ht="23.25">
      <c r="A7" s="785" t="s">
        <v>764</v>
      </c>
      <c r="B7" s="785"/>
      <c r="C7" s="785"/>
      <c r="D7" s="785"/>
      <c r="E7" s="785"/>
      <c r="F7" s="785"/>
      <c r="G7" s="785"/>
      <c r="H7" s="253"/>
      <c r="I7" s="254"/>
      <c r="J7" s="254"/>
    </row>
    <row r="8" spans="1:10" ht="23.25">
      <c r="A8" s="785" t="s">
        <v>1085</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ht="23.25">
      <c r="A11" s="254"/>
      <c r="B11" s="254"/>
      <c r="C11" s="254"/>
      <c r="D11" s="473"/>
      <c r="E11" s="254"/>
      <c r="F11" s="254"/>
      <c r="G11" s="258"/>
      <c r="H11" s="259" t="s">
        <v>22</v>
      </c>
      <c r="I11" s="259" t="s">
        <v>22</v>
      </c>
      <c r="J11" s="259" t="s">
        <v>22</v>
      </c>
    </row>
    <row r="12" spans="1:10" s="74" customFormat="1" ht="90">
      <c r="A12" s="73">
        <v>23020118</v>
      </c>
      <c r="B12" s="73">
        <v>70621</v>
      </c>
      <c r="C12" s="466"/>
      <c r="D12" s="467" t="s">
        <v>1269</v>
      </c>
      <c r="E12" s="468" t="s">
        <v>1270</v>
      </c>
      <c r="F12" s="262" t="s">
        <v>278</v>
      </c>
      <c r="G12" s="469"/>
      <c r="H12" s="470">
        <f>3000000000+1767800000</f>
        <v>4767800000</v>
      </c>
      <c r="I12" s="471"/>
      <c r="J12" s="269">
        <v>5000000000</v>
      </c>
    </row>
    <row r="13" spans="1:10" s="64" customFormat="1" ht="46.5">
      <c r="A13" s="65" t="s">
        <v>6</v>
      </c>
      <c r="B13" s="65"/>
      <c r="C13" s="270"/>
      <c r="D13" s="395"/>
      <c r="E13" s="270"/>
      <c r="F13" s="397" t="s">
        <v>1829</v>
      </c>
      <c r="G13" s="271"/>
      <c r="H13" s="472">
        <f>3000000000+1767800000</f>
        <v>4767800000</v>
      </c>
      <c r="I13" s="273"/>
      <c r="J13" s="273">
        <v>5000000000</v>
      </c>
    </row>
    <row r="14" spans="1:10" s="64" customFormat="1" ht="27.95" customHeight="1">
      <c r="A14" s="65"/>
      <c r="B14" s="65"/>
      <c r="C14" s="270"/>
      <c r="D14" s="395"/>
      <c r="E14" s="270"/>
      <c r="F14" s="260"/>
      <c r="G14" s="271"/>
      <c r="H14" s="276"/>
      <c r="I14" s="273"/>
      <c r="J14" s="273"/>
    </row>
    <row r="15" spans="1:10" s="64" customFormat="1" ht="27.95" customHeight="1">
      <c r="A15" s="65"/>
      <c r="B15" s="65"/>
      <c r="C15" s="270"/>
      <c r="D15" s="395"/>
      <c r="E15" s="270"/>
      <c r="F15" s="267" t="s">
        <v>1823</v>
      </c>
      <c r="G15" s="271"/>
      <c r="H15" s="277">
        <f>SUM(H12)</f>
        <v>4767800000</v>
      </c>
      <c r="I15" s="273"/>
      <c r="J15" s="277">
        <f>SUM(J12)</f>
        <v>5000000000</v>
      </c>
    </row>
    <row r="16" spans="1:10">
      <c r="A16" s="2"/>
      <c r="B16" s="2"/>
      <c r="C16" s="2"/>
      <c r="D16" s="29"/>
      <c r="E16" s="2"/>
      <c r="F16" s="2"/>
      <c r="G16" s="2"/>
      <c r="H16" s="2"/>
      <c r="I16" s="2"/>
      <c r="J16" s="2"/>
    </row>
  </sheetData>
  <mergeCells count="4">
    <mergeCell ref="A5:G5"/>
    <mergeCell ref="A7:G7"/>
    <mergeCell ref="A8:G8"/>
    <mergeCell ref="A2:J2"/>
  </mergeCells>
  <printOptions horizontalCentered="1" verticalCentered="1"/>
  <pageMargins left="0.7" right="0.7" top="0.75" bottom="0.75" header="0.3" footer="0.3"/>
  <pageSetup scale="42" orientation="landscape" horizontalDpi="300" verticalDpi="300" r:id="rId1"/>
  <headerFooter>
    <oddFooter xml:space="preserve">&amp;C&amp;"-,Bold"&amp;24 </oddFooter>
  </headerFooter>
</worksheet>
</file>

<file path=xl/worksheets/sheet28.xml><?xml version="1.0" encoding="utf-8"?>
<worksheet xmlns="http://schemas.openxmlformats.org/spreadsheetml/2006/main" xmlns:r="http://schemas.openxmlformats.org/officeDocument/2006/relationships">
  <dimension ref="A2:J31"/>
  <sheetViews>
    <sheetView view="pageBreakPreview" topLeftCell="A9" zoomScale="60" zoomScaleNormal="100" workbookViewId="0">
      <selection activeCell="J10" sqref="J10"/>
    </sheetView>
  </sheetViews>
  <sheetFormatPr defaultRowHeight="15"/>
  <cols>
    <col min="1" max="1" width="20.7109375" customWidth="1"/>
    <col min="2" max="2" width="24.140625" customWidth="1"/>
    <col min="3" max="3" width="21.7109375" customWidth="1"/>
    <col min="4" max="4" width="16.28515625" style="32" customWidth="1"/>
    <col min="5" max="5" width="13.5703125" customWidth="1"/>
    <col min="6" max="6" width="78.5703125" customWidth="1"/>
    <col min="7" max="7" width="15" customWidth="1"/>
    <col min="8" max="8" width="29.42578125" customWidth="1"/>
    <col min="9" max="9" width="25.85546875" customWidth="1"/>
    <col min="10" max="10" width="30" customWidth="1"/>
  </cols>
  <sheetData>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1271</v>
      </c>
      <c r="B5" s="785"/>
      <c r="C5" s="785"/>
      <c r="D5" s="785"/>
      <c r="E5" s="785"/>
      <c r="F5" s="785"/>
      <c r="G5" s="785"/>
      <c r="H5" s="253"/>
      <c r="I5" s="254"/>
      <c r="J5" s="254"/>
    </row>
    <row r="6" spans="1:10" ht="23.25">
      <c r="A6" s="263" t="s">
        <v>0</v>
      </c>
      <c r="B6" s="699" t="s">
        <v>1272</v>
      </c>
      <c r="C6" s="700"/>
      <c r="D6" s="700"/>
      <c r="E6" s="700"/>
      <c r="F6" s="701"/>
      <c r="G6" s="263"/>
      <c r="H6" s="253"/>
      <c r="I6" s="254"/>
      <c r="J6" s="254"/>
    </row>
    <row r="7" spans="1:10" ht="23.25">
      <c r="A7" s="785" t="s">
        <v>765</v>
      </c>
      <c r="B7" s="785"/>
      <c r="C7" s="785"/>
      <c r="D7" s="785"/>
      <c r="E7" s="785"/>
      <c r="F7" s="785"/>
      <c r="G7" s="785"/>
      <c r="H7" s="253"/>
      <c r="I7" s="254"/>
      <c r="J7" s="254"/>
    </row>
    <row r="8" spans="1:10" ht="23.25">
      <c r="A8" s="785" t="s">
        <v>1273</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ht="23.25">
      <c r="A11" s="254"/>
      <c r="B11" s="254"/>
      <c r="C11" s="254"/>
      <c r="D11" s="473"/>
      <c r="E11" s="254"/>
      <c r="F11" s="254"/>
      <c r="G11" s="258"/>
      <c r="H11" s="259" t="s">
        <v>22</v>
      </c>
      <c r="I11" s="259" t="s">
        <v>22</v>
      </c>
      <c r="J11" s="259" t="s">
        <v>22</v>
      </c>
    </row>
    <row r="12" spans="1:10" s="64" customFormat="1" ht="24.95" customHeight="1">
      <c r="A12" s="65"/>
      <c r="B12" s="65"/>
      <c r="C12" s="65"/>
      <c r="D12" s="66"/>
      <c r="E12" s="65"/>
      <c r="F12" s="1"/>
      <c r="G12" s="11"/>
      <c r="H12" s="68"/>
      <c r="I12" s="11"/>
      <c r="J12" s="68"/>
    </row>
    <row r="13" spans="1:10" s="64" customFormat="1" ht="24.95" customHeight="1">
      <c r="A13" s="267">
        <v>23020105</v>
      </c>
      <c r="B13" s="267">
        <v>70630</v>
      </c>
      <c r="C13" s="267"/>
      <c r="D13" s="394" t="s">
        <v>1248</v>
      </c>
      <c r="E13" s="267"/>
      <c r="F13" s="402" t="s">
        <v>72</v>
      </c>
      <c r="G13" s="268"/>
      <c r="H13" s="274">
        <v>1000000000</v>
      </c>
      <c r="I13" s="269">
        <v>133989663.98</v>
      </c>
      <c r="J13" s="274">
        <f>J14</f>
        <v>250000000</v>
      </c>
    </row>
    <row r="14" spans="1:10" s="64" customFormat="1" ht="24.95" customHeight="1">
      <c r="A14" s="270" t="s">
        <v>6</v>
      </c>
      <c r="B14" s="270"/>
      <c r="C14" s="270"/>
      <c r="D14" s="395"/>
      <c r="E14" s="270"/>
      <c r="F14" s="304" t="s">
        <v>766</v>
      </c>
      <c r="G14" s="271"/>
      <c r="H14" s="276">
        <v>1000000000</v>
      </c>
      <c r="I14" s="273">
        <v>133989663.98</v>
      </c>
      <c r="J14" s="276">
        <v>250000000</v>
      </c>
    </row>
    <row r="15" spans="1:10" s="64" customFormat="1" ht="24.95" customHeight="1">
      <c r="A15" s="270"/>
      <c r="B15" s="270"/>
      <c r="C15" s="270"/>
      <c r="D15" s="395"/>
      <c r="E15" s="270"/>
      <c r="F15" s="260"/>
      <c r="G15" s="271"/>
      <c r="H15" s="276"/>
      <c r="I15" s="271"/>
      <c r="J15" s="276"/>
    </row>
    <row r="16" spans="1:10" s="64" customFormat="1" ht="24.95" customHeight="1">
      <c r="A16" s="267">
        <v>23020114</v>
      </c>
      <c r="B16" s="267">
        <v>70443</v>
      </c>
      <c r="C16" s="267"/>
      <c r="D16" s="394" t="s">
        <v>1248</v>
      </c>
      <c r="E16" s="267"/>
      <c r="F16" s="268" t="s">
        <v>580</v>
      </c>
      <c r="G16" s="268"/>
      <c r="H16" s="274">
        <v>1000000000</v>
      </c>
      <c r="I16" s="269">
        <v>100000000</v>
      </c>
      <c r="J16" s="274">
        <f>J17</f>
        <v>386900000</v>
      </c>
    </row>
    <row r="17" spans="1:10" s="64" customFormat="1" ht="24.95" customHeight="1">
      <c r="A17" s="270" t="s">
        <v>6</v>
      </c>
      <c r="B17" s="270"/>
      <c r="C17" s="270"/>
      <c r="D17" s="395"/>
      <c r="E17" s="270"/>
      <c r="F17" s="304" t="s">
        <v>767</v>
      </c>
      <c r="G17" s="268"/>
      <c r="H17" s="400">
        <v>1000000000</v>
      </c>
      <c r="I17" s="273">
        <v>100000000</v>
      </c>
      <c r="J17" s="276">
        <v>386900000</v>
      </c>
    </row>
    <row r="18" spans="1:10" s="64" customFormat="1" ht="24.95" customHeight="1">
      <c r="A18" s="270"/>
      <c r="B18" s="270"/>
      <c r="C18" s="270"/>
      <c r="D18" s="395"/>
      <c r="E18" s="270"/>
      <c r="F18" s="304"/>
      <c r="G18" s="268"/>
      <c r="H18" s="400"/>
      <c r="I18" s="273"/>
      <c r="J18" s="445"/>
    </row>
    <row r="19" spans="1:10" s="64" customFormat="1" ht="24.95" customHeight="1">
      <c r="A19" s="267">
        <v>23010107</v>
      </c>
      <c r="B19" s="267">
        <v>70133</v>
      </c>
      <c r="C19" s="267"/>
      <c r="D19" s="394" t="s">
        <v>1248</v>
      </c>
      <c r="E19" s="267"/>
      <c r="F19" s="402" t="s">
        <v>753</v>
      </c>
      <c r="G19" s="268"/>
      <c r="H19" s="399">
        <v>250000000</v>
      </c>
      <c r="I19" s="269"/>
      <c r="J19" s="444">
        <f>SUM(J21:J27)</f>
        <v>363100000</v>
      </c>
    </row>
    <row r="20" spans="1:10" s="64" customFormat="1" ht="24.95" customHeight="1">
      <c r="A20" s="267" t="s">
        <v>6</v>
      </c>
      <c r="B20" s="267"/>
      <c r="C20" s="267"/>
      <c r="D20" s="394"/>
      <c r="E20" s="267"/>
      <c r="F20" s="304" t="s">
        <v>1358</v>
      </c>
      <c r="G20" s="271"/>
      <c r="H20" s="400">
        <v>250000000</v>
      </c>
      <c r="I20" s="269"/>
      <c r="J20" s="444">
        <v>0</v>
      </c>
    </row>
    <row r="21" spans="1:10" s="64" customFormat="1" ht="24.95" customHeight="1">
      <c r="A21" s="270" t="s">
        <v>7</v>
      </c>
      <c r="B21" s="270"/>
      <c r="C21" s="270"/>
      <c r="D21" s="395"/>
      <c r="E21" s="270"/>
      <c r="F21" s="304" t="s">
        <v>1351</v>
      </c>
      <c r="G21" s="268"/>
      <c r="H21" s="400"/>
      <c r="I21" s="273"/>
      <c r="J21" s="445">
        <v>40600000</v>
      </c>
    </row>
    <row r="22" spans="1:10" s="64" customFormat="1" ht="24.95" customHeight="1">
      <c r="A22" s="270" t="s">
        <v>9</v>
      </c>
      <c r="B22" s="270"/>
      <c r="C22" s="270"/>
      <c r="D22" s="395"/>
      <c r="E22" s="270"/>
      <c r="F22" s="304" t="s">
        <v>1352</v>
      </c>
      <c r="G22" s="268"/>
      <c r="H22" s="400"/>
      <c r="I22" s="273"/>
      <c r="J22" s="273">
        <v>36289000</v>
      </c>
    </row>
    <row r="23" spans="1:10" s="64" customFormat="1" ht="24.95" customHeight="1">
      <c r="A23" s="270" t="s">
        <v>35</v>
      </c>
      <c r="B23" s="267"/>
      <c r="C23" s="267"/>
      <c r="D23" s="394"/>
      <c r="E23" s="267"/>
      <c r="F23" s="304" t="s">
        <v>1353</v>
      </c>
      <c r="G23" s="268"/>
      <c r="H23" s="274"/>
      <c r="I23" s="273"/>
      <c r="J23" s="273">
        <v>38000000</v>
      </c>
    </row>
    <row r="24" spans="1:10" s="64" customFormat="1" ht="24.95" customHeight="1">
      <c r="A24" s="464" t="s">
        <v>71</v>
      </c>
      <c r="B24" s="464"/>
      <c r="C24" s="464"/>
      <c r="D24" s="465"/>
      <c r="E24" s="464"/>
      <c r="F24" s="440" t="s">
        <v>1354</v>
      </c>
      <c r="G24" s="271"/>
      <c r="H24" s="276"/>
      <c r="I24" s="273"/>
      <c r="J24" s="273">
        <v>75311000</v>
      </c>
    </row>
    <row r="25" spans="1:10" s="64" customFormat="1" ht="24.95" customHeight="1">
      <c r="A25" s="464" t="s">
        <v>310</v>
      </c>
      <c r="B25" s="464"/>
      <c r="C25" s="464"/>
      <c r="D25" s="465"/>
      <c r="E25" s="464"/>
      <c r="F25" s="440" t="s">
        <v>1355</v>
      </c>
      <c r="G25" s="271"/>
      <c r="H25" s="276"/>
      <c r="I25" s="273"/>
      <c r="J25" s="273">
        <v>78000000</v>
      </c>
    </row>
    <row r="26" spans="1:10" s="64" customFormat="1" ht="24.95" customHeight="1">
      <c r="A26" s="464" t="s">
        <v>388</v>
      </c>
      <c r="B26" s="464"/>
      <c r="C26" s="464"/>
      <c r="D26" s="465"/>
      <c r="E26" s="464"/>
      <c r="F26" s="440" t="s">
        <v>1356</v>
      </c>
      <c r="G26" s="271"/>
      <c r="H26" s="276"/>
      <c r="I26" s="273"/>
      <c r="J26" s="273">
        <v>57900000</v>
      </c>
    </row>
    <row r="27" spans="1:10" s="64" customFormat="1" ht="24.95" customHeight="1">
      <c r="A27" s="464" t="s">
        <v>389</v>
      </c>
      <c r="B27" s="464"/>
      <c r="C27" s="464"/>
      <c r="D27" s="465"/>
      <c r="E27" s="464"/>
      <c r="F27" s="440" t="s">
        <v>1357</v>
      </c>
      <c r="G27" s="271"/>
      <c r="H27" s="276"/>
      <c r="I27" s="273"/>
      <c r="J27" s="273">
        <v>37000000</v>
      </c>
    </row>
    <row r="28" spans="1:10" s="64" customFormat="1" ht="24.95" customHeight="1">
      <c r="A28" s="464"/>
      <c r="B28" s="464"/>
      <c r="C28" s="464"/>
      <c r="D28" s="465"/>
      <c r="E28" s="464"/>
      <c r="F28" s="440"/>
      <c r="G28" s="271"/>
      <c r="H28" s="276"/>
      <c r="I28" s="271"/>
      <c r="J28" s="271"/>
    </row>
    <row r="29" spans="1:10" s="64" customFormat="1" ht="24.95" customHeight="1">
      <c r="A29" s="270"/>
      <c r="B29" s="270"/>
      <c r="C29" s="270"/>
      <c r="D29" s="395"/>
      <c r="E29" s="270"/>
      <c r="F29" s="267" t="s">
        <v>1830</v>
      </c>
      <c r="G29" s="271"/>
      <c r="H29" s="277">
        <f>SUM(H19,H16,H13)</f>
        <v>2250000000</v>
      </c>
      <c r="I29" s="277">
        <f t="shared" ref="I29:J29" si="0">SUM(I19,I16,I13)</f>
        <v>233989663.98000002</v>
      </c>
      <c r="J29" s="277">
        <f t="shared" si="0"/>
        <v>1000000000</v>
      </c>
    </row>
    <row r="30" spans="1:10" ht="23.25">
      <c r="A30" s="254"/>
      <c r="B30" s="254"/>
      <c r="C30" s="254"/>
      <c r="D30" s="473"/>
      <c r="E30" s="254"/>
      <c r="F30" s="254"/>
      <c r="G30" s="254"/>
      <c r="H30" s="432"/>
      <c r="I30" s="254"/>
      <c r="J30" s="254"/>
    </row>
    <row r="31" spans="1:10">
      <c r="A31" s="2"/>
      <c r="B31" s="2"/>
      <c r="C31" s="2"/>
      <c r="D31" s="29"/>
      <c r="E31" s="2"/>
      <c r="F31" s="2"/>
      <c r="G31" s="2"/>
      <c r="H31" s="2"/>
      <c r="I31" s="2"/>
      <c r="J31" s="2"/>
    </row>
  </sheetData>
  <mergeCells count="4">
    <mergeCell ref="A5:G5"/>
    <mergeCell ref="A7:G7"/>
    <mergeCell ref="A8:G8"/>
    <mergeCell ref="A2:J2"/>
  </mergeCells>
  <printOptions horizontalCentered="1" verticalCentered="1"/>
  <pageMargins left="0.7" right="0.7" top="0.75" bottom="0.75" header="0.3" footer="0.3"/>
  <pageSetup scale="44" orientation="landscape" horizontalDpi="300" verticalDpi="300" r:id="rId1"/>
</worksheet>
</file>

<file path=xl/worksheets/sheet29.xml><?xml version="1.0" encoding="utf-8"?>
<worksheet xmlns="http://schemas.openxmlformats.org/spreadsheetml/2006/main" xmlns:r="http://schemas.openxmlformats.org/officeDocument/2006/relationships">
  <dimension ref="A2:J47"/>
  <sheetViews>
    <sheetView view="pageBreakPreview" topLeftCell="A2" zoomScale="55" zoomScaleNormal="100" zoomScaleSheetLayoutView="55" workbookViewId="0">
      <selection activeCell="F14" sqref="F14"/>
    </sheetView>
  </sheetViews>
  <sheetFormatPr defaultRowHeight="15"/>
  <cols>
    <col min="1" max="1" width="20.7109375" customWidth="1"/>
    <col min="2" max="2" width="23" customWidth="1"/>
    <col min="3" max="3" width="22.28515625" customWidth="1"/>
    <col min="4" max="4" width="18.85546875" style="32" customWidth="1"/>
    <col min="5" max="5" width="12.7109375" customWidth="1"/>
    <col min="6" max="6" width="90.85546875" customWidth="1"/>
    <col min="7" max="7" width="15" customWidth="1"/>
    <col min="8" max="8" width="29.42578125" customWidth="1"/>
    <col min="9" max="9" width="23.28515625" customWidth="1"/>
    <col min="10" max="10" width="29.42578125" customWidth="1"/>
  </cols>
  <sheetData>
    <row r="2" spans="1:10" ht="22.5">
      <c r="A2" s="253"/>
      <c r="B2" s="780" t="s">
        <v>1247</v>
      </c>
      <c r="C2" s="780"/>
      <c r="D2" s="780"/>
      <c r="E2" s="780"/>
      <c r="F2" s="780"/>
      <c r="G2" s="780"/>
      <c r="H2" s="780"/>
      <c r="I2" s="780"/>
      <c r="J2" s="780"/>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768</v>
      </c>
      <c r="B5" s="785"/>
      <c r="C5" s="785"/>
      <c r="D5" s="785"/>
      <c r="E5" s="785"/>
      <c r="F5" s="785"/>
      <c r="G5" s="785"/>
      <c r="H5" s="253"/>
      <c r="I5" s="254"/>
      <c r="J5" s="254"/>
    </row>
    <row r="6" spans="1:10" ht="23.25">
      <c r="A6" s="263" t="s">
        <v>0</v>
      </c>
      <c r="B6" s="263"/>
      <c r="C6" s="264" t="s">
        <v>817</v>
      </c>
      <c r="D6" s="265"/>
      <c r="E6" s="265"/>
      <c r="F6" s="266"/>
      <c r="G6" s="263"/>
      <c r="H6" s="253"/>
      <c r="I6" s="254"/>
      <c r="J6" s="254"/>
    </row>
    <row r="7" spans="1:10" ht="23.25">
      <c r="A7" s="785" t="s">
        <v>769</v>
      </c>
      <c r="B7" s="785"/>
      <c r="C7" s="785"/>
      <c r="D7" s="785"/>
      <c r="E7" s="785"/>
      <c r="F7" s="785"/>
      <c r="G7" s="785"/>
      <c r="H7" s="253"/>
      <c r="I7" s="254"/>
      <c r="J7" s="254"/>
    </row>
    <row r="8" spans="1:10" ht="23.25">
      <c r="A8" s="785" t="s">
        <v>818</v>
      </c>
      <c r="B8" s="785"/>
      <c r="C8" s="785"/>
      <c r="D8" s="785"/>
      <c r="E8" s="785"/>
      <c r="F8" s="785"/>
      <c r="G8" s="785"/>
      <c r="H8" s="253"/>
      <c r="I8" s="254"/>
      <c r="J8" s="254"/>
    </row>
    <row r="9" spans="1:10" ht="23.25">
      <c r="A9" s="253"/>
      <c r="B9" s="253"/>
      <c r="C9" s="253"/>
      <c r="D9" s="352"/>
      <c r="E9" s="253"/>
      <c r="F9" s="253"/>
      <c r="G9" s="253"/>
      <c r="H9" s="253"/>
      <c r="I9" s="254"/>
      <c r="J9" s="254"/>
    </row>
    <row r="10" spans="1:10" ht="82.5" customHeight="1">
      <c r="A10" s="255" t="s">
        <v>900</v>
      </c>
      <c r="B10" s="255" t="s">
        <v>901</v>
      </c>
      <c r="C10" s="256" t="s">
        <v>902</v>
      </c>
      <c r="D10" s="495" t="s">
        <v>903</v>
      </c>
      <c r="E10" s="255" t="s">
        <v>904</v>
      </c>
      <c r="F10" s="256" t="s">
        <v>1240</v>
      </c>
      <c r="G10" s="256" t="s">
        <v>908</v>
      </c>
      <c r="H10" s="255" t="s">
        <v>905</v>
      </c>
      <c r="I10" s="255" t="s">
        <v>906</v>
      </c>
      <c r="J10" s="255" t="s">
        <v>907</v>
      </c>
    </row>
    <row r="11" spans="1:10" ht="23.25">
      <c r="A11" s="254"/>
      <c r="B11" s="254"/>
      <c r="C11" s="254"/>
      <c r="D11" s="473"/>
      <c r="E11" s="254"/>
      <c r="F11" s="254"/>
      <c r="G11" s="258"/>
      <c r="H11" s="259" t="s">
        <v>22</v>
      </c>
      <c r="I11" s="259" t="s">
        <v>22</v>
      </c>
      <c r="J11" s="259" t="s">
        <v>22</v>
      </c>
    </row>
    <row r="12" spans="1:10" s="64" customFormat="1" ht="24.95" customHeight="1">
      <c r="A12" s="268">
        <v>23010108</v>
      </c>
      <c r="B12" s="268">
        <v>70133</v>
      </c>
      <c r="C12" s="268"/>
      <c r="D12" s="394" t="s">
        <v>1248</v>
      </c>
      <c r="E12" s="268"/>
      <c r="F12" s="268" t="s">
        <v>48</v>
      </c>
      <c r="G12" s="404" t="s">
        <v>12</v>
      </c>
      <c r="H12" s="474"/>
      <c r="I12" s="475"/>
      <c r="J12" s="476">
        <v>12000000</v>
      </c>
    </row>
    <row r="13" spans="1:10" s="64" customFormat="1" ht="24.95" customHeight="1">
      <c r="A13" s="271" t="s">
        <v>6</v>
      </c>
      <c r="B13" s="271"/>
      <c r="C13" s="271"/>
      <c r="D13" s="403"/>
      <c r="E13" s="271"/>
      <c r="F13" s="271" t="s">
        <v>1864</v>
      </c>
      <c r="G13" s="404"/>
      <c r="H13" s="474"/>
      <c r="I13" s="475"/>
      <c r="J13" s="477">
        <v>12000000</v>
      </c>
    </row>
    <row r="14" spans="1:10" s="64" customFormat="1" ht="24.95" customHeight="1">
      <c r="A14" s="271"/>
      <c r="B14" s="271"/>
      <c r="C14" s="271"/>
      <c r="D14" s="403"/>
      <c r="E14" s="271"/>
      <c r="F14" s="271"/>
      <c r="G14" s="404"/>
      <c r="H14" s="474"/>
      <c r="I14" s="475"/>
      <c r="J14" s="475"/>
    </row>
    <row r="15" spans="1:10" s="64" customFormat="1" ht="24.95" customHeight="1">
      <c r="A15" s="268">
        <v>23010112</v>
      </c>
      <c r="B15" s="268">
        <v>70133</v>
      </c>
      <c r="C15" s="268"/>
      <c r="D15" s="394" t="s">
        <v>1248</v>
      </c>
      <c r="E15" s="268"/>
      <c r="F15" s="434" t="s">
        <v>744</v>
      </c>
      <c r="G15" s="268" t="s">
        <v>12</v>
      </c>
      <c r="H15" s="269">
        <v>8000000</v>
      </c>
      <c r="I15" s="269">
        <f>SUM(I16:I17)</f>
        <v>1862500</v>
      </c>
      <c r="J15" s="269">
        <v>6000000</v>
      </c>
    </row>
    <row r="16" spans="1:10" s="64" customFormat="1" ht="24.95" customHeight="1">
      <c r="A16" s="270" t="s">
        <v>6</v>
      </c>
      <c r="B16" s="270"/>
      <c r="C16" s="270"/>
      <c r="D16" s="395"/>
      <c r="E16" s="270"/>
      <c r="F16" s="260" t="s">
        <v>770</v>
      </c>
      <c r="G16" s="271"/>
      <c r="H16" s="272">
        <v>5000000</v>
      </c>
      <c r="I16" s="273">
        <v>1450000</v>
      </c>
      <c r="J16" s="273">
        <v>3000000</v>
      </c>
    </row>
    <row r="17" spans="1:10" s="64" customFormat="1" ht="46.5">
      <c r="A17" s="446" t="s">
        <v>7</v>
      </c>
      <c r="B17" s="446"/>
      <c r="C17" s="446"/>
      <c r="D17" s="447"/>
      <c r="E17" s="446"/>
      <c r="F17" s="260" t="s">
        <v>771</v>
      </c>
      <c r="G17" s="271"/>
      <c r="H17" s="276">
        <v>3000000</v>
      </c>
      <c r="I17" s="273">
        <v>412500</v>
      </c>
      <c r="J17" s="273">
        <v>3000000</v>
      </c>
    </row>
    <row r="18" spans="1:10" s="64" customFormat="1" ht="24.95" customHeight="1">
      <c r="A18" s="446"/>
      <c r="B18" s="446"/>
      <c r="C18" s="446"/>
      <c r="D18" s="447"/>
      <c r="E18" s="446"/>
      <c r="F18" s="260"/>
      <c r="G18" s="271"/>
      <c r="H18" s="276"/>
      <c r="I18" s="273"/>
      <c r="J18" s="273"/>
    </row>
    <row r="19" spans="1:10" s="64" customFormat="1" ht="24.95" customHeight="1">
      <c r="A19" s="267">
        <v>23020101</v>
      </c>
      <c r="B19" s="267">
        <v>70610</v>
      </c>
      <c r="C19" s="267"/>
      <c r="D19" s="394" t="s">
        <v>1248</v>
      </c>
      <c r="E19" s="267"/>
      <c r="F19" s="439" t="s">
        <v>745</v>
      </c>
      <c r="G19" s="268"/>
      <c r="H19" s="274">
        <v>3000000</v>
      </c>
      <c r="I19" s="273"/>
      <c r="J19" s="274">
        <v>3000000</v>
      </c>
    </row>
    <row r="20" spans="1:10" s="64" customFormat="1" ht="24.95" customHeight="1">
      <c r="A20" s="270" t="s">
        <v>6</v>
      </c>
      <c r="B20" s="270"/>
      <c r="C20" s="270"/>
      <c r="D20" s="395"/>
      <c r="E20" s="270"/>
      <c r="F20" s="304" t="s">
        <v>772</v>
      </c>
      <c r="G20" s="271"/>
      <c r="H20" s="276">
        <v>3000000</v>
      </c>
      <c r="I20" s="273"/>
      <c r="J20" s="276">
        <v>3000000</v>
      </c>
    </row>
    <row r="21" spans="1:10" s="64" customFormat="1" ht="24.95" customHeight="1">
      <c r="A21" s="270"/>
      <c r="B21" s="270"/>
      <c r="C21" s="270"/>
      <c r="D21" s="395"/>
      <c r="E21" s="270"/>
      <c r="F21" s="260"/>
      <c r="G21" s="271"/>
      <c r="H21" s="276"/>
      <c r="I21" s="273"/>
      <c r="J21" s="273"/>
    </row>
    <row r="22" spans="1:10" s="64" customFormat="1" ht="24.95" customHeight="1">
      <c r="A22" s="267">
        <v>23010122</v>
      </c>
      <c r="B22" s="267">
        <v>70740</v>
      </c>
      <c r="C22" s="267"/>
      <c r="D22" s="394" t="s">
        <v>1248</v>
      </c>
      <c r="E22" s="267"/>
      <c r="F22" s="268" t="s">
        <v>16</v>
      </c>
      <c r="G22" s="268"/>
      <c r="H22" s="274">
        <v>105000000</v>
      </c>
      <c r="I22" s="273"/>
      <c r="J22" s="269">
        <f>SUM(J23:J24)</f>
        <v>100000000</v>
      </c>
    </row>
    <row r="23" spans="1:10" s="64" customFormat="1" ht="46.5">
      <c r="A23" s="270" t="s">
        <v>6</v>
      </c>
      <c r="B23" s="270"/>
      <c r="C23" s="270"/>
      <c r="D23" s="395"/>
      <c r="E23" s="270"/>
      <c r="F23" s="260" t="s">
        <v>773</v>
      </c>
      <c r="G23" s="268"/>
      <c r="H23" s="400">
        <v>100000000</v>
      </c>
      <c r="I23" s="273"/>
      <c r="J23" s="273">
        <v>95000000</v>
      </c>
    </row>
    <row r="24" spans="1:10" s="64" customFormat="1" ht="24.95" customHeight="1">
      <c r="A24" s="270" t="s">
        <v>7</v>
      </c>
      <c r="B24" s="270"/>
      <c r="C24" s="270"/>
      <c r="D24" s="395"/>
      <c r="E24" s="270"/>
      <c r="F24" s="260" t="s">
        <v>774</v>
      </c>
      <c r="G24" s="268"/>
      <c r="H24" s="276">
        <v>5000000</v>
      </c>
      <c r="I24" s="273"/>
      <c r="J24" s="273">
        <v>5000000</v>
      </c>
    </row>
    <row r="25" spans="1:10" s="64" customFormat="1" ht="24.95" customHeight="1">
      <c r="A25" s="464"/>
      <c r="B25" s="464"/>
      <c r="C25" s="464"/>
      <c r="D25" s="465"/>
      <c r="E25" s="464"/>
      <c r="F25" s="440"/>
      <c r="G25" s="271"/>
      <c r="H25" s="276"/>
      <c r="I25" s="273"/>
      <c r="J25" s="273"/>
    </row>
    <row r="26" spans="1:10" s="64" customFormat="1" ht="24.95" customHeight="1">
      <c r="A26" s="267">
        <v>23020104</v>
      </c>
      <c r="B26" s="267">
        <v>71060</v>
      </c>
      <c r="C26" s="267"/>
      <c r="D26" s="394" t="s">
        <v>1248</v>
      </c>
      <c r="E26" s="267"/>
      <c r="F26" s="439" t="s">
        <v>775</v>
      </c>
      <c r="G26" s="268" t="s">
        <v>12</v>
      </c>
      <c r="H26" s="277">
        <v>19000000</v>
      </c>
      <c r="I26" s="273"/>
      <c r="J26" s="269">
        <f>SUM(J27:J35)</f>
        <v>50000000</v>
      </c>
    </row>
    <row r="27" spans="1:10" s="64" customFormat="1" ht="24.95" customHeight="1">
      <c r="A27" s="270" t="s">
        <v>6</v>
      </c>
      <c r="B27" s="270"/>
      <c r="C27" s="270"/>
      <c r="D27" s="395"/>
      <c r="E27" s="270"/>
      <c r="F27" s="304" t="s">
        <v>776</v>
      </c>
      <c r="G27" s="268"/>
      <c r="H27" s="478">
        <v>5000000</v>
      </c>
      <c r="I27" s="273"/>
      <c r="J27" s="273">
        <v>5000000</v>
      </c>
    </row>
    <row r="28" spans="1:10" s="64" customFormat="1" ht="24.95" customHeight="1">
      <c r="A28" s="270" t="s">
        <v>7</v>
      </c>
      <c r="B28" s="270"/>
      <c r="C28" s="270"/>
      <c r="D28" s="395"/>
      <c r="E28" s="270"/>
      <c r="F28" s="260" t="s">
        <v>777</v>
      </c>
      <c r="G28" s="268"/>
      <c r="H28" s="478">
        <v>1000000</v>
      </c>
      <c r="I28" s="273"/>
      <c r="J28" s="273">
        <v>1000000</v>
      </c>
    </row>
    <row r="29" spans="1:10" s="64" customFormat="1" ht="46.5">
      <c r="A29" s="270" t="s">
        <v>9</v>
      </c>
      <c r="B29" s="270"/>
      <c r="C29" s="270"/>
      <c r="D29" s="395"/>
      <c r="E29" s="270"/>
      <c r="F29" s="260" t="s">
        <v>778</v>
      </c>
      <c r="G29" s="268"/>
      <c r="H29" s="478">
        <v>1000000</v>
      </c>
      <c r="I29" s="273"/>
      <c r="J29" s="273">
        <v>5000000</v>
      </c>
    </row>
    <row r="30" spans="1:10" s="64" customFormat="1" ht="24.95" customHeight="1">
      <c r="A30" s="270" t="s">
        <v>35</v>
      </c>
      <c r="B30" s="270"/>
      <c r="C30" s="270"/>
      <c r="D30" s="395"/>
      <c r="E30" s="270"/>
      <c r="F30" s="260" t="s">
        <v>779</v>
      </c>
      <c r="G30" s="268"/>
      <c r="H30" s="478">
        <v>1000000</v>
      </c>
      <c r="I30" s="273"/>
      <c r="J30" s="273">
        <v>5000000</v>
      </c>
    </row>
    <row r="31" spans="1:10" s="64" customFormat="1" ht="46.5">
      <c r="A31" s="270" t="s">
        <v>71</v>
      </c>
      <c r="B31" s="270"/>
      <c r="C31" s="270"/>
      <c r="D31" s="395"/>
      <c r="E31" s="270"/>
      <c r="F31" s="260" t="s">
        <v>780</v>
      </c>
      <c r="G31" s="268"/>
      <c r="H31" s="478">
        <v>1000000</v>
      </c>
      <c r="I31" s="273"/>
      <c r="J31" s="273">
        <v>4000000</v>
      </c>
    </row>
    <row r="32" spans="1:10" s="64" customFormat="1" ht="46.5">
      <c r="A32" s="270" t="s">
        <v>310</v>
      </c>
      <c r="B32" s="270"/>
      <c r="C32" s="270"/>
      <c r="D32" s="395"/>
      <c r="E32" s="270"/>
      <c r="F32" s="260" t="s">
        <v>781</v>
      </c>
      <c r="G32" s="268" t="s">
        <v>5</v>
      </c>
      <c r="H32" s="478">
        <v>5000000</v>
      </c>
      <c r="I32" s="273"/>
      <c r="J32" s="273">
        <v>5000000</v>
      </c>
    </row>
    <row r="33" spans="1:10" s="64" customFormat="1" ht="46.5">
      <c r="A33" s="270" t="s">
        <v>388</v>
      </c>
      <c r="B33" s="270"/>
      <c r="C33" s="270"/>
      <c r="D33" s="395"/>
      <c r="E33" s="270"/>
      <c r="F33" s="260" t="s">
        <v>782</v>
      </c>
      <c r="G33" s="268"/>
      <c r="H33" s="478">
        <v>5000000</v>
      </c>
      <c r="I33" s="273"/>
      <c r="J33" s="273">
        <v>10000000</v>
      </c>
    </row>
    <row r="34" spans="1:10" s="64" customFormat="1" ht="24.95" customHeight="1">
      <c r="A34" s="270" t="s">
        <v>389</v>
      </c>
      <c r="B34" s="270"/>
      <c r="C34" s="270"/>
      <c r="D34" s="395"/>
      <c r="E34" s="270"/>
      <c r="F34" s="260" t="s">
        <v>1086</v>
      </c>
      <c r="G34" s="268" t="s">
        <v>12</v>
      </c>
      <c r="H34" s="478"/>
      <c r="I34" s="273"/>
      <c r="J34" s="273">
        <v>10000000</v>
      </c>
    </row>
    <row r="35" spans="1:10" s="64" customFormat="1" ht="24.95" customHeight="1">
      <c r="A35" s="270" t="s">
        <v>390</v>
      </c>
      <c r="B35" s="270"/>
      <c r="C35" s="270"/>
      <c r="D35" s="395"/>
      <c r="E35" s="270"/>
      <c r="F35" s="260" t="s">
        <v>1087</v>
      </c>
      <c r="G35" s="268" t="s">
        <v>12</v>
      </c>
      <c r="H35" s="478"/>
      <c r="I35" s="273"/>
      <c r="J35" s="273">
        <v>5000000</v>
      </c>
    </row>
    <row r="36" spans="1:10" s="64" customFormat="1" ht="24.95" customHeight="1">
      <c r="A36" s="267"/>
      <c r="B36" s="267"/>
      <c r="C36" s="267"/>
      <c r="D36" s="394"/>
      <c r="E36" s="267"/>
      <c r="F36" s="439"/>
      <c r="G36" s="268"/>
      <c r="H36" s="277"/>
      <c r="I36" s="273"/>
      <c r="J36" s="273"/>
    </row>
    <row r="37" spans="1:10" s="64" customFormat="1" ht="24.95" customHeight="1">
      <c r="A37" s="267">
        <v>23020118</v>
      </c>
      <c r="B37" s="267">
        <v>71060</v>
      </c>
      <c r="C37" s="267"/>
      <c r="D37" s="394" t="s">
        <v>1248</v>
      </c>
      <c r="E37" s="267"/>
      <c r="F37" s="479" t="s">
        <v>278</v>
      </c>
      <c r="G37" s="268" t="s">
        <v>12</v>
      </c>
      <c r="H37" s="277">
        <v>15000000</v>
      </c>
      <c r="I37" s="269">
        <v>449000</v>
      </c>
      <c r="J37" s="269">
        <v>25000000</v>
      </c>
    </row>
    <row r="38" spans="1:10" s="64" customFormat="1" ht="69.75">
      <c r="A38" s="480" t="s">
        <v>6</v>
      </c>
      <c r="B38" s="480"/>
      <c r="C38" s="480"/>
      <c r="D38" s="481"/>
      <c r="E38" s="480"/>
      <c r="F38" s="304" t="s">
        <v>783</v>
      </c>
      <c r="G38" s="268"/>
      <c r="H38" s="478">
        <v>10000000</v>
      </c>
      <c r="I38" s="273">
        <v>449000</v>
      </c>
      <c r="J38" s="273">
        <v>10000000</v>
      </c>
    </row>
    <row r="39" spans="1:10" s="64" customFormat="1" ht="24.95" customHeight="1">
      <c r="A39" s="270" t="s">
        <v>7</v>
      </c>
      <c r="B39" s="270"/>
      <c r="C39" s="270"/>
      <c r="D39" s="395"/>
      <c r="E39" s="270"/>
      <c r="F39" s="260" t="s">
        <v>784</v>
      </c>
      <c r="G39" s="268"/>
      <c r="H39" s="478">
        <v>5000000</v>
      </c>
      <c r="I39" s="273"/>
      <c r="J39" s="273">
        <v>5000000</v>
      </c>
    </row>
    <row r="40" spans="1:10" s="64" customFormat="1" ht="24.95" customHeight="1">
      <c r="A40" s="267"/>
      <c r="B40" s="267"/>
      <c r="C40" s="267"/>
      <c r="D40" s="394"/>
      <c r="E40" s="267"/>
      <c r="F40" s="439"/>
      <c r="G40" s="268"/>
      <c r="H40" s="277"/>
      <c r="I40" s="273"/>
      <c r="J40" s="273"/>
    </row>
    <row r="41" spans="1:10" s="64" customFormat="1" ht="24.95" customHeight="1">
      <c r="A41" s="267">
        <v>23050101</v>
      </c>
      <c r="B41" s="267">
        <v>71080</v>
      </c>
      <c r="C41" s="267"/>
      <c r="D41" s="394" t="s">
        <v>1248</v>
      </c>
      <c r="E41" s="267"/>
      <c r="F41" s="268" t="s">
        <v>458</v>
      </c>
      <c r="G41" s="268"/>
      <c r="H41" s="277">
        <v>5000000</v>
      </c>
      <c r="I41" s="273"/>
      <c r="J41" s="277">
        <v>5000000</v>
      </c>
    </row>
    <row r="42" spans="1:10" s="64" customFormat="1" ht="24.95" customHeight="1">
      <c r="A42" s="270" t="s">
        <v>6</v>
      </c>
      <c r="B42" s="270"/>
      <c r="C42" s="270"/>
      <c r="D42" s="395"/>
      <c r="E42" s="270"/>
      <c r="F42" s="260" t="s">
        <v>785</v>
      </c>
      <c r="G42" s="268"/>
      <c r="H42" s="478">
        <v>5000000</v>
      </c>
      <c r="I42" s="273"/>
      <c r="J42" s="478">
        <v>5000000</v>
      </c>
    </row>
    <row r="43" spans="1:10" s="64" customFormat="1" ht="24.95" customHeight="1">
      <c r="A43" s="270"/>
      <c r="B43" s="270"/>
      <c r="C43" s="270"/>
      <c r="D43" s="395"/>
      <c r="E43" s="270"/>
      <c r="F43" s="267"/>
      <c r="G43" s="271"/>
      <c r="H43" s="277"/>
      <c r="I43" s="273"/>
      <c r="J43" s="273"/>
    </row>
    <row r="44" spans="1:10" s="64" customFormat="1" ht="24.95" customHeight="1">
      <c r="A44" s="270"/>
      <c r="B44" s="270"/>
      <c r="C44" s="270"/>
      <c r="D44" s="395"/>
      <c r="E44" s="270"/>
      <c r="F44" s="267" t="s">
        <v>1823</v>
      </c>
      <c r="G44" s="271"/>
      <c r="H44" s="277">
        <f>SUM(H41,H37,H26,H22,H19,H15)</f>
        <v>155000000</v>
      </c>
      <c r="I44" s="277">
        <f>SUM(I41,I37,I26,I22,I19,I15)</f>
        <v>2311500</v>
      </c>
      <c r="J44" s="277">
        <f>SUM(J41,J37,J26,J22,J19,J15,J12)</f>
        <v>201000000</v>
      </c>
    </row>
    <row r="45" spans="1:10">
      <c r="A45" s="10"/>
      <c r="B45" s="10"/>
      <c r="C45" s="10"/>
      <c r="D45" s="34"/>
      <c r="E45" s="10"/>
      <c r="F45" s="15"/>
      <c r="G45" s="16"/>
      <c r="H45" s="17"/>
    </row>
    <row r="46" spans="1:10">
      <c r="F46" s="2"/>
      <c r="G46" s="2"/>
      <c r="H46" s="4"/>
    </row>
    <row r="47" spans="1:10">
      <c r="A47" s="2"/>
      <c r="B47" s="13"/>
      <c r="C47" s="13"/>
      <c r="D47" s="33"/>
      <c r="E47" s="13"/>
    </row>
  </sheetData>
  <mergeCells count="4">
    <mergeCell ref="A5:G5"/>
    <mergeCell ref="A7:G7"/>
    <mergeCell ref="A8:G8"/>
    <mergeCell ref="B2:J2"/>
  </mergeCells>
  <pageMargins left="0.7" right="0.7" top="0.75" bottom="0.75" header="0.3" footer="0.3"/>
  <pageSetup scale="39" orientation="landscape" horizontalDpi="300" verticalDpi="300" r:id="rId1"/>
  <headerFooter>
    <oddFooter xml:space="preserve">&amp;C&amp;"-,Bold"&amp;24 </oddFooter>
  </headerFooter>
</worksheet>
</file>

<file path=xl/worksheets/sheet3.xml><?xml version="1.0" encoding="utf-8"?>
<worksheet xmlns="http://schemas.openxmlformats.org/spreadsheetml/2006/main" xmlns:r="http://schemas.openxmlformats.org/officeDocument/2006/relationships">
  <dimension ref="A1:P57"/>
  <sheetViews>
    <sheetView showGridLines="0" view="pageBreakPreview" topLeftCell="C1" zoomScale="60" zoomScaleNormal="100" workbookViewId="0">
      <selection activeCell="B4" sqref="B4:I4"/>
    </sheetView>
  </sheetViews>
  <sheetFormatPr defaultRowHeight="26.25"/>
  <cols>
    <col min="1" max="1" width="9.140625" style="634"/>
    <col min="2" max="2" width="109.85546875" style="636" customWidth="1"/>
    <col min="3" max="3" width="45.7109375" style="636" customWidth="1"/>
    <col min="4" max="4" width="28.42578125" style="636" customWidth="1"/>
    <col min="5" max="5" width="47.140625" style="636" customWidth="1"/>
    <col min="6" max="6" width="26.140625" style="636" customWidth="1"/>
    <col min="7" max="7" width="40.7109375" style="636" customWidth="1"/>
    <col min="8" max="8" width="46" style="636" customWidth="1"/>
    <col min="9" max="9" width="25.7109375" style="636" customWidth="1"/>
    <col min="10" max="16384" width="9.140625" style="636"/>
  </cols>
  <sheetData>
    <row r="1" spans="1:16" ht="23.25" customHeight="1">
      <c r="A1" s="743" t="s">
        <v>1448</v>
      </c>
      <c r="B1" s="743"/>
      <c r="C1" s="743"/>
      <c r="D1" s="743"/>
      <c r="E1" s="743"/>
      <c r="F1" s="743"/>
      <c r="G1" s="743"/>
      <c r="H1" s="743"/>
      <c r="I1" s="743"/>
    </row>
    <row r="2" spans="1:16" ht="23.25" customHeight="1">
      <c r="A2" s="744" t="s">
        <v>1449</v>
      </c>
      <c r="B2" s="744"/>
      <c r="C2" s="744"/>
      <c r="D2" s="744"/>
      <c r="E2" s="744"/>
      <c r="F2" s="744"/>
      <c r="G2" s="744"/>
      <c r="H2" s="744"/>
      <c r="I2" s="744"/>
    </row>
    <row r="3" spans="1:16" ht="23.25" customHeight="1">
      <c r="A3" s="665"/>
      <c r="B3" s="666"/>
      <c r="C3" s="666"/>
      <c r="D3" s="666"/>
      <c r="E3" s="666"/>
      <c r="F3" s="666"/>
      <c r="G3" s="666"/>
      <c r="H3" s="666"/>
      <c r="I3" s="666"/>
    </row>
    <row r="4" spans="1:16" ht="23.25" customHeight="1">
      <c r="A4" s="665"/>
      <c r="B4" s="744" t="s">
        <v>2253</v>
      </c>
      <c r="C4" s="744"/>
      <c r="D4" s="744"/>
      <c r="E4" s="744"/>
      <c r="F4" s="744"/>
      <c r="G4" s="744"/>
      <c r="H4" s="744"/>
      <c r="I4" s="744"/>
    </row>
    <row r="5" spans="1:16" s="667" customFormat="1" ht="40.5" customHeight="1">
      <c r="A5" s="745" t="s">
        <v>1447</v>
      </c>
      <c r="B5" s="646"/>
      <c r="C5" s="738" t="s">
        <v>2254</v>
      </c>
      <c r="D5" s="738" t="s">
        <v>1451</v>
      </c>
      <c r="E5" s="738" t="s">
        <v>1450</v>
      </c>
      <c r="F5" s="738" t="s">
        <v>1451</v>
      </c>
      <c r="G5" s="738" t="s">
        <v>1453</v>
      </c>
      <c r="H5" s="738" t="s">
        <v>1452</v>
      </c>
      <c r="I5" s="738" t="s">
        <v>1990</v>
      </c>
    </row>
    <row r="6" spans="1:16" s="667" customFormat="1" ht="42.75" customHeight="1">
      <c r="A6" s="746"/>
      <c r="B6" s="646"/>
      <c r="C6" s="738"/>
      <c r="D6" s="738"/>
      <c r="E6" s="738"/>
      <c r="F6" s="738"/>
      <c r="G6" s="738"/>
      <c r="H6" s="738"/>
      <c r="I6" s="738"/>
    </row>
    <row r="7" spans="1:16" s="667" customFormat="1">
      <c r="A7" s="746"/>
      <c r="B7" s="646"/>
      <c r="C7" s="668">
        <v>2014</v>
      </c>
      <c r="D7" s="668">
        <v>2014</v>
      </c>
      <c r="E7" s="668">
        <v>2013</v>
      </c>
      <c r="F7" s="668">
        <v>2013</v>
      </c>
      <c r="G7" s="668">
        <v>2013</v>
      </c>
      <c r="H7" s="668">
        <v>2013</v>
      </c>
      <c r="I7" s="668">
        <v>2013</v>
      </c>
    </row>
    <row r="8" spans="1:16" s="667" customFormat="1">
      <c r="A8" s="746"/>
      <c r="B8" s="646"/>
      <c r="C8" s="668"/>
      <c r="D8" s="668"/>
      <c r="E8" s="668"/>
      <c r="F8" s="668"/>
      <c r="G8" s="668"/>
      <c r="H8" s="668"/>
      <c r="I8" s="668"/>
    </row>
    <row r="9" spans="1:16" s="667" customFormat="1">
      <c r="A9" s="746"/>
      <c r="B9" s="646"/>
      <c r="C9" s="669" t="s">
        <v>1446</v>
      </c>
      <c r="D9" s="669"/>
      <c r="E9" s="669" t="s">
        <v>1446</v>
      </c>
      <c r="F9" s="669"/>
      <c r="G9" s="669" t="s">
        <v>1446</v>
      </c>
      <c r="H9" s="669" t="s">
        <v>1446</v>
      </c>
      <c r="I9" s="669"/>
      <c r="N9" s="670"/>
      <c r="O9" s="670"/>
      <c r="P9" s="670"/>
    </row>
    <row r="10" spans="1:16" s="677" customFormat="1" ht="30" customHeight="1">
      <c r="A10" s="671">
        <v>1</v>
      </c>
      <c r="B10" s="672" t="s">
        <v>1445</v>
      </c>
      <c r="C10" s="673">
        <f>550000000+848900000</f>
        <v>1398900000</v>
      </c>
      <c r="D10" s="674">
        <f>C10/C19</f>
        <v>1.2014151048999756E-2</v>
      </c>
      <c r="E10" s="673">
        <f>'[2]Budget Summary (2)'!$E$32</f>
        <v>2500000000</v>
      </c>
      <c r="F10" s="674">
        <f>E10/E19</f>
        <v>1.912816614118671E-2</v>
      </c>
      <c r="G10" s="675">
        <f t="shared" ref="G10" si="0">E10/12*9</f>
        <v>1875000000</v>
      </c>
      <c r="H10" s="673">
        <v>0</v>
      </c>
      <c r="I10" s="676">
        <v>0</v>
      </c>
    </row>
    <row r="11" spans="1:16" s="677" customFormat="1" ht="30" customHeight="1">
      <c r="A11" s="671">
        <v>2</v>
      </c>
      <c r="B11" s="672" t="s">
        <v>1444</v>
      </c>
      <c r="C11" s="678"/>
      <c r="D11" s="674"/>
      <c r="E11" s="673"/>
      <c r="F11" s="674"/>
      <c r="G11" s="673"/>
      <c r="H11" s="673"/>
      <c r="I11" s="674"/>
    </row>
    <row r="12" spans="1:16" s="677" customFormat="1" ht="30" customHeight="1">
      <c r="A12" s="671">
        <v>3</v>
      </c>
      <c r="B12" s="679" t="s">
        <v>1455</v>
      </c>
      <c r="C12" s="680"/>
      <c r="D12" s="680"/>
      <c r="E12" s="673"/>
      <c r="F12" s="674"/>
      <c r="G12" s="673"/>
      <c r="H12" s="673"/>
      <c r="I12" s="674"/>
    </row>
    <row r="13" spans="1:16" s="677" customFormat="1" ht="63">
      <c r="A13" s="671" t="s">
        <v>6</v>
      </c>
      <c r="B13" s="685" t="s">
        <v>1456</v>
      </c>
      <c r="C13" s="675">
        <f>'2014.SUM.TOTAL REVENUE BUDGET'!C8</f>
        <v>64780695091</v>
      </c>
      <c r="D13" s="674">
        <f>C13/C19</f>
        <v>0.5563550331563879</v>
      </c>
      <c r="E13" s="675">
        <f>'2014.SUM.TOTAL REVENUE BUDGET'!D8</f>
        <v>75069744812</v>
      </c>
      <c r="F13" s="674">
        <f>E13/E19</f>
        <v>0.57437862037616993</v>
      </c>
      <c r="G13" s="675">
        <f t="shared" ref="G13:G15" si="1">E13/12*9</f>
        <v>56302308609</v>
      </c>
      <c r="H13" s="675">
        <f>'2014.SUM.TOTAL REVENUE BUDGET'!E8</f>
        <v>46157822903.309998</v>
      </c>
      <c r="I13" s="674">
        <f>H13/H19</f>
        <v>0.54903708294497378</v>
      </c>
    </row>
    <row r="14" spans="1:16" s="677" customFormat="1" ht="30" customHeight="1">
      <c r="A14" s="671" t="s">
        <v>7</v>
      </c>
      <c r="B14" s="679" t="s">
        <v>1457</v>
      </c>
      <c r="C14" s="675">
        <f>'2014.SUM.TOTAL REVENUE BUDGET'!C9</f>
        <v>8246294881</v>
      </c>
      <c r="D14" s="674">
        <f>C14/C19</f>
        <v>7.0821525695137236E-2</v>
      </c>
      <c r="E14" s="675">
        <f>'2014.SUM.TOTAL REVENUE BUDGET'!D9</f>
        <v>9000000000</v>
      </c>
      <c r="F14" s="674">
        <f>E14/E19</f>
        <v>6.8861398108272145E-2</v>
      </c>
      <c r="G14" s="675">
        <f t="shared" si="1"/>
        <v>6750000000</v>
      </c>
      <c r="H14" s="675">
        <f>'2014.SUM.TOTAL REVENUE BUDGET'!E9</f>
        <v>6184721160.9300003</v>
      </c>
      <c r="I14" s="674">
        <f>H14/H19</f>
        <v>7.3565888758188286E-2</v>
      </c>
    </row>
    <row r="15" spans="1:16" s="677" customFormat="1" ht="30" customHeight="1">
      <c r="A15" s="671" t="s">
        <v>9</v>
      </c>
      <c r="B15" s="679" t="s">
        <v>1458</v>
      </c>
      <c r="C15" s="675">
        <f>'2014.SUM.TOTAL REVENUE BUDGET'!C10</f>
        <v>6423010028</v>
      </c>
      <c r="D15" s="674">
        <f>C15/C19</f>
        <v>5.5162636832963158E-2</v>
      </c>
      <c r="E15" s="675">
        <f>'2014.SUM.TOTAL REVENUE BUDGET'!D10</f>
        <v>6600000000</v>
      </c>
      <c r="F15" s="674">
        <f>E15/E19</f>
        <v>5.0498358612732913E-2</v>
      </c>
      <c r="G15" s="675">
        <f t="shared" si="1"/>
        <v>4950000000</v>
      </c>
      <c r="H15" s="675">
        <f>'2014.SUM.TOTAL REVENUE BUDGET'!E10</f>
        <v>4817257521.1000004</v>
      </c>
      <c r="I15" s="674">
        <f>H15/H19</f>
        <v>5.7300211552868019E-2</v>
      </c>
    </row>
    <row r="16" spans="1:16" s="677" customFormat="1" ht="30" customHeight="1">
      <c r="A16" s="671">
        <v>4</v>
      </c>
      <c r="B16" s="679" t="s">
        <v>1454</v>
      </c>
      <c r="C16" s="675">
        <f>'2014.SUM.TOTAL REVENUE BUDGET'!C13</f>
        <v>25094544000.52</v>
      </c>
      <c r="D16" s="674">
        <f>C16/C19</f>
        <v>0.21551908079778248</v>
      </c>
      <c r="E16" s="675">
        <f>'2014.SUM.TOTAL REVENUE BUDGET'!D13</f>
        <v>28979778045</v>
      </c>
      <c r="F16" s="674">
        <f>E16/E19</f>
        <v>0.22173200367178997</v>
      </c>
      <c r="G16" s="675">
        <f t="shared" ref="G16:G18" si="2">E16/12*9</f>
        <v>21734833533.75</v>
      </c>
      <c r="H16" s="675">
        <v>14485699911.07</v>
      </c>
      <c r="I16" s="674">
        <f>H16/H19</f>
        <v>0.17230419294796964</v>
      </c>
    </row>
    <row r="17" spans="1:9" s="677" customFormat="1" ht="30" customHeight="1">
      <c r="A17" s="671">
        <v>5</v>
      </c>
      <c r="B17" s="679" t="s">
        <v>1443</v>
      </c>
      <c r="C17" s="675">
        <f>'2014.SUM.TOTAL REVENUE BUDGET'!C29</f>
        <v>4899019669.6499996</v>
      </c>
      <c r="D17" s="674">
        <f>C17/C19</f>
        <v>4.2074174210591168E-2</v>
      </c>
      <c r="E17" s="675">
        <f>'[2]Budget Summary (2)'!$E$35</f>
        <v>8547794468</v>
      </c>
      <c r="F17" s="674">
        <f>E17/E19</f>
        <v>6.5401453089848266E-2</v>
      </c>
      <c r="G17" s="675">
        <f t="shared" si="2"/>
        <v>6410845851</v>
      </c>
      <c r="H17" s="675">
        <f>'2014.SUM.TOTAL REVENUE BUDGET'!E29</f>
        <v>425000000</v>
      </c>
      <c r="I17" s="674">
        <f>H17/H19</f>
        <v>5.0552808944305918E-3</v>
      </c>
    </row>
    <row r="18" spans="1:9" s="677" customFormat="1" ht="30" customHeight="1">
      <c r="A18" s="671">
        <v>6</v>
      </c>
      <c r="B18" s="679" t="s">
        <v>1442</v>
      </c>
      <c r="C18" s="675">
        <f>'2014.SUM.TOTAL REVENUE BUDGET'!C27</f>
        <v>5595226708</v>
      </c>
      <c r="D18" s="674">
        <f>C18/C19</f>
        <v>4.8053398258138293E-2</v>
      </c>
      <c r="E18" s="675">
        <v>0</v>
      </c>
      <c r="F18" s="674">
        <f>E18/E19</f>
        <v>0</v>
      </c>
      <c r="G18" s="675">
        <f t="shared" si="2"/>
        <v>0</v>
      </c>
      <c r="H18" s="675">
        <f>'2014.SUM.TOTAL REVENUE BUDGET'!E32</f>
        <v>12000000000</v>
      </c>
      <c r="I18" s="674">
        <f>H18/H19</f>
        <v>0.14273734290156967</v>
      </c>
    </row>
    <row r="19" spans="1:9" s="677" customFormat="1" ht="30" customHeight="1">
      <c r="A19" s="671">
        <v>7</v>
      </c>
      <c r="B19" s="681" t="s">
        <v>1441</v>
      </c>
      <c r="C19" s="682">
        <f t="shared" ref="C19:I19" si="3">SUM(C10:C18)</f>
        <v>116437690378.17</v>
      </c>
      <c r="D19" s="683">
        <f t="shared" si="3"/>
        <v>0.99999999999999989</v>
      </c>
      <c r="E19" s="682">
        <f t="shared" si="3"/>
        <v>130697317325</v>
      </c>
      <c r="F19" s="683">
        <f t="shared" si="3"/>
        <v>0.99999999999999989</v>
      </c>
      <c r="G19" s="682">
        <f t="shared" si="3"/>
        <v>98022987993.75</v>
      </c>
      <c r="H19" s="682">
        <f t="shared" si="3"/>
        <v>84070501496.410004</v>
      </c>
      <c r="I19" s="683">
        <f t="shared" si="3"/>
        <v>1</v>
      </c>
    </row>
    <row r="20" spans="1:9" s="677" customFormat="1" ht="30" customHeight="1">
      <c r="A20" s="737"/>
      <c r="B20" s="737"/>
      <c r="C20" s="737"/>
      <c r="D20" s="737"/>
      <c r="E20" s="737"/>
      <c r="F20" s="737"/>
      <c r="G20" s="737"/>
      <c r="H20" s="737"/>
      <c r="I20" s="737"/>
    </row>
    <row r="21" spans="1:9" s="677" customFormat="1" ht="30" customHeight="1">
      <c r="A21" s="671">
        <v>8</v>
      </c>
      <c r="B21" s="681" t="s">
        <v>1440</v>
      </c>
      <c r="C21" s="682">
        <f>C19</f>
        <v>116437690378.17</v>
      </c>
      <c r="D21" s="684"/>
      <c r="E21" s="682">
        <f>E19</f>
        <v>130697317325</v>
      </c>
      <c r="F21" s="684" t="s">
        <v>1416</v>
      </c>
      <c r="G21" s="682">
        <f>G19</f>
        <v>98022987993.75</v>
      </c>
      <c r="H21" s="682">
        <f>H19</f>
        <v>84070501496.410004</v>
      </c>
      <c r="I21" s="684"/>
    </row>
    <row r="22" spans="1:9" s="677" customFormat="1" ht="30" customHeight="1">
      <c r="A22" s="742"/>
      <c r="B22" s="742"/>
      <c r="C22" s="742"/>
      <c r="D22" s="742"/>
      <c r="E22" s="742"/>
      <c r="F22" s="742"/>
      <c r="G22" s="742"/>
      <c r="H22" s="742"/>
      <c r="I22" s="742"/>
    </row>
    <row r="23" spans="1:9" s="677" customFormat="1" ht="30" customHeight="1">
      <c r="A23" s="671">
        <v>9</v>
      </c>
      <c r="B23" s="672" t="s">
        <v>1439</v>
      </c>
      <c r="C23" s="737"/>
      <c r="D23" s="737"/>
      <c r="E23" s="737"/>
      <c r="F23" s="737"/>
      <c r="G23" s="737"/>
      <c r="H23" s="737"/>
      <c r="I23" s="737"/>
    </row>
    <row r="24" spans="1:9" s="677" customFormat="1" ht="30" customHeight="1">
      <c r="A24" s="671">
        <v>10</v>
      </c>
      <c r="B24" s="672" t="s">
        <v>1438</v>
      </c>
      <c r="C24" s="737"/>
      <c r="D24" s="737"/>
      <c r="E24" s="737"/>
      <c r="F24" s="737"/>
      <c r="G24" s="737"/>
      <c r="H24" s="737"/>
      <c r="I24" s="737"/>
    </row>
    <row r="25" spans="1:9" s="677" customFormat="1" ht="30" customHeight="1">
      <c r="A25" s="671">
        <v>11</v>
      </c>
      <c r="B25" s="685" t="s">
        <v>1437</v>
      </c>
      <c r="C25" s="673" t="s">
        <v>1418</v>
      </c>
      <c r="D25" s="686" t="s">
        <v>1418</v>
      </c>
      <c r="E25" s="680" t="s">
        <v>1418</v>
      </c>
      <c r="F25" s="686" t="s">
        <v>1418</v>
      </c>
      <c r="G25" s="673" t="s">
        <v>1418</v>
      </c>
      <c r="H25" s="673" t="s">
        <v>1418</v>
      </c>
      <c r="I25" s="686" t="s">
        <v>1418</v>
      </c>
    </row>
    <row r="26" spans="1:9" s="677" customFormat="1" ht="30" customHeight="1">
      <c r="A26" s="671">
        <v>12</v>
      </c>
      <c r="B26" s="679" t="s">
        <v>1436</v>
      </c>
      <c r="C26" s="673">
        <f>'CONSOLIDATED REVENUE FUND CHARG'!C42</f>
        <v>20564874790</v>
      </c>
      <c r="D26" s="686">
        <f>C26/C28</f>
        <v>0.98798935845051994</v>
      </c>
      <c r="E26" s="673">
        <f>'CONSOLIDATED REVENUE FUND CHARG'!D42</f>
        <v>15240000000</v>
      </c>
      <c r="F26" s="686">
        <f>E26/E28</f>
        <v>0.98386055519690119</v>
      </c>
      <c r="G26" s="673">
        <f t="shared" ref="G26:G27" si="4">E26/12*9</f>
        <v>11430000000</v>
      </c>
      <c r="H26" s="673">
        <f>'CONSOLIDATED REVENUE FUND CHARG'!E42</f>
        <v>15213012694.299999</v>
      </c>
      <c r="I26" s="674">
        <f>H26/H28</f>
        <v>0.99020548561517807</v>
      </c>
    </row>
    <row r="27" spans="1:9" s="677" customFormat="1" ht="30" customHeight="1">
      <c r="A27" s="671">
        <v>13</v>
      </c>
      <c r="B27" s="679" t="s">
        <v>1435</v>
      </c>
      <c r="C27" s="673">
        <f>'CONSOLIDATED REVENUE FUND CHARG'!C38</f>
        <v>250000000</v>
      </c>
      <c r="D27" s="686">
        <f>C27/C28</f>
        <v>1.2010641549480106E-2</v>
      </c>
      <c r="E27" s="673">
        <f>'CONSOLIDATED REVENUE FUND CHARG'!D38</f>
        <v>250000000</v>
      </c>
      <c r="F27" s="686">
        <f>E27/E28</f>
        <v>1.6139444803098774E-2</v>
      </c>
      <c r="G27" s="673">
        <f t="shared" si="4"/>
        <v>187500000</v>
      </c>
      <c r="H27" s="673">
        <f>'CONSOLIDATED REVENUE FUND CHARG'!E38</f>
        <v>150477929.91999999</v>
      </c>
      <c r="I27" s="674">
        <f>H27/H28</f>
        <v>9.7945143848219528E-3</v>
      </c>
    </row>
    <row r="28" spans="1:9" s="677" customFormat="1" ht="39.950000000000003" customHeight="1">
      <c r="A28" s="671">
        <v>14</v>
      </c>
      <c r="B28" s="681" t="s">
        <v>1434</v>
      </c>
      <c r="C28" s="687">
        <f t="shared" ref="C28:I28" si="5">SUM(C26:C27)</f>
        <v>20814874790</v>
      </c>
      <c r="D28" s="688">
        <f t="shared" si="5"/>
        <v>1</v>
      </c>
      <c r="E28" s="687">
        <f t="shared" si="5"/>
        <v>15490000000</v>
      </c>
      <c r="F28" s="688">
        <f t="shared" si="5"/>
        <v>1</v>
      </c>
      <c r="G28" s="687">
        <f t="shared" si="5"/>
        <v>11617500000</v>
      </c>
      <c r="H28" s="687">
        <f t="shared" si="5"/>
        <v>15363490624.219999</v>
      </c>
      <c r="I28" s="688">
        <f t="shared" si="5"/>
        <v>1</v>
      </c>
    </row>
    <row r="29" spans="1:9" s="677" customFormat="1" ht="39.950000000000003" customHeight="1">
      <c r="A29" s="689"/>
      <c r="B29" s="689"/>
      <c r="C29" s="689"/>
      <c r="D29" s="689"/>
      <c r="E29" s="689"/>
      <c r="F29" s="689"/>
      <c r="G29" s="689"/>
      <c r="H29" s="689"/>
      <c r="I29" s="689"/>
    </row>
    <row r="30" spans="1:9" s="677" customFormat="1" ht="39.950000000000003" customHeight="1">
      <c r="A30" s="671">
        <v>15</v>
      </c>
      <c r="B30" s="672" t="s">
        <v>1433</v>
      </c>
      <c r="C30" s="741"/>
      <c r="D30" s="741"/>
      <c r="E30" s="741"/>
      <c r="F30" s="741"/>
      <c r="G30" s="741"/>
      <c r="H30" s="741"/>
      <c r="I30" s="741"/>
    </row>
    <row r="31" spans="1:9" s="677" customFormat="1" ht="30" customHeight="1">
      <c r="A31" s="671">
        <v>16</v>
      </c>
      <c r="B31" s="679" t="s">
        <v>1432</v>
      </c>
      <c r="C31" s="673">
        <f>'ADMIN.SEG(PERSONNEL&amp;OVERHEAD)'!C181</f>
        <v>31250000000</v>
      </c>
      <c r="D31" s="674">
        <f>C31/C35</f>
        <v>0.57054178648044185</v>
      </c>
      <c r="E31" s="673">
        <f>'ADMIN.SEG(PERSONNEL&amp;OVERHEAD)'!F181</f>
        <v>28017266405.419998</v>
      </c>
      <c r="F31" s="674">
        <f>E31/E35</f>
        <v>0.5520349802076735</v>
      </c>
      <c r="G31" s="690">
        <f t="shared" ref="G31:G33" si="6">E31/12*9</f>
        <v>21012949804.064999</v>
      </c>
      <c r="H31" s="690">
        <f>'ADMIN.SEG(PERSONNEL&amp;OVERHEAD)'!I181</f>
        <v>18912902054.350002</v>
      </c>
      <c r="I31" s="674">
        <f>H31/H35</f>
        <v>0.6007132592405251</v>
      </c>
    </row>
    <row r="32" spans="1:9" s="677" customFormat="1" ht="39.950000000000003" customHeight="1">
      <c r="A32" s="671">
        <v>17</v>
      </c>
      <c r="B32" s="685" t="s">
        <v>1431</v>
      </c>
      <c r="C32" s="673">
        <f>'CONSOLIDATED REVENUE FUND CHARG'!C15</f>
        <v>200000000</v>
      </c>
      <c r="D32" s="674">
        <f>C32/C35</f>
        <v>3.6514674334748279E-3</v>
      </c>
      <c r="E32" s="673">
        <f>'CONSOLIDATED REVENUE FUND CHARG'!D15</f>
        <v>160134800</v>
      </c>
      <c r="F32" s="674">
        <f>E32/E35</f>
        <v>3.1551975795703823E-3</v>
      </c>
      <c r="G32" s="690">
        <f t="shared" si="6"/>
        <v>120101100</v>
      </c>
      <c r="H32" s="690">
        <f>'CONSOLIDATED REVENUE FUND CHARG'!E15</f>
        <v>75332937.920000002</v>
      </c>
      <c r="I32" s="674">
        <f>H32/H35</f>
        <v>2.3927314029355403E-3</v>
      </c>
    </row>
    <row r="33" spans="1:16" s="677" customFormat="1" ht="39.950000000000003" customHeight="1">
      <c r="A33" s="671">
        <v>18</v>
      </c>
      <c r="B33" s="685" t="s">
        <v>1430</v>
      </c>
      <c r="C33" s="673">
        <f>'CONSOLIDATED REVENUE FUND CHARG'!C30</f>
        <v>5001000000</v>
      </c>
      <c r="D33" s="674">
        <f>C33/C35</f>
        <v>9.1304943174038061E-2</v>
      </c>
      <c r="E33" s="673">
        <f>'CONSOLIDATED REVENUE FUND CHARG'!D30+800000000</f>
        <v>5460000000</v>
      </c>
      <c r="F33" s="674">
        <f>E33/E35</f>
        <v>0.10758048084772509</v>
      </c>
      <c r="G33" s="690">
        <f t="shared" si="6"/>
        <v>4095000000</v>
      </c>
      <c r="H33" s="690">
        <f>'CONSOLIDATED REVENUE FUND CHARG'!E30</f>
        <v>2941984321.46</v>
      </c>
      <c r="I33" s="674">
        <f>H33/H35</f>
        <v>9.3443564890258693E-2</v>
      </c>
    </row>
    <row r="34" spans="1:16" s="677" customFormat="1" ht="30" customHeight="1">
      <c r="A34" s="671">
        <v>19</v>
      </c>
      <c r="B34" s="679" t="s">
        <v>1429</v>
      </c>
      <c r="C34" s="673">
        <f>'ADMIN.SEG(PERSONNEL&amp;OVERHEAD)'!D181</f>
        <v>18321500000</v>
      </c>
      <c r="D34" s="674">
        <f>C34/C35</f>
        <v>0.33450180291204529</v>
      </c>
      <c r="E34" s="673">
        <f>'ADMIN.SEG(PERSONNEL&amp;OVERHEAD)'!G181</f>
        <v>17115300000</v>
      </c>
      <c r="F34" s="674">
        <f>E34/E35</f>
        <v>0.33722934136503097</v>
      </c>
      <c r="G34" s="690">
        <f t="shared" ref="G34" si="7">E34/12*9</f>
        <v>12836475000</v>
      </c>
      <c r="H34" s="690">
        <f>'[3]Budget Summary (2)'!$K$25</f>
        <v>9553856929.6700001</v>
      </c>
      <c r="I34" s="674">
        <f>H34/H35</f>
        <v>0.30345044446628072</v>
      </c>
    </row>
    <row r="35" spans="1:16" s="677" customFormat="1" ht="30" customHeight="1">
      <c r="A35" s="671">
        <v>20</v>
      </c>
      <c r="B35" s="681" t="s">
        <v>1428</v>
      </c>
      <c r="C35" s="687">
        <f>SUM(C31:C34)</f>
        <v>54772500000</v>
      </c>
      <c r="D35" s="688">
        <f>SUM(D31:D34)</f>
        <v>1</v>
      </c>
      <c r="E35" s="687">
        <f>SUM(E31:E34)</f>
        <v>50752701205.419998</v>
      </c>
      <c r="F35" s="683">
        <f>SUM(F31:F34)</f>
        <v>1</v>
      </c>
      <c r="G35" s="691">
        <f t="shared" ref="G35:H35" si="8">SUM(G31:G34)</f>
        <v>38064525904.065002</v>
      </c>
      <c r="H35" s="691">
        <f t="shared" si="8"/>
        <v>31484076243.400002</v>
      </c>
      <c r="I35" s="683">
        <f>SUM(I31:I34)</f>
        <v>1</v>
      </c>
    </row>
    <row r="36" spans="1:16" s="677" customFormat="1" ht="30" customHeight="1">
      <c r="A36" s="737"/>
      <c r="B36" s="737"/>
      <c r="C36" s="737"/>
      <c r="D36" s="737"/>
      <c r="E36" s="737"/>
      <c r="F36" s="737"/>
      <c r="G36" s="737"/>
      <c r="H36" s="737"/>
      <c r="I36" s="737"/>
    </row>
    <row r="37" spans="1:16" s="677" customFormat="1" ht="30" customHeight="1">
      <c r="A37" s="671">
        <v>21</v>
      </c>
      <c r="B37" s="681" t="s">
        <v>1427</v>
      </c>
      <c r="C37" s="692">
        <f>C28+C35</f>
        <v>75587374790</v>
      </c>
      <c r="D37" s="693">
        <f>C37/C48</f>
        <v>0.47223957093108038</v>
      </c>
      <c r="E37" s="692">
        <f>E28+E35</f>
        <v>66242701205.419998</v>
      </c>
      <c r="F37" s="693">
        <f>E37/E48</f>
        <v>0.42979715848989564</v>
      </c>
      <c r="G37" s="692">
        <f>G28+G35</f>
        <v>49682025904.065002</v>
      </c>
      <c r="H37" s="692">
        <f>H28+H35</f>
        <v>46847566867.620003</v>
      </c>
      <c r="I37" s="694" t="s">
        <v>1416</v>
      </c>
    </row>
    <row r="38" spans="1:16" s="677" customFormat="1" ht="30" customHeight="1">
      <c r="A38" s="737"/>
      <c r="B38" s="737"/>
      <c r="C38" s="737"/>
      <c r="D38" s="737"/>
      <c r="E38" s="737"/>
      <c r="F38" s="737"/>
      <c r="G38" s="737"/>
      <c r="H38" s="737"/>
      <c r="I38" s="737"/>
    </row>
    <row r="39" spans="1:16" s="677" customFormat="1" ht="30" customHeight="1">
      <c r="A39" s="671">
        <v>22</v>
      </c>
      <c r="B39" s="672" t="s">
        <v>1426</v>
      </c>
      <c r="C39" s="671"/>
      <c r="D39" s="671"/>
      <c r="E39" s="671"/>
      <c r="F39" s="671"/>
      <c r="G39" s="671"/>
      <c r="H39" s="737"/>
      <c r="I39" s="737"/>
    </row>
    <row r="40" spans="1:16" s="677" customFormat="1" ht="30" customHeight="1">
      <c r="A40" s="671">
        <v>23</v>
      </c>
      <c r="B40" s="679" t="s">
        <v>1425</v>
      </c>
      <c r="C40" s="673">
        <f>'Summary Capital'!G26</f>
        <v>4007907500</v>
      </c>
      <c r="D40" s="695">
        <f>C40/C44</f>
        <v>4.7445385423800265E-2</v>
      </c>
      <c r="E40" s="673">
        <f>'Summary Capital'!D26</f>
        <v>3446510000</v>
      </c>
      <c r="F40" s="674">
        <f>E40/E44</f>
        <v>3.9217117744187881E-2</v>
      </c>
      <c r="G40" s="673">
        <f t="shared" ref="G40:G43" si="9">E40/12*9</f>
        <v>2584882500</v>
      </c>
      <c r="H40" s="673">
        <f>'Summary Capital'!F26</f>
        <v>1031222656.1800001</v>
      </c>
      <c r="I40" s="674">
        <f>H40/H44</f>
        <v>4.1831843351539645E-2</v>
      </c>
    </row>
    <row r="41" spans="1:16" s="677" customFormat="1" ht="30" customHeight="1">
      <c r="A41" s="671">
        <v>24</v>
      </c>
      <c r="B41" s="679" t="s">
        <v>956</v>
      </c>
      <c r="C41" s="673">
        <f>'Summary Capital'!G53</f>
        <v>43652579050</v>
      </c>
      <c r="D41" s="695">
        <f>C41/C44</f>
        <v>0.51675679585174028</v>
      </c>
      <c r="E41" s="673">
        <f>'Summary Capital'!D53</f>
        <v>52784774910.239998</v>
      </c>
      <c r="F41" s="674">
        <f>E41/E44</f>
        <v>0.60062693355171937</v>
      </c>
      <c r="G41" s="673">
        <f t="shared" si="9"/>
        <v>39588581182.679993</v>
      </c>
      <c r="H41" s="673">
        <f>'Summary Capital'!F53</f>
        <v>14213593207.009998</v>
      </c>
      <c r="I41" s="674">
        <f>H41/H44</f>
        <v>0.57657849246706827</v>
      </c>
    </row>
    <row r="42" spans="1:16" s="677" customFormat="1" ht="30" customHeight="1">
      <c r="A42" s="671">
        <v>25</v>
      </c>
      <c r="B42" s="679" t="s">
        <v>991</v>
      </c>
      <c r="C42" s="673">
        <f>'Summary Capital'!G61</f>
        <v>648750158</v>
      </c>
      <c r="D42" s="695">
        <f>C42/C44</f>
        <v>7.6798681831008629E-3</v>
      </c>
      <c r="E42" s="673">
        <f>'Summary Capital'!D61</f>
        <v>442700150</v>
      </c>
      <c r="F42" s="674">
        <f>E42/E44</f>
        <v>5.0373925820379559E-3</v>
      </c>
      <c r="G42" s="673">
        <f t="shared" si="9"/>
        <v>332025112.5</v>
      </c>
      <c r="H42" s="673">
        <f>'Summary Capital'!F61</f>
        <v>129266668</v>
      </c>
      <c r="I42" s="674">
        <f>H42/H44</f>
        <v>5.2437395299115789E-3</v>
      </c>
    </row>
    <row r="43" spans="1:16" s="677" customFormat="1" ht="30" customHeight="1">
      <c r="A43" s="671">
        <v>27</v>
      </c>
      <c r="B43" s="679" t="s">
        <v>1002</v>
      </c>
      <c r="C43" s="673">
        <f>'Summary Capital'!G73</f>
        <v>36164890000</v>
      </c>
      <c r="D43" s="695">
        <f>C43/C44</f>
        <v>0.42811795054135854</v>
      </c>
      <c r="E43" s="673">
        <f>'Summary Capital'!D73</f>
        <v>31208812000</v>
      </c>
      <c r="F43" s="674">
        <f>E43/E44</f>
        <v>0.35511855612205495</v>
      </c>
      <c r="G43" s="673">
        <f t="shared" si="9"/>
        <v>23406609000</v>
      </c>
      <c r="H43" s="673">
        <f>'Summary Capital'!F73</f>
        <v>9277536273.0299988</v>
      </c>
      <c r="I43" s="674">
        <f>H43/H44</f>
        <v>0.37634592465148048</v>
      </c>
    </row>
    <row r="44" spans="1:16" s="677" customFormat="1" ht="30" customHeight="1">
      <c r="A44" s="671">
        <v>28</v>
      </c>
      <c r="B44" s="681" t="s">
        <v>1424</v>
      </c>
      <c r="C44" s="687">
        <f>SUM(C40:C43)</f>
        <v>84474126708</v>
      </c>
      <c r="D44" s="674">
        <f t="shared" ref="D44:I44" si="10">SUM(D40:D43)</f>
        <v>1</v>
      </c>
      <c r="E44" s="682">
        <f t="shared" si="10"/>
        <v>87882797060.23999</v>
      </c>
      <c r="F44" s="683">
        <f t="shared" si="10"/>
        <v>1.0000000000000002</v>
      </c>
      <c r="G44" s="687">
        <f t="shared" si="10"/>
        <v>65912097795.179993</v>
      </c>
      <c r="H44" s="687">
        <f t="shared" si="10"/>
        <v>24651618804.219997</v>
      </c>
      <c r="I44" s="686">
        <f t="shared" si="10"/>
        <v>1</v>
      </c>
    </row>
    <row r="45" spans="1:16" s="677" customFormat="1" ht="30" customHeight="1">
      <c r="A45" s="737"/>
      <c r="B45" s="737"/>
      <c r="C45" s="737"/>
      <c r="D45" s="737"/>
      <c r="E45" s="737"/>
      <c r="F45" s="737"/>
      <c r="G45" s="737"/>
      <c r="H45" s="737"/>
      <c r="I45" s="737"/>
    </row>
    <row r="46" spans="1:16" s="677" customFormat="1" ht="30" customHeight="1">
      <c r="A46" s="671"/>
      <c r="B46" s="681" t="s">
        <v>1424</v>
      </c>
      <c r="C46" s="696">
        <f>C44</f>
        <v>84474126708</v>
      </c>
      <c r="D46" s="693">
        <f>C46/C48</f>
        <v>0.52776042906891962</v>
      </c>
      <c r="E46" s="696">
        <f>E44</f>
        <v>87882797060.23999</v>
      </c>
      <c r="F46" s="693">
        <f>E46/E48</f>
        <v>0.57020284151010447</v>
      </c>
      <c r="G46" s="696">
        <f>G44</f>
        <v>65912097795.179993</v>
      </c>
      <c r="H46" s="696">
        <f>H44</f>
        <v>24651618804.219997</v>
      </c>
      <c r="I46" s="671"/>
    </row>
    <row r="47" spans="1:16" s="737" customFormat="1" ht="30" customHeight="1">
      <c r="A47" s="739"/>
      <c r="B47" s="740"/>
      <c r="C47" s="740"/>
      <c r="D47" s="740"/>
      <c r="E47" s="740"/>
      <c r="F47" s="740"/>
      <c r="G47" s="740"/>
      <c r="H47" s="740"/>
      <c r="I47" s="740"/>
      <c r="J47" s="740"/>
      <c r="K47" s="740"/>
      <c r="L47" s="740"/>
      <c r="M47" s="740"/>
      <c r="N47" s="740"/>
      <c r="O47" s="740"/>
      <c r="P47" s="740"/>
    </row>
    <row r="48" spans="1:16" s="677" customFormat="1" ht="30" customHeight="1">
      <c r="A48" s="671">
        <v>29</v>
      </c>
      <c r="B48" s="681" t="s">
        <v>1423</v>
      </c>
      <c r="C48" s="687">
        <f>C37+C44</f>
        <v>160061501498</v>
      </c>
      <c r="D48" s="680" t="s">
        <v>1418</v>
      </c>
      <c r="E48" s="687">
        <f>E37+E44</f>
        <v>154125498265.65997</v>
      </c>
      <c r="F48" s="684" t="s">
        <v>1418</v>
      </c>
      <c r="G48" s="687">
        <f>G37+G44</f>
        <v>115594123699.245</v>
      </c>
      <c r="H48" s="687">
        <f>H37+H44</f>
        <v>71499185671.839996</v>
      </c>
      <c r="I48" s="684" t="s">
        <v>1418</v>
      </c>
    </row>
    <row r="49" spans="1:9" s="677" customFormat="1" ht="30" customHeight="1">
      <c r="A49" s="671">
        <v>30</v>
      </c>
      <c r="B49" s="672" t="s">
        <v>1422</v>
      </c>
      <c r="C49" s="687">
        <f xml:space="preserve"> (C21-C48)</f>
        <v>-43623811119.830002</v>
      </c>
      <c r="D49" s="684" t="s">
        <v>1416</v>
      </c>
      <c r="E49" s="687">
        <f>E21-E48</f>
        <v>-23428180940.659973</v>
      </c>
      <c r="F49" s="684" t="s">
        <v>1416</v>
      </c>
      <c r="G49" s="687">
        <f>G21-G48</f>
        <v>-17571135705.494995</v>
      </c>
      <c r="H49" s="687">
        <f>H21-H48</f>
        <v>12571315824.570007</v>
      </c>
      <c r="I49" s="684" t="s">
        <v>1416</v>
      </c>
    </row>
    <row r="50" spans="1:9" s="677" customFormat="1" ht="30" customHeight="1">
      <c r="A50" s="737"/>
      <c r="B50" s="737"/>
      <c r="C50" s="737"/>
      <c r="D50" s="737"/>
      <c r="E50" s="737"/>
      <c r="F50" s="737"/>
      <c r="G50" s="737"/>
      <c r="H50" s="737"/>
      <c r="I50" s="737"/>
    </row>
    <row r="51" spans="1:9" s="677" customFormat="1" ht="30" customHeight="1">
      <c r="A51" s="671">
        <v>31</v>
      </c>
      <c r="B51" s="672" t="s">
        <v>1421</v>
      </c>
      <c r="C51" s="671"/>
      <c r="D51" s="671"/>
      <c r="E51" s="671"/>
      <c r="F51" s="671"/>
      <c r="G51" s="671"/>
      <c r="H51" s="737"/>
      <c r="I51" s="737"/>
    </row>
    <row r="52" spans="1:9" s="677" customFormat="1" ht="30" customHeight="1">
      <c r="A52" s="671">
        <v>32</v>
      </c>
      <c r="B52" s="679" t="s">
        <v>1420</v>
      </c>
      <c r="C52" s="673">
        <f>'2014.SUM.TOTAL REVENUE BUDGET'!C33</f>
        <v>30000000000</v>
      </c>
      <c r="D52" s="686">
        <f>C52/C54</f>
        <v>0.68769782441695115</v>
      </c>
      <c r="E52" s="673">
        <f>'[2]Capital receipt'!$C$10</f>
        <v>10920225752</v>
      </c>
      <c r="F52" s="686">
        <f>E52/E54</f>
        <v>0.47644494736475751</v>
      </c>
      <c r="G52" s="680" t="s">
        <v>1418</v>
      </c>
      <c r="H52" s="680" t="s">
        <v>1418</v>
      </c>
      <c r="I52" s="680" t="s">
        <v>1418</v>
      </c>
    </row>
    <row r="53" spans="1:9" s="677" customFormat="1" ht="30" customHeight="1">
      <c r="A53" s="671">
        <v>33</v>
      </c>
      <c r="B53" s="679" t="s">
        <v>1419</v>
      </c>
      <c r="C53" s="673">
        <f>'2014.SUM.TOTAL REVENUE BUDGET'!C34</f>
        <v>13623811120</v>
      </c>
      <c r="D53" s="686">
        <f>C53/C54</f>
        <v>0.3123021755830489</v>
      </c>
      <c r="E53" s="673">
        <f>'[2]Capital receipt'!$C$11</f>
        <v>12000000000</v>
      </c>
      <c r="F53" s="686">
        <f>E53/E54</f>
        <v>0.52355505263524249</v>
      </c>
      <c r="G53" s="680" t="s">
        <v>1418</v>
      </c>
      <c r="H53" s="680" t="s">
        <v>1418</v>
      </c>
      <c r="I53" s="680" t="s">
        <v>1418</v>
      </c>
    </row>
    <row r="54" spans="1:9" s="677" customFormat="1" ht="30" customHeight="1">
      <c r="A54" s="671">
        <v>34</v>
      </c>
      <c r="B54" s="681" t="s">
        <v>1417</v>
      </c>
      <c r="C54" s="687">
        <f>SUM(C52:C53)</f>
        <v>43623811120</v>
      </c>
      <c r="D54" s="688">
        <f>SUM(D52:D53)</f>
        <v>1</v>
      </c>
      <c r="E54" s="687">
        <f>SUM(E52:E53)</f>
        <v>22920225752</v>
      </c>
      <c r="F54" s="688">
        <f>SUM(F52:F53)</f>
        <v>1</v>
      </c>
      <c r="G54" s="684" t="s">
        <v>1416</v>
      </c>
      <c r="H54" s="684" t="s">
        <v>1416</v>
      </c>
      <c r="I54" s="684" t="s">
        <v>1416</v>
      </c>
    </row>
    <row r="55" spans="1:9" ht="30" customHeight="1">
      <c r="C55" s="636">
        <v>0</v>
      </c>
    </row>
    <row r="57" spans="1:9">
      <c r="C57" s="721">
        <v>848900000</v>
      </c>
      <c r="D57" s="697">
        <f>27173290050-C53</f>
        <v>13549478930</v>
      </c>
    </row>
  </sheetData>
  <mergeCells count="22">
    <mergeCell ref="A1:I1"/>
    <mergeCell ref="B4:I4"/>
    <mergeCell ref="A5:A9"/>
    <mergeCell ref="C5:C6"/>
    <mergeCell ref="D5:D6"/>
    <mergeCell ref="A2:I2"/>
    <mergeCell ref="A50:I50"/>
    <mergeCell ref="H51:I51"/>
    <mergeCell ref="F5:F6"/>
    <mergeCell ref="C23:I24"/>
    <mergeCell ref="H5:H6"/>
    <mergeCell ref="A38:I38"/>
    <mergeCell ref="H39:I39"/>
    <mergeCell ref="A47:XFD47"/>
    <mergeCell ref="I5:I6"/>
    <mergeCell ref="C30:I30"/>
    <mergeCell ref="A20:I20"/>
    <mergeCell ref="A22:I22"/>
    <mergeCell ref="E5:E6"/>
    <mergeCell ref="A36:I36"/>
    <mergeCell ref="G5:G6"/>
    <mergeCell ref="A45:I45"/>
  </mergeCells>
  <printOptions horizontalCentered="1" verticalCentered="1"/>
  <pageMargins left="0.25" right="0.25" top="0.25" bottom="0.25" header="0.31496062992126" footer="0.25"/>
  <pageSetup paperSize="9" scale="34" orientation="landscape" r:id="rId1"/>
</worksheet>
</file>

<file path=xl/worksheets/sheet30.xml><?xml version="1.0" encoding="utf-8"?>
<worksheet xmlns="http://schemas.openxmlformats.org/spreadsheetml/2006/main" xmlns:r="http://schemas.openxmlformats.org/officeDocument/2006/relationships">
  <dimension ref="A1:J46"/>
  <sheetViews>
    <sheetView view="pageBreakPreview" zoomScale="60" zoomScaleNormal="100" workbookViewId="0">
      <selection activeCell="F14" sqref="F14"/>
    </sheetView>
  </sheetViews>
  <sheetFormatPr defaultRowHeight="15"/>
  <cols>
    <col min="1" max="1" width="19.85546875" customWidth="1"/>
    <col min="2" max="2" width="23.85546875" customWidth="1"/>
    <col min="3" max="3" width="22" customWidth="1"/>
    <col min="4" max="4" width="17.42578125" style="32" customWidth="1"/>
    <col min="5" max="5" width="14.7109375" customWidth="1"/>
    <col min="6" max="6" width="93.28515625" bestFit="1" customWidth="1"/>
    <col min="7" max="7" width="15" customWidth="1"/>
    <col min="8" max="8" width="30.85546875" customWidth="1"/>
    <col min="9" max="9" width="26.28515625" customWidth="1"/>
    <col min="10" max="10" width="30.5703125" customWidth="1"/>
  </cols>
  <sheetData>
    <row r="1" spans="1:10">
      <c r="A1" s="2"/>
      <c r="B1" s="2"/>
      <c r="C1" s="2"/>
      <c r="D1" s="29"/>
      <c r="E1" s="2"/>
      <c r="F1" s="2"/>
      <c r="G1" s="2"/>
      <c r="H1" s="2"/>
      <c r="I1" s="2"/>
      <c r="J1" s="2"/>
    </row>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786</v>
      </c>
      <c r="B5" s="785"/>
      <c r="C5" s="785"/>
      <c r="D5" s="785"/>
      <c r="E5" s="785"/>
      <c r="F5" s="785"/>
      <c r="G5" s="785"/>
      <c r="H5" s="253"/>
      <c r="I5" s="254"/>
      <c r="J5" s="254"/>
    </row>
    <row r="6" spans="1:10" ht="23.25">
      <c r="A6" s="263" t="s">
        <v>0</v>
      </c>
      <c r="B6" s="263"/>
      <c r="C6" s="492" t="s">
        <v>883</v>
      </c>
      <c r="D6" s="492"/>
      <c r="E6" s="492"/>
      <c r="F6" s="492"/>
      <c r="G6" s="263"/>
      <c r="H6" s="253"/>
      <c r="I6" s="254"/>
      <c r="J6" s="254"/>
    </row>
    <row r="7" spans="1:10" ht="23.25">
      <c r="A7" s="785" t="s">
        <v>787</v>
      </c>
      <c r="B7" s="785"/>
      <c r="C7" s="785"/>
      <c r="D7" s="785"/>
      <c r="E7" s="785"/>
      <c r="F7" s="785"/>
      <c r="G7" s="785"/>
      <c r="H7" s="253"/>
      <c r="I7" s="254"/>
      <c r="J7" s="254"/>
    </row>
    <row r="8" spans="1:10" ht="23.25">
      <c r="A8" s="785" t="s">
        <v>884</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ht="23.25">
      <c r="A11" s="254"/>
      <c r="B11" s="254"/>
      <c r="C11" s="254"/>
      <c r="D11" s="473"/>
      <c r="E11" s="254"/>
      <c r="F11" s="254"/>
      <c r="G11" s="258"/>
      <c r="H11" s="259" t="s">
        <v>22</v>
      </c>
      <c r="I11" s="259" t="s">
        <v>22</v>
      </c>
      <c r="J11" s="259" t="s">
        <v>22</v>
      </c>
    </row>
    <row r="12" spans="1:10" s="64" customFormat="1" ht="27.95" customHeight="1">
      <c r="A12" s="267">
        <v>23010112</v>
      </c>
      <c r="B12" s="267">
        <v>7011</v>
      </c>
      <c r="C12" s="267"/>
      <c r="D12" s="394" t="s">
        <v>1248</v>
      </c>
      <c r="E12" s="267"/>
      <c r="F12" s="268" t="s">
        <v>4</v>
      </c>
      <c r="G12" s="268" t="s">
        <v>5</v>
      </c>
      <c r="H12" s="269">
        <v>3000000</v>
      </c>
      <c r="I12" s="269">
        <v>1197500</v>
      </c>
      <c r="J12" s="269">
        <v>2000000</v>
      </c>
    </row>
    <row r="13" spans="1:10" s="64" customFormat="1" ht="27.95" customHeight="1">
      <c r="A13" s="270" t="s">
        <v>6</v>
      </c>
      <c r="B13" s="270"/>
      <c r="C13" s="270"/>
      <c r="D13" s="395"/>
      <c r="E13" s="270"/>
      <c r="F13" s="397" t="s">
        <v>788</v>
      </c>
      <c r="G13" s="271"/>
      <c r="H13" s="272">
        <v>3000000</v>
      </c>
      <c r="I13" s="273">
        <v>1197500</v>
      </c>
      <c r="J13" s="273">
        <v>2000000</v>
      </c>
    </row>
    <row r="14" spans="1:10" s="64" customFormat="1" ht="27.95" customHeight="1">
      <c r="A14" s="270"/>
      <c r="B14" s="270"/>
      <c r="C14" s="270"/>
      <c r="D14" s="395"/>
      <c r="E14" s="270"/>
      <c r="F14" s="260"/>
      <c r="G14" s="271"/>
      <c r="H14" s="276"/>
      <c r="I14" s="273"/>
      <c r="J14" s="273"/>
    </row>
    <row r="15" spans="1:10" s="64" customFormat="1" ht="27.95" customHeight="1">
      <c r="A15" s="267">
        <v>23010122</v>
      </c>
      <c r="B15" s="267">
        <v>7011</v>
      </c>
      <c r="C15" s="267"/>
      <c r="D15" s="394" t="s">
        <v>1248</v>
      </c>
      <c r="E15" s="267"/>
      <c r="F15" s="268" t="s">
        <v>16</v>
      </c>
      <c r="G15" s="268" t="s">
        <v>5</v>
      </c>
      <c r="H15" s="274">
        <v>2000000</v>
      </c>
      <c r="I15" s="273"/>
      <c r="J15" s="274">
        <v>2000000</v>
      </c>
    </row>
    <row r="16" spans="1:10" s="64" customFormat="1" ht="27.95" customHeight="1">
      <c r="A16" s="270" t="s">
        <v>6</v>
      </c>
      <c r="B16" s="270"/>
      <c r="C16" s="270"/>
      <c r="D16" s="395"/>
      <c r="E16" s="270"/>
      <c r="F16" s="397" t="s">
        <v>789</v>
      </c>
      <c r="G16" s="271"/>
      <c r="H16" s="276">
        <v>2000000</v>
      </c>
      <c r="I16" s="273"/>
      <c r="J16" s="276">
        <v>2000000</v>
      </c>
    </row>
    <row r="17" spans="1:10" s="64" customFormat="1" ht="27.95" customHeight="1">
      <c r="A17" s="270"/>
      <c r="B17" s="270"/>
      <c r="C17" s="270"/>
      <c r="D17" s="395"/>
      <c r="E17" s="270"/>
      <c r="F17" s="260"/>
      <c r="G17" s="271"/>
      <c r="H17" s="276"/>
      <c r="I17" s="273"/>
      <c r="J17" s="273"/>
    </row>
    <row r="18" spans="1:10" s="64" customFormat="1" ht="27.95" customHeight="1">
      <c r="A18" s="267">
        <v>23010126</v>
      </c>
      <c r="B18" s="267">
        <v>70810</v>
      </c>
      <c r="C18" s="267"/>
      <c r="D18" s="394" t="s">
        <v>1248</v>
      </c>
      <c r="E18" s="267"/>
      <c r="F18" s="401" t="s">
        <v>790</v>
      </c>
      <c r="G18" s="268"/>
      <c r="H18" s="274">
        <v>8000000</v>
      </c>
      <c r="I18" s="273"/>
      <c r="J18" s="269">
        <f>SUM(J19:J25)</f>
        <v>270000000</v>
      </c>
    </row>
    <row r="19" spans="1:10" s="64" customFormat="1" ht="27.95" customHeight="1">
      <c r="A19" s="270" t="s">
        <v>6</v>
      </c>
      <c r="B19" s="270"/>
      <c r="C19" s="270"/>
      <c r="D19" s="395"/>
      <c r="E19" s="270"/>
      <c r="F19" s="397" t="s">
        <v>1407</v>
      </c>
      <c r="G19" s="268"/>
      <c r="H19" s="400">
        <v>8000000</v>
      </c>
      <c r="I19" s="273"/>
      <c r="J19" s="273">
        <v>50000000</v>
      </c>
    </row>
    <row r="20" spans="1:10" s="64" customFormat="1" ht="27.95" customHeight="1">
      <c r="A20" s="270" t="s">
        <v>7</v>
      </c>
      <c r="B20" s="270"/>
      <c r="C20" s="270"/>
      <c r="D20" s="395"/>
      <c r="E20" s="270"/>
      <c r="F20" s="397" t="s">
        <v>1408</v>
      </c>
      <c r="G20" s="268"/>
      <c r="H20" s="400"/>
      <c r="I20" s="273"/>
      <c r="J20" s="273">
        <v>50000000</v>
      </c>
    </row>
    <row r="21" spans="1:10" s="64" customFormat="1" ht="27.95" customHeight="1">
      <c r="A21" s="270" t="s">
        <v>9</v>
      </c>
      <c r="B21" s="270"/>
      <c r="C21" s="270"/>
      <c r="D21" s="395"/>
      <c r="E21" s="270"/>
      <c r="F21" s="397" t="s">
        <v>1409</v>
      </c>
      <c r="G21" s="268"/>
      <c r="H21" s="400"/>
      <c r="I21" s="273"/>
      <c r="J21" s="273">
        <v>25000000</v>
      </c>
    </row>
    <row r="22" spans="1:10" s="64" customFormat="1" ht="27.95" customHeight="1">
      <c r="A22" s="270" t="s">
        <v>35</v>
      </c>
      <c r="B22" s="270"/>
      <c r="C22" s="270"/>
      <c r="D22" s="395"/>
      <c r="E22" s="270"/>
      <c r="F22" s="397" t="s">
        <v>1410</v>
      </c>
      <c r="G22" s="268"/>
      <c r="H22" s="400"/>
      <c r="I22" s="273"/>
      <c r="J22" s="273">
        <v>10000000</v>
      </c>
    </row>
    <row r="23" spans="1:10" s="64" customFormat="1" ht="27.95" customHeight="1">
      <c r="A23" s="270" t="s">
        <v>71</v>
      </c>
      <c r="B23" s="270"/>
      <c r="C23" s="270"/>
      <c r="D23" s="395"/>
      <c r="E23" s="270"/>
      <c r="F23" s="397" t="s">
        <v>1411</v>
      </c>
      <c r="G23" s="268"/>
      <c r="H23" s="400"/>
      <c r="I23" s="273"/>
      <c r="J23" s="273">
        <v>25000000</v>
      </c>
    </row>
    <row r="24" spans="1:10" s="64" customFormat="1" ht="27.95" customHeight="1">
      <c r="A24" s="270" t="s">
        <v>310</v>
      </c>
      <c r="B24" s="270"/>
      <c r="C24" s="270"/>
      <c r="D24" s="395"/>
      <c r="E24" s="270"/>
      <c r="F24" s="397" t="s">
        <v>1412</v>
      </c>
      <c r="G24" s="268"/>
      <c r="H24" s="400"/>
      <c r="I24" s="273"/>
      <c r="J24" s="273">
        <v>80000000</v>
      </c>
    </row>
    <row r="25" spans="1:10" s="64" customFormat="1" ht="27.95" customHeight="1">
      <c r="A25" s="270" t="s">
        <v>388</v>
      </c>
      <c r="B25" s="270"/>
      <c r="C25" s="270"/>
      <c r="D25" s="395"/>
      <c r="E25" s="270"/>
      <c r="F25" s="397" t="s">
        <v>2015</v>
      </c>
      <c r="G25" s="268"/>
      <c r="H25" s="400"/>
      <c r="I25" s="273"/>
      <c r="J25" s="273">
        <v>30000000</v>
      </c>
    </row>
    <row r="26" spans="1:10" s="64" customFormat="1" ht="27.95" customHeight="1">
      <c r="A26" s="270"/>
      <c r="B26" s="270"/>
      <c r="C26" s="270"/>
      <c r="D26" s="395"/>
      <c r="E26" s="270"/>
      <c r="F26" s="397"/>
      <c r="G26" s="268"/>
      <c r="H26" s="400"/>
      <c r="I26" s="273"/>
      <c r="J26" s="273"/>
    </row>
    <row r="27" spans="1:10" s="64" customFormat="1" ht="27.95" customHeight="1">
      <c r="A27" s="267">
        <v>23030121</v>
      </c>
      <c r="B27" s="267"/>
      <c r="C27" s="267"/>
      <c r="D27" s="394"/>
      <c r="E27" s="267"/>
      <c r="F27" s="415" t="s">
        <v>106</v>
      </c>
      <c r="G27" s="268"/>
      <c r="H27" s="400"/>
      <c r="I27" s="269">
        <v>1356500</v>
      </c>
      <c r="J27" s="269">
        <v>14000000</v>
      </c>
    </row>
    <row r="28" spans="1:10" s="64" customFormat="1" ht="27.95" customHeight="1">
      <c r="A28" s="270" t="s">
        <v>6</v>
      </c>
      <c r="B28" s="270"/>
      <c r="C28" s="270"/>
      <c r="D28" s="395"/>
      <c r="E28" s="270"/>
      <c r="F28" s="397" t="s">
        <v>1413</v>
      </c>
      <c r="G28" s="268"/>
      <c r="H28" s="400"/>
      <c r="I28" s="273">
        <v>1356500</v>
      </c>
      <c r="J28" s="273">
        <v>14000000</v>
      </c>
    </row>
    <row r="29" spans="1:10" s="64" customFormat="1" ht="27.95" customHeight="1">
      <c r="A29" s="270"/>
      <c r="B29" s="270"/>
      <c r="C29" s="270"/>
      <c r="D29" s="395"/>
      <c r="E29" s="270"/>
      <c r="F29" s="397"/>
      <c r="G29" s="268"/>
      <c r="H29" s="400"/>
      <c r="I29" s="273"/>
      <c r="J29" s="273"/>
    </row>
    <row r="30" spans="1:10" s="64" customFormat="1" ht="27.95" customHeight="1">
      <c r="A30" s="267">
        <v>23020104</v>
      </c>
      <c r="B30" s="267">
        <v>70610</v>
      </c>
      <c r="C30" s="267"/>
      <c r="D30" s="394" t="s">
        <v>1248</v>
      </c>
      <c r="E30" s="267"/>
      <c r="F30" s="439" t="s">
        <v>775</v>
      </c>
      <c r="G30" s="268" t="s">
        <v>5</v>
      </c>
      <c r="H30" s="274">
        <v>50000000</v>
      </c>
      <c r="I30" s="273"/>
      <c r="J30" s="269">
        <v>30000000</v>
      </c>
    </row>
    <row r="31" spans="1:10" s="64" customFormat="1" ht="27.95" customHeight="1">
      <c r="A31" s="270" t="s">
        <v>6</v>
      </c>
      <c r="B31" s="270"/>
      <c r="C31" s="270"/>
      <c r="D31" s="395"/>
      <c r="E31" s="270"/>
      <c r="F31" s="397" t="s">
        <v>791</v>
      </c>
      <c r="G31" s="268"/>
      <c r="H31" s="276">
        <v>50000000</v>
      </c>
      <c r="I31" s="273"/>
      <c r="J31" s="273">
        <v>30000000</v>
      </c>
    </row>
    <row r="32" spans="1:10" s="64" customFormat="1" ht="27.95" customHeight="1">
      <c r="A32" s="270"/>
      <c r="B32" s="270"/>
      <c r="C32" s="270"/>
      <c r="D32" s="395"/>
      <c r="E32" s="270"/>
      <c r="F32" s="260"/>
      <c r="G32" s="271"/>
      <c r="H32" s="276"/>
      <c r="I32" s="273"/>
      <c r="J32" s="273"/>
    </row>
    <row r="33" spans="1:10" s="64" customFormat="1" ht="27.95" customHeight="1">
      <c r="A33" s="267">
        <v>23010126</v>
      </c>
      <c r="B33" s="267"/>
      <c r="C33" s="267"/>
      <c r="D33" s="394"/>
      <c r="E33" s="267"/>
      <c r="F33" s="268" t="s">
        <v>1193</v>
      </c>
      <c r="G33" s="268" t="s">
        <v>5</v>
      </c>
      <c r="H33" s="274"/>
      <c r="I33" s="273"/>
      <c r="J33" s="269">
        <v>20000000</v>
      </c>
    </row>
    <row r="34" spans="1:10" s="64" customFormat="1" ht="46.5">
      <c r="A34" s="270" t="s">
        <v>6</v>
      </c>
      <c r="B34" s="270"/>
      <c r="C34" s="270"/>
      <c r="D34" s="395"/>
      <c r="E34" s="270"/>
      <c r="F34" s="397" t="s">
        <v>1414</v>
      </c>
      <c r="G34" s="268"/>
      <c r="H34" s="276"/>
      <c r="I34" s="273"/>
      <c r="J34" s="273">
        <v>20000000</v>
      </c>
    </row>
    <row r="35" spans="1:10" s="64" customFormat="1" ht="27.95" customHeight="1">
      <c r="A35" s="270"/>
      <c r="B35" s="270"/>
      <c r="C35" s="270"/>
      <c r="D35" s="395"/>
      <c r="E35" s="270"/>
      <c r="F35" s="397"/>
      <c r="G35" s="268"/>
      <c r="H35" s="276"/>
      <c r="I35" s="273"/>
      <c r="J35" s="273"/>
    </row>
    <row r="36" spans="1:10" s="64" customFormat="1" ht="27.95" customHeight="1">
      <c r="A36" s="267">
        <v>23030111</v>
      </c>
      <c r="B36" s="267"/>
      <c r="C36" s="267"/>
      <c r="D36" s="394"/>
      <c r="E36" s="267"/>
      <c r="F36" s="262" t="s">
        <v>792</v>
      </c>
      <c r="G36" s="268" t="s">
        <v>5</v>
      </c>
      <c r="H36" s="399">
        <f>SUM(H37:H39)</f>
        <v>82000000</v>
      </c>
      <c r="I36" s="273"/>
      <c r="J36" s="399">
        <f>SUM(J37:J39)</f>
        <v>92000000</v>
      </c>
    </row>
    <row r="37" spans="1:10" s="64" customFormat="1" ht="27.95" customHeight="1">
      <c r="A37" s="270" t="s">
        <v>6</v>
      </c>
      <c r="B37" s="270"/>
      <c r="C37" s="270"/>
      <c r="D37" s="395"/>
      <c r="E37" s="270"/>
      <c r="F37" s="482" t="s">
        <v>793</v>
      </c>
      <c r="G37" s="268"/>
      <c r="H37" s="276">
        <v>30000000</v>
      </c>
      <c r="I37" s="273"/>
      <c r="J37" s="273">
        <v>30000000</v>
      </c>
    </row>
    <row r="38" spans="1:10" s="64" customFormat="1" ht="27.95" customHeight="1">
      <c r="A38" s="480" t="s">
        <v>7</v>
      </c>
      <c r="B38" s="480"/>
      <c r="C38" s="480"/>
      <c r="D38" s="481"/>
      <c r="E38" s="480"/>
      <c r="F38" s="482" t="s">
        <v>794</v>
      </c>
      <c r="G38" s="271"/>
      <c r="H38" s="276">
        <v>40000000</v>
      </c>
      <c r="I38" s="273"/>
      <c r="J38" s="273">
        <v>50000000</v>
      </c>
    </row>
    <row r="39" spans="1:10" s="64" customFormat="1" ht="27.95" customHeight="1">
      <c r="A39" s="270" t="s">
        <v>9</v>
      </c>
      <c r="B39" s="270"/>
      <c r="C39" s="270"/>
      <c r="D39" s="395"/>
      <c r="E39" s="270"/>
      <c r="F39" s="261" t="s">
        <v>1415</v>
      </c>
      <c r="G39" s="268"/>
      <c r="H39" s="276">
        <v>12000000</v>
      </c>
      <c r="I39" s="273"/>
      <c r="J39" s="273">
        <v>12000000</v>
      </c>
    </row>
    <row r="40" spans="1:10" s="64" customFormat="1" ht="27.95" customHeight="1">
      <c r="A40" s="270"/>
      <c r="B40" s="270"/>
      <c r="C40" s="270"/>
      <c r="D40" s="395"/>
      <c r="E40" s="270"/>
      <c r="F40" s="262"/>
      <c r="G40" s="268"/>
      <c r="H40" s="274"/>
      <c r="I40" s="273"/>
      <c r="J40" s="273"/>
    </row>
    <row r="41" spans="1:10" s="64" customFormat="1" ht="27.95" customHeight="1">
      <c r="A41" s="270"/>
      <c r="B41" s="270"/>
      <c r="C41" s="270"/>
      <c r="D41" s="395"/>
      <c r="E41" s="270"/>
      <c r="F41" s="267" t="s">
        <v>1831</v>
      </c>
      <c r="G41" s="271"/>
      <c r="H41" s="277">
        <f>SUM(H36,H33,H30,H18,H15,H12)</f>
        <v>145000000</v>
      </c>
      <c r="I41" s="269">
        <f>SUM(I36,I33,I30,I27,I18,I15,I12)</f>
        <v>2554000</v>
      </c>
      <c r="J41" s="269">
        <f>SUM(J36,J33,J30,J27,J18,J15,J12)</f>
        <v>430000000</v>
      </c>
    </row>
    <row r="42" spans="1:10">
      <c r="A42" s="8"/>
      <c r="B42" s="8"/>
      <c r="C42" s="8"/>
      <c r="D42" s="31"/>
      <c r="E42" s="8"/>
      <c r="F42" s="6"/>
      <c r="G42" s="2"/>
      <c r="H42" s="4"/>
      <c r="I42" s="2"/>
      <c r="J42" s="2"/>
    </row>
    <row r="43" spans="1:10">
      <c r="A43" s="10"/>
      <c r="B43" s="10"/>
      <c r="C43" s="10"/>
      <c r="D43" s="34"/>
      <c r="E43" s="10"/>
      <c r="F43" s="15"/>
      <c r="G43" s="16"/>
      <c r="H43" s="17"/>
    </row>
    <row r="44" spans="1:10">
      <c r="A44" s="10"/>
      <c r="B44" s="10"/>
      <c r="C44" s="10"/>
      <c r="D44" s="34"/>
      <c r="E44" s="10"/>
      <c r="F44" s="6"/>
      <c r="G44" s="2"/>
      <c r="H44" s="4"/>
    </row>
    <row r="45" spans="1:10">
      <c r="F45" s="2"/>
      <c r="G45" s="2"/>
      <c r="H45" s="4"/>
    </row>
    <row r="46" spans="1:10">
      <c r="A46" s="2"/>
      <c r="B46" s="13"/>
      <c r="C46" s="13"/>
      <c r="D46" s="33"/>
      <c r="E46" s="13"/>
    </row>
  </sheetData>
  <mergeCells count="4">
    <mergeCell ref="A5:G5"/>
    <mergeCell ref="A7:G7"/>
    <mergeCell ref="A8:G8"/>
    <mergeCell ref="A2:J2"/>
  </mergeCells>
  <pageMargins left="0.7" right="0.7" top="0.75" bottom="0.75" header="0.3" footer="0.3"/>
  <pageSetup scale="41" orientation="landscape" horizontalDpi="300" verticalDpi="300" r:id="rId1"/>
  <headerFooter>
    <oddFooter xml:space="preserve">&amp;C&amp;"-,Bold"&amp;24 </oddFooter>
  </headerFooter>
</worksheet>
</file>

<file path=xl/worksheets/sheet31.xml><?xml version="1.0" encoding="utf-8"?>
<worksheet xmlns="http://schemas.openxmlformats.org/spreadsheetml/2006/main" xmlns:r="http://schemas.openxmlformats.org/officeDocument/2006/relationships">
  <dimension ref="A1:J37"/>
  <sheetViews>
    <sheetView view="pageBreakPreview" zoomScale="60" zoomScaleNormal="100" workbookViewId="0">
      <selection activeCell="F14" sqref="F14"/>
    </sheetView>
  </sheetViews>
  <sheetFormatPr defaultRowHeight="15"/>
  <cols>
    <col min="1" max="1" width="20.5703125" customWidth="1"/>
    <col min="2" max="2" width="23.42578125" customWidth="1"/>
    <col min="3" max="3" width="22.28515625" customWidth="1"/>
    <col min="4" max="4" width="15.28515625" style="32" customWidth="1"/>
    <col min="5" max="5" width="13" customWidth="1"/>
    <col min="6" max="6" width="95.28515625" customWidth="1"/>
    <col min="7" max="7" width="13.42578125" customWidth="1"/>
    <col min="8" max="8" width="29.42578125" customWidth="1"/>
    <col min="9" max="9" width="24.85546875" customWidth="1"/>
    <col min="10" max="10" width="29" customWidth="1"/>
  </cols>
  <sheetData>
    <row r="1" spans="1:10">
      <c r="A1" s="2"/>
      <c r="B1" s="2"/>
      <c r="C1" s="2"/>
      <c r="D1" s="29"/>
      <c r="E1" s="2"/>
      <c r="F1" s="2"/>
      <c r="G1" s="2"/>
      <c r="H1" s="2"/>
      <c r="I1" s="2"/>
      <c r="J1" s="2"/>
    </row>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785" t="s">
        <v>823</v>
      </c>
      <c r="B4" s="785"/>
      <c r="C4" s="785"/>
      <c r="D4" s="785"/>
      <c r="E4" s="785"/>
      <c r="F4" s="785"/>
      <c r="G4" s="785"/>
      <c r="H4" s="253"/>
      <c r="I4" s="254"/>
      <c r="J4" s="254"/>
    </row>
    <row r="5" spans="1:10" ht="23.25">
      <c r="A5" s="263" t="s">
        <v>0</v>
      </c>
      <c r="B5" s="263"/>
      <c r="C5" s="492" t="s">
        <v>824</v>
      </c>
      <c r="D5" s="492"/>
      <c r="E5" s="492"/>
      <c r="F5" s="492"/>
      <c r="G5" s="263"/>
      <c r="H5" s="253"/>
      <c r="I5" s="254"/>
      <c r="J5" s="254"/>
    </row>
    <row r="6" spans="1:10" ht="23.25">
      <c r="A6" s="785" t="s">
        <v>23</v>
      </c>
      <c r="B6" s="785"/>
      <c r="C6" s="785"/>
      <c r="D6" s="785"/>
      <c r="E6" s="785"/>
      <c r="F6" s="785"/>
      <c r="G6" s="785"/>
      <c r="H6" s="253"/>
      <c r="I6" s="254"/>
      <c r="J6" s="254"/>
    </row>
    <row r="7" spans="1:10" ht="23.25">
      <c r="A7" s="785" t="s">
        <v>1815</v>
      </c>
      <c r="B7" s="785"/>
      <c r="C7" s="785"/>
      <c r="D7" s="785"/>
      <c r="E7" s="785"/>
      <c r="F7" s="785"/>
      <c r="G7" s="785"/>
      <c r="H7" s="253"/>
      <c r="I7" s="254"/>
      <c r="J7" s="254"/>
    </row>
    <row r="8" spans="1:10" ht="23.25">
      <c r="A8" s="253"/>
      <c r="B8" s="253"/>
      <c r="C8" s="253"/>
      <c r="D8" s="352"/>
      <c r="E8" s="253"/>
      <c r="F8" s="253"/>
      <c r="G8" s="253"/>
      <c r="H8" s="253"/>
      <c r="I8" s="254"/>
      <c r="J8" s="254"/>
    </row>
    <row r="9" spans="1:10" ht="67.5">
      <c r="A9" s="255" t="s">
        <v>900</v>
      </c>
      <c r="B9" s="255" t="s">
        <v>901</v>
      </c>
      <c r="C9" s="256" t="s">
        <v>902</v>
      </c>
      <c r="D9" s="495" t="s">
        <v>903</v>
      </c>
      <c r="E9" s="255" t="s">
        <v>904</v>
      </c>
      <c r="F9" s="256" t="s">
        <v>1240</v>
      </c>
      <c r="G9" s="256" t="s">
        <v>908</v>
      </c>
      <c r="H9" s="255" t="s">
        <v>905</v>
      </c>
      <c r="I9" s="255" t="s">
        <v>906</v>
      </c>
      <c r="J9" s="255" t="s">
        <v>907</v>
      </c>
    </row>
    <row r="10" spans="1:10" s="64" customFormat="1" ht="24.95" customHeight="1">
      <c r="A10" s="271"/>
      <c r="B10" s="271"/>
      <c r="C10" s="271"/>
      <c r="D10" s="403"/>
      <c r="E10" s="271"/>
      <c r="F10" s="271"/>
      <c r="G10" s="483"/>
      <c r="H10" s="474" t="s">
        <v>22</v>
      </c>
      <c r="I10" s="474" t="s">
        <v>22</v>
      </c>
      <c r="J10" s="474" t="s">
        <v>22</v>
      </c>
    </row>
    <row r="11" spans="1:10" s="64" customFormat="1" ht="24.95" customHeight="1">
      <c r="A11" s="394" t="s">
        <v>1399</v>
      </c>
      <c r="B11" s="271"/>
      <c r="C11" s="271"/>
      <c r="D11" s="403"/>
      <c r="E11" s="271"/>
      <c r="F11" s="268" t="s">
        <v>1398</v>
      </c>
      <c r="G11" s="483"/>
      <c r="H11" s="484">
        <f>SUM(H13,H18,H21,H25,H29,H33)</f>
        <v>1204000000</v>
      </c>
      <c r="I11" s="484">
        <f>SUM(I13,I18,I21,I25,I29,I33)</f>
        <v>0</v>
      </c>
      <c r="J11" s="484">
        <f>SUM(J13,J18,J21,J25,J29,J33)</f>
        <v>2719000000</v>
      </c>
    </row>
    <row r="12" spans="1:10" s="64" customFormat="1" ht="24.95" customHeight="1">
      <c r="A12" s="394"/>
      <c r="B12" s="271"/>
      <c r="C12" s="271"/>
      <c r="D12" s="403"/>
      <c r="E12" s="271"/>
      <c r="F12" s="268"/>
      <c r="G12" s="483"/>
      <c r="H12" s="484"/>
      <c r="I12" s="484"/>
      <c r="J12" s="484"/>
    </row>
    <row r="13" spans="1:10" s="64" customFormat="1" ht="24.95" customHeight="1">
      <c r="A13" s="267">
        <v>23010112</v>
      </c>
      <c r="B13" s="267">
        <v>70133</v>
      </c>
      <c r="C13" s="267"/>
      <c r="D13" s="394" t="s">
        <v>1248</v>
      </c>
      <c r="E13" s="267"/>
      <c r="F13" s="268" t="s">
        <v>4</v>
      </c>
      <c r="G13" s="268" t="s">
        <v>5</v>
      </c>
      <c r="H13" s="269">
        <v>64000000</v>
      </c>
      <c r="I13" s="273"/>
      <c r="J13" s="269">
        <f>SUM(J14:J16)</f>
        <v>59000000</v>
      </c>
    </row>
    <row r="14" spans="1:10" s="64" customFormat="1" ht="24.95" customHeight="1">
      <c r="A14" s="270" t="s">
        <v>6</v>
      </c>
      <c r="B14" s="270"/>
      <c r="C14" s="270"/>
      <c r="D14" s="395"/>
      <c r="E14" s="270"/>
      <c r="F14" s="271" t="s">
        <v>10</v>
      </c>
      <c r="G14" s="271"/>
      <c r="H14" s="273">
        <v>50000000</v>
      </c>
      <c r="I14" s="273"/>
      <c r="J14" s="273">
        <v>50000000</v>
      </c>
    </row>
    <row r="15" spans="1:10" s="64" customFormat="1" ht="24.95" customHeight="1">
      <c r="A15" s="270" t="s">
        <v>7</v>
      </c>
      <c r="B15" s="270"/>
      <c r="C15" s="270"/>
      <c r="D15" s="395"/>
      <c r="E15" s="270"/>
      <c r="F15" s="271" t="s">
        <v>8</v>
      </c>
      <c r="G15" s="271"/>
      <c r="H15" s="273">
        <v>4000000</v>
      </c>
      <c r="I15" s="273"/>
      <c r="J15" s="273">
        <v>4000000</v>
      </c>
    </row>
    <row r="16" spans="1:10" s="64" customFormat="1" ht="24.95" customHeight="1">
      <c r="A16" s="270" t="s">
        <v>9</v>
      </c>
      <c r="B16" s="270"/>
      <c r="C16" s="270"/>
      <c r="D16" s="395"/>
      <c r="E16" s="270"/>
      <c r="F16" s="260" t="s">
        <v>13</v>
      </c>
      <c r="G16" s="271" t="s">
        <v>12</v>
      </c>
      <c r="H16" s="273">
        <v>10000000</v>
      </c>
      <c r="I16" s="273"/>
      <c r="J16" s="273">
        <v>5000000</v>
      </c>
    </row>
    <row r="17" spans="1:10" s="64" customFormat="1" ht="24.95" customHeight="1">
      <c r="A17" s="270"/>
      <c r="B17" s="270"/>
      <c r="C17" s="270"/>
      <c r="D17" s="395"/>
      <c r="E17" s="270"/>
      <c r="F17" s="260"/>
      <c r="G17" s="271"/>
      <c r="H17" s="273"/>
      <c r="I17" s="273"/>
      <c r="J17" s="273"/>
    </row>
    <row r="18" spans="1:10" s="64" customFormat="1" ht="24.95" customHeight="1">
      <c r="A18" s="267">
        <v>23010119</v>
      </c>
      <c r="B18" s="267">
        <v>70133</v>
      </c>
      <c r="C18" s="267"/>
      <c r="D18" s="394" t="s">
        <v>1248</v>
      </c>
      <c r="E18" s="267"/>
      <c r="F18" s="401" t="s">
        <v>133</v>
      </c>
      <c r="G18" s="271"/>
      <c r="H18" s="273"/>
      <c r="I18" s="273"/>
      <c r="J18" s="269">
        <v>10000000</v>
      </c>
    </row>
    <row r="19" spans="1:10" s="64" customFormat="1" ht="24.95" customHeight="1">
      <c r="A19" s="270"/>
      <c r="B19" s="270"/>
      <c r="C19" s="270"/>
      <c r="D19" s="395"/>
      <c r="E19" s="270"/>
      <c r="F19" s="260" t="s">
        <v>1400</v>
      </c>
      <c r="G19" s="271" t="s">
        <v>5</v>
      </c>
      <c r="H19" s="273"/>
      <c r="I19" s="273"/>
      <c r="J19" s="273">
        <v>10000000</v>
      </c>
    </row>
    <row r="20" spans="1:10" s="64" customFormat="1" ht="24.95" customHeight="1">
      <c r="A20" s="270"/>
      <c r="B20" s="270"/>
      <c r="C20" s="270"/>
      <c r="D20" s="395"/>
      <c r="E20" s="270"/>
      <c r="F20" s="271"/>
      <c r="G20" s="271"/>
      <c r="H20" s="271"/>
      <c r="I20" s="273"/>
      <c r="J20" s="273"/>
    </row>
    <row r="21" spans="1:10" s="64" customFormat="1" ht="24.95" customHeight="1">
      <c r="A21" s="267">
        <v>23010128</v>
      </c>
      <c r="B21" s="267">
        <v>70133</v>
      </c>
      <c r="C21" s="267"/>
      <c r="D21" s="394" t="s">
        <v>1248</v>
      </c>
      <c r="E21" s="267"/>
      <c r="F21" s="268" t="s">
        <v>14</v>
      </c>
      <c r="G21" s="268" t="s">
        <v>5</v>
      </c>
      <c r="H21" s="274">
        <v>120000000</v>
      </c>
      <c r="I21" s="273"/>
      <c r="J21" s="269">
        <f>SUM(J22:J23)</f>
        <v>120000000</v>
      </c>
    </row>
    <row r="22" spans="1:10" s="64" customFormat="1" ht="24.95" customHeight="1">
      <c r="A22" s="275" t="s">
        <v>6</v>
      </c>
      <c r="B22" s="275"/>
      <c r="C22" s="275"/>
      <c r="D22" s="396"/>
      <c r="E22" s="275"/>
      <c r="F22" s="260" t="s">
        <v>15</v>
      </c>
      <c r="G22" s="271"/>
      <c r="H22" s="276">
        <v>20000000</v>
      </c>
      <c r="I22" s="273"/>
      <c r="J22" s="273">
        <v>40000000</v>
      </c>
    </row>
    <row r="23" spans="1:10" s="64" customFormat="1" ht="24.95" customHeight="1">
      <c r="A23" s="275" t="s">
        <v>7</v>
      </c>
      <c r="B23" s="275"/>
      <c r="C23" s="275"/>
      <c r="D23" s="396"/>
      <c r="E23" s="275"/>
      <c r="F23" s="260" t="s">
        <v>11</v>
      </c>
      <c r="G23" s="271"/>
      <c r="H23" s="276">
        <v>100000000</v>
      </c>
      <c r="I23" s="273"/>
      <c r="J23" s="273">
        <v>80000000</v>
      </c>
    </row>
    <row r="24" spans="1:10" s="64" customFormat="1" ht="24.95" customHeight="1">
      <c r="A24" s="270"/>
      <c r="B24" s="270"/>
      <c r="C24" s="270"/>
      <c r="D24" s="395"/>
      <c r="E24" s="270"/>
      <c r="F24" s="271"/>
      <c r="G24" s="271"/>
      <c r="H24" s="271"/>
      <c r="I24" s="273"/>
      <c r="J24" s="273"/>
    </row>
    <row r="25" spans="1:10" s="64" customFormat="1" ht="24.95" customHeight="1">
      <c r="A25" s="267">
        <v>23010105</v>
      </c>
      <c r="B25" s="267">
        <v>70133</v>
      </c>
      <c r="C25" s="267"/>
      <c r="D25" s="394" t="s">
        <v>1248</v>
      </c>
      <c r="E25" s="267"/>
      <c r="F25" s="268" t="s">
        <v>24</v>
      </c>
      <c r="G25" s="268" t="s">
        <v>5</v>
      </c>
      <c r="H25" s="274">
        <v>10000000</v>
      </c>
      <c r="I25" s="273"/>
      <c r="J25" s="269">
        <v>10000000</v>
      </c>
    </row>
    <row r="26" spans="1:10" s="64" customFormat="1" ht="24.95" customHeight="1">
      <c r="A26" s="270" t="s">
        <v>6</v>
      </c>
      <c r="B26" s="270"/>
      <c r="C26" s="270"/>
      <c r="D26" s="395"/>
      <c r="E26" s="270"/>
      <c r="F26" s="304" t="s">
        <v>17</v>
      </c>
      <c r="G26" s="271"/>
      <c r="H26" s="276">
        <v>10000000</v>
      </c>
      <c r="I26" s="273"/>
      <c r="J26" s="273"/>
    </row>
    <row r="27" spans="1:10" s="64" customFormat="1" ht="24.95" customHeight="1">
      <c r="A27" s="270" t="s">
        <v>7</v>
      </c>
      <c r="B27" s="270"/>
      <c r="C27" s="270"/>
      <c r="D27" s="395"/>
      <c r="E27" s="270"/>
      <c r="F27" s="271" t="s">
        <v>1137</v>
      </c>
      <c r="G27" s="271"/>
      <c r="H27" s="271"/>
      <c r="I27" s="273"/>
      <c r="J27" s="273">
        <v>10000000</v>
      </c>
    </row>
    <row r="28" spans="1:10" s="64" customFormat="1" ht="24.95" customHeight="1">
      <c r="A28" s="270"/>
      <c r="B28" s="270"/>
      <c r="C28" s="270"/>
      <c r="D28" s="395"/>
      <c r="E28" s="270"/>
      <c r="F28" s="271"/>
      <c r="G28" s="271"/>
      <c r="H28" s="271"/>
      <c r="I28" s="273"/>
      <c r="J28" s="273"/>
    </row>
    <row r="29" spans="1:10" s="64" customFormat="1" ht="24.95" customHeight="1">
      <c r="A29" s="267">
        <v>23050101</v>
      </c>
      <c r="B29" s="267">
        <v>70133</v>
      </c>
      <c r="C29" s="267"/>
      <c r="D29" s="394" t="s">
        <v>1248</v>
      </c>
      <c r="E29" s="267"/>
      <c r="F29" s="268" t="s">
        <v>51</v>
      </c>
      <c r="G29" s="268"/>
      <c r="H29" s="274">
        <v>1010000000</v>
      </c>
      <c r="I29" s="273"/>
      <c r="J29" s="269">
        <f>SUM(J30:J31)</f>
        <v>2510000000</v>
      </c>
    </row>
    <row r="30" spans="1:10" s="64" customFormat="1" ht="24.95" customHeight="1">
      <c r="A30" s="270" t="s">
        <v>6</v>
      </c>
      <c r="B30" s="270"/>
      <c r="C30" s="270"/>
      <c r="D30" s="395"/>
      <c r="E30" s="270"/>
      <c r="F30" s="260" t="s">
        <v>19</v>
      </c>
      <c r="G30" s="271"/>
      <c r="H30" s="276">
        <v>1000000000</v>
      </c>
      <c r="I30" s="273"/>
      <c r="J30" s="273">
        <v>2500000000</v>
      </c>
    </row>
    <row r="31" spans="1:10" s="64" customFormat="1" ht="24.95" customHeight="1">
      <c r="A31" s="270" t="s">
        <v>7</v>
      </c>
      <c r="B31" s="270"/>
      <c r="C31" s="270"/>
      <c r="D31" s="395"/>
      <c r="E31" s="270"/>
      <c r="F31" s="271" t="s">
        <v>21</v>
      </c>
      <c r="G31" s="271"/>
      <c r="H31" s="276">
        <v>10000000</v>
      </c>
      <c r="I31" s="273"/>
      <c r="J31" s="273">
        <v>10000000</v>
      </c>
    </row>
    <row r="32" spans="1:10" s="64" customFormat="1" ht="24.95" customHeight="1">
      <c r="A32" s="270"/>
      <c r="B32" s="270"/>
      <c r="C32" s="270"/>
      <c r="D32" s="395"/>
      <c r="E32" s="270"/>
      <c r="F32" s="271"/>
      <c r="G32" s="271"/>
      <c r="H32" s="276"/>
      <c r="I32" s="273"/>
      <c r="J32" s="273"/>
    </row>
    <row r="33" spans="1:10" s="64" customFormat="1" ht="24.95" customHeight="1">
      <c r="A33" s="267">
        <v>23020124</v>
      </c>
      <c r="B33" s="267">
        <v>70133</v>
      </c>
      <c r="C33" s="267"/>
      <c r="D33" s="394" t="s">
        <v>1248</v>
      </c>
      <c r="E33" s="267"/>
      <c r="F33" s="268" t="s">
        <v>16</v>
      </c>
      <c r="G33" s="268"/>
      <c r="H33" s="274"/>
      <c r="I33" s="273"/>
      <c r="J33" s="274">
        <v>10000000</v>
      </c>
    </row>
    <row r="34" spans="1:10" s="64" customFormat="1" ht="24.95" customHeight="1">
      <c r="A34" s="270" t="s">
        <v>6</v>
      </c>
      <c r="B34" s="270"/>
      <c r="C34" s="270"/>
      <c r="D34" s="395"/>
      <c r="E34" s="270"/>
      <c r="F34" s="271" t="s">
        <v>1138</v>
      </c>
      <c r="G34" s="271"/>
      <c r="H34" s="276"/>
      <c r="I34" s="273"/>
      <c r="J34" s="276">
        <v>10000000</v>
      </c>
    </row>
    <row r="35" spans="1:10" s="64" customFormat="1" ht="24.95" customHeight="1">
      <c r="A35" s="270"/>
      <c r="B35" s="270"/>
      <c r="C35" s="270"/>
      <c r="D35" s="395"/>
      <c r="E35" s="270"/>
      <c r="F35" s="271"/>
      <c r="G35" s="271"/>
      <c r="H35" s="276"/>
      <c r="I35" s="273"/>
      <c r="J35" s="276"/>
    </row>
    <row r="36" spans="1:10" s="64" customFormat="1" ht="24.95" customHeight="1">
      <c r="A36" s="271"/>
      <c r="B36" s="271"/>
      <c r="C36" s="271"/>
      <c r="D36" s="403"/>
      <c r="E36" s="271"/>
      <c r="F36" s="267" t="s">
        <v>1401</v>
      </c>
      <c r="G36" s="271"/>
      <c r="H36" s="277">
        <f>SUM(H11)</f>
        <v>1204000000</v>
      </c>
      <c r="I36" s="277">
        <f t="shared" ref="I36:J36" si="0">SUM(I11)</f>
        <v>0</v>
      </c>
      <c r="J36" s="277">
        <f t="shared" si="0"/>
        <v>2719000000</v>
      </c>
    </row>
    <row r="37" spans="1:10" ht="23.25">
      <c r="A37" s="254"/>
      <c r="B37" s="254"/>
      <c r="C37" s="254"/>
      <c r="D37" s="473"/>
      <c r="E37" s="254"/>
      <c r="F37" s="254"/>
      <c r="G37" s="254"/>
      <c r="H37" s="254"/>
      <c r="I37" s="254"/>
      <c r="J37" s="254"/>
    </row>
  </sheetData>
  <mergeCells count="4">
    <mergeCell ref="A4:G4"/>
    <mergeCell ref="A6:G6"/>
    <mergeCell ref="A7:G7"/>
    <mergeCell ref="A2:J2"/>
  </mergeCells>
  <printOptions horizontalCentered="1" verticalCentered="1"/>
  <pageMargins left="0.7" right="0.7" top="0.75" bottom="0.75" header="0.3" footer="0.3"/>
  <pageSetup scale="41" orientation="landscape" horizontalDpi="300" verticalDpi="300" r:id="rId1"/>
</worksheet>
</file>

<file path=xl/worksheets/sheet32.xml><?xml version="1.0" encoding="utf-8"?>
<worksheet xmlns="http://schemas.openxmlformats.org/spreadsheetml/2006/main" xmlns:r="http://schemas.openxmlformats.org/officeDocument/2006/relationships">
  <dimension ref="A2:J24"/>
  <sheetViews>
    <sheetView view="pageBreakPreview" topLeftCell="A2" zoomScale="60" zoomScaleNormal="100" workbookViewId="0">
      <selection activeCell="J10" sqref="J10"/>
    </sheetView>
  </sheetViews>
  <sheetFormatPr defaultRowHeight="15"/>
  <cols>
    <col min="1" max="2" width="22.28515625" customWidth="1"/>
    <col min="3" max="3" width="20.85546875" customWidth="1"/>
    <col min="4" max="4" width="13" style="32" customWidth="1"/>
    <col min="5" max="5" width="12.42578125" customWidth="1"/>
    <col min="6" max="6" width="87.28515625" customWidth="1"/>
    <col min="7" max="7" width="14.28515625" customWidth="1"/>
    <col min="8" max="8" width="29.5703125" customWidth="1"/>
    <col min="9" max="9" width="26.5703125" customWidth="1"/>
    <col min="10" max="10" width="28.85546875" customWidth="1"/>
  </cols>
  <sheetData>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823</v>
      </c>
      <c r="B5" s="785"/>
      <c r="C5" s="785"/>
      <c r="D5" s="785"/>
      <c r="E5" s="785"/>
      <c r="F5" s="785"/>
      <c r="G5" s="785"/>
      <c r="H5" s="253"/>
      <c r="I5" s="254"/>
      <c r="J5" s="254"/>
    </row>
    <row r="6" spans="1:10" ht="23.25">
      <c r="A6" s="263" t="s">
        <v>0</v>
      </c>
      <c r="B6" s="264" t="s">
        <v>824</v>
      </c>
      <c r="C6" s="265"/>
      <c r="D6" s="265"/>
      <c r="E6" s="265"/>
      <c r="F6" s="266"/>
      <c r="G6" s="263"/>
      <c r="H6" s="253"/>
      <c r="I6" s="254"/>
      <c r="J6" s="254"/>
    </row>
    <row r="7" spans="1:10" ht="23.25">
      <c r="A7" s="785" t="s">
        <v>1395</v>
      </c>
      <c r="B7" s="785"/>
      <c r="C7" s="785"/>
      <c r="D7" s="785"/>
      <c r="E7" s="785"/>
      <c r="F7" s="785"/>
      <c r="G7" s="785"/>
      <c r="H7" s="253"/>
      <c r="I7" s="254"/>
      <c r="J7" s="254"/>
    </row>
    <row r="8" spans="1:10" ht="23.25">
      <c r="A8" s="785" t="s">
        <v>1396</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s="64" customFormat="1" ht="27.95" customHeight="1">
      <c r="A11" s="271"/>
      <c r="B11" s="271"/>
      <c r="C11" s="271"/>
      <c r="D11" s="403"/>
      <c r="E11" s="271"/>
      <c r="F11" s="271"/>
      <c r="G11" s="483"/>
      <c r="H11" s="474" t="s">
        <v>22</v>
      </c>
      <c r="I11" s="474" t="s">
        <v>22</v>
      </c>
      <c r="J11" s="474" t="s">
        <v>22</v>
      </c>
    </row>
    <row r="12" spans="1:10" s="64" customFormat="1" ht="27.95" customHeight="1">
      <c r="A12" s="267">
        <v>23010105</v>
      </c>
      <c r="B12" s="267">
        <v>70133</v>
      </c>
      <c r="C12" s="267"/>
      <c r="D12" s="394" t="s">
        <v>1248</v>
      </c>
      <c r="E12" s="267"/>
      <c r="F12" s="268" t="s">
        <v>24</v>
      </c>
      <c r="G12" s="268" t="s">
        <v>5</v>
      </c>
      <c r="H12" s="269">
        <v>1500000</v>
      </c>
      <c r="I12" s="273"/>
      <c r="J12" s="269">
        <v>1500000</v>
      </c>
    </row>
    <row r="13" spans="1:10" s="64" customFormat="1" ht="27.95" customHeight="1">
      <c r="A13" s="270" t="s">
        <v>6</v>
      </c>
      <c r="B13" s="270"/>
      <c r="C13" s="270"/>
      <c r="D13" s="395"/>
      <c r="E13" s="270"/>
      <c r="F13" s="271" t="s">
        <v>1136</v>
      </c>
      <c r="G13" s="271"/>
      <c r="H13" s="273">
        <v>1500000</v>
      </c>
      <c r="I13" s="273"/>
      <c r="J13" s="273">
        <v>1500000</v>
      </c>
    </row>
    <row r="14" spans="1:10" s="64" customFormat="1" ht="27.95" customHeight="1">
      <c r="A14" s="270"/>
      <c r="B14" s="270"/>
      <c r="C14" s="270"/>
      <c r="D14" s="395"/>
      <c r="E14" s="270"/>
      <c r="F14" s="271"/>
      <c r="G14" s="271"/>
      <c r="H14" s="271"/>
      <c r="I14" s="273"/>
      <c r="J14" s="273"/>
    </row>
    <row r="15" spans="1:10" s="64" customFormat="1" ht="27.95" customHeight="1">
      <c r="A15" s="267">
        <v>23030112</v>
      </c>
      <c r="B15" s="267">
        <v>70133</v>
      </c>
      <c r="C15" s="267"/>
      <c r="D15" s="394" t="s">
        <v>1248</v>
      </c>
      <c r="E15" s="267"/>
      <c r="F15" s="268" t="s">
        <v>4</v>
      </c>
      <c r="G15" s="268" t="s">
        <v>5</v>
      </c>
      <c r="H15" s="274">
        <v>10000</v>
      </c>
      <c r="I15" s="273"/>
      <c r="J15" s="274">
        <v>10000</v>
      </c>
    </row>
    <row r="16" spans="1:10" s="64" customFormat="1" ht="27.95" customHeight="1">
      <c r="A16" s="275" t="s">
        <v>6</v>
      </c>
      <c r="B16" s="275"/>
      <c r="C16" s="275"/>
      <c r="D16" s="396"/>
      <c r="E16" s="275"/>
      <c r="F16" s="260" t="s">
        <v>26</v>
      </c>
      <c r="G16" s="271"/>
      <c r="H16" s="276">
        <v>10000</v>
      </c>
      <c r="I16" s="273"/>
      <c r="J16" s="276">
        <v>10000</v>
      </c>
    </row>
    <row r="17" spans="1:10" s="64" customFormat="1" ht="27.95" customHeight="1">
      <c r="A17" s="270"/>
      <c r="B17" s="270"/>
      <c r="C17" s="270"/>
      <c r="D17" s="395"/>
      <c r="E17" s="270"/>
      <c r="F17" s="271"/>
      <c r="G17" s="271"/>
      <c r="H17" s="271"/>
      <c r="I17" s="273"/>
      <c r="J17" s="273"/>
    </row>
    <row r="18" spans="1:10" s="64" customFormat="1" ht="27.95" customHeight="1">
      <c r="A18" s="267">
        <v>23030121</v>
      </c>
      <c r="B18" s="267">
        <v>70610</v>
      </c>
      <c r="C18" s="267"/>
      <c r="D18" s="394" t="s">
        <v>1248</v>
      </c>
      <c r="E18" s="267"/>
      <c r="F18" s="268" t="s">
        <v>27</v>
      </c>
      <c r="G18" s="268" t="s">
        <v>5</v>
      </c>
      <c r="H18" s="274">
        <v>5000000</v>
      </c>
      <c r="I18" s="273"/>
      <c r="J18" s="269">
        <v>5000000</v>
      </c>
    </row>
    <row r="19" spans="1:10" s="64" customFormat="1" ht="27.95" customHeight="1">
      <c r="A19" s="270" t="s">
        <v>6</v>
      </c>
      <c r="B19" s="270"/>
      <c r="C19" s="270"/>
      <c r="D19" s="395"/>
      <c r="E19" s="270"/>
      <c r="F19" s="304" t="s">
        <v>28</v>
      </c>
      <c r="G19" s="271"/>
      <c r="H19" s="276">
        <v>5000000</v>
      </c>
      <c r="I19" s="273"/>
      <c r="J19" s="273">
        <v>5000000</v>
      </c>
    </row>
    <row r="20" spans="1:10" s="64" customFormat="1" ht="27.95" customHeight="1">
      <c r="A20" s="270"/>
      <c r="B20" s="270"/>
      <c r="C20" s="270"/>
      <c r="D20" s="395"/>
      <c r="E20" s="270"/>
      <c r="F20" s="271"/>
      <c r="G20" s="271"/>
      <c r="H20" s="271"/>
      <c r="I20" s="273"/>
      <c r="J20" s="273"/>
    </row>
    <row r="21" spans="1:10" s="64" customFormat="1" ht="27.95" customHeight="1">
      <c r="A21" s="267">
        <v>23050101</v>
      </c>
      <c r="B21" s="267">
        <v>70474</v>
      </c>
      <c r="C21" s="267"/>
      <c r="D21" s="394" t="s">
        <v>1248</v>
      </c>
      <c r="E21" s="267"/>
      <c r="F21" s="268" t="s">
        <v>18</v>
      </c>
      <c r="G21" s="268"/>
      <c r="H21" s="274">
        <v>20000000</v>
      </c>
      <c r="I21" s="273"/>
      <c r="J21" s="269">
        <v>20000000</v>
      </c>
    </row>
    <row r="22" spans="1:10" s="64" customFormat="1" ht="27.95" customHeight="1">
      <c r="A22" s="270" t="s">
        <v>6</v>
      </c>
      <c r="B22" s="270"/>
      <c r="C22" s="270"/>
      <c r="D22" s="395"/>
      <c r="E22" s="270"/>
      <c r="F22" s="260" t="s">
        <v>29</v>
      </c>
      <c r="G22" s="271"/>
      <c r="H22" s="276">
        <v>20000000</v>
      </c>
      <c r="I22" s="273"/>
      <c r="J22" s="273">
        <v>20000000</v>
      </c>
    </row>
    <row r="23" spans="1:10" s="64" customFormat="1" ht="27.95" customHeight="1">
      <c r="A23" s="271"/>
      <c r="B23" s="271"/>
      <c r="C23" s="271"/>
      <c r="D23" s="403"/>
      <c r="E23" s="271"/>
      <c r="F23" s="271"/>
      <c r="G23" s="271"/>
      <c r="H23" s="271"/>
      <c r="I23" s="273"/>
      <c r="J23" s="273"/>
    </row>
    <row r="24" spans="1:10" s="64" customFormat="1" ht="27.95" customHeight="1">
      <c r="A24" s="271"/>
      <c r="B24" s="271"/>
      <c r="C24" s="271"/>
      <c r="D24" s="403"/>
      <c r="E24" s="271"/>
      <c r="F24" s="267" t="s">
        <v>1830</v>
      </c>
      <c r="G24" s="271"/>
      <c r="H24" s="277">
        <f>SUM(H12,H15,H18,H21)</f>
        <v>26510000</v>
      </c>
      <c r="I24" s="273"/>
      <c r="J24" s="277">
        <f>SUM(J12,J15,J18,J21)</f>
        <v>26510000</v>
      </c>
    </row>
  </sheetData>
  <mergeCells count="4">
    <mergeCell ref="A2:J2"/>
    <mergeCell ref="A5:G5"/>
    <mergeCell ref="A7:G7"/>
    <mergeCell ref="A8:G8"/>
  </mergeCells>
  <printOptions horizontalCentered="1" verticalCentered="1"/>
  <pageMargins left="0.7" right="0.7" top="0.75" bottom="0.75" header="0.3" footer="0.3"/>
  <pageSetup scale="44" orientation="landscape" horizontalDpi="300" verticalDpi="300" r:id="rId1"/>
  <headerFooter>
    <oddFooter xml:space="preserve">&amp;C&amp;"-,Bold"&amp;24 </oddFooter>
  </headerFooter>
</worksheet>
</file>

<file path=xl/worksheets/sheet33.xml><?xml version="1.0" encoding="utf-8"?>
<worksheet xmlns="http://schemas.openxmlformats.org/spreadsheetml/2006/main" xmlns:r="http://schemas.openxmlformats.org/officeDocument/2006/relationships">
  <dimension ref="A1:J25"/>
  <sheetViews>
    <sheetView view="pageBreakPreview" topLeftCell="A7" zoomScale="60" zoomScaleNormal="100" workbookViewId="0">
      <selection activeCell="J10" sqref="J10"/>
    </sheetView>
  </sheetViews>
  <sheetFormatPr defaultRowHeight="15"/>
  <cols>
    <col min="1" max="1" width="22" customWidth="1"/>
    <col min="2" max="2" width="25" customWidth="1"/>
    <col min="3" max="3" width="22.7109375" customWidth="1"/>
    <col min="4" max="4" width="16.7109375" style="32" customWidth="1"/>
    <col min="5" max="5" width="12.42578125" customWidth="1"/>
    <col min="6" max="6" width="73" bestFit="1" customWidth="1"/>
    <col min="7" max="7" width="13.140625" customWidth="1"/>
    <col min="8" max="8" width="30.5703125" customWidth="1"/>
    <col min="9" max="9" width="25.140625" customWidth="1"/>
    <col min="10" max="10" width="29.42578125" customWidth="1"/>
  </cols>
  <sheetData>
    <row r="1" spans="1:10">
      <c r="A1" s="2"/>
      <c r="B1" s="2"/>
      <c r="C1" s="2"/>
      <c r="D1" s="29"/>
      <c r="E1" s="2"/>
      <c r="F1" s="2"/>
      <c r="G1" s="2"/>
      <c r="H1" s="2"/>
      <c r="I1" s="2"/>
      <c r="J1" s="2"/>
    </row>
    <row r="2" spans="1:10" ht="22.5">
      <c r="A2" s="801" t="s">
        <v>1247</v>
      </c>
      <c r="B2" s="781"/>
      <c r="C2" s="781"/>
      <c r="D2" s="781"/>
      <c r="E2" s="781"/>
      <c r="F2" s="781"/>
      <c r="G2" s="781"/>
      <c r="H2" s="781"/>
      <c r="I2" s="781"/>
      <c r="J2" s="782"/>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823</v>
      </c>
      <c r="B5" s="785"/>
      <c r="C5" s="785"/>
      <c r="D5" s="785"/>
      <c r="E5" s="785"/>
      <c r="F5" s="785"/>
      <c r="G5" s="785"/>
      <c r="H5" s="253"/>
      <c r="I5" s="254"/>
      <c r="J5" s="254"/>
    </row>
    <row r="6" spans="1:10" ht="23.25">
      <c r="A6" s="263" t="s">
        <v>0</v>
      </c>
      <c r="B6" s="492" t="s">
        <v>824</v>
      </c>
      <c r="C6" s="492"/>
      <c r="D6" s="492"/>
      <c r="E6" s="492"/>
      <c r="F6" s="492"/>
      <c r="G6" s="263"/>
      <c r="H6" s="253"/>
      <c r="I6" s="254"/>
      <c r="J6" s="254"/>
    </row>
    <row r="7" spans="1:10" ht="23.25">
      <c r="A7" s="785" t="s">
        <v>1397</v>
      </c>
      <c r="B7" s="785"/>
      <c r="C7" s="785"/>
      <c r="D7" s="785"/>
      <c r="E7" s="785"/>
      <c r="F7" s="785"/>
      <c r="G7" s="785"/>
      <c r="H7" s="253"/>
      <c r="I7" s="254"/>
      <c r="J7" s="254"/>
    </row>
    <row r="8" spans="1:10" ht="23.25">
      <c r="A8" s="785" t="s">
        <v>1816</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ht="23.25">
      <c r="A11" s="254"/>
      <c r="B11" s="254"/>
      <c r="C11" s="254"/>
      <c r="D11" s="473"/>
      <c r="E11" s="254"/>
      <c r="F11" s="254"/>
      <c r="G11" s="258" t="s">
        <v>2</v>
      </c>
      <c r="H11" s="259" t="s">
        <v>22</v>
      </c>
      <c r="I11" s="259" t="s">
        <v>22</v>
      </c>
      <c r="J11" s="259" t="s">
        <v>22</v>
      </c>
    </row>
    <row r="12" spans="1:10" s="64" customFormat="1" ht="30" customHeight="1">
      <c r="A12" s="267">
        <v>230101112</v>
      </c>
      <c r="B12" s="267">
        <v>70133</v>
      </c>
      <c r="C12" s="267"/>
      <c r="D12" s="394" t="s">
        <v>1248</v>
      </c>
      <c r="E12" s="267"/>
      <c r="F12" s="268" t="s">
        <v>4</v>
      </c>
      <c r="G12" s="268" t="s">
        <v>5</v>
      </c>
      <c r="H12" s="269"/>
      <c r="I12" s="273"/>
      <c r="J12" s="269">
        <f>SUM(J13:J14)</f>
        <v>6500000</v>
      </c>
    </row>
    <row r="13" spans="1:10" s="64" customFormat="1" ht="30" customHeight="1">
      <c r="A13" s="270" t="s">
        <v>6</v>
      </c>
      <c r="B13" s="270"/>
      <c r="C13" s="270"/>
      <c r="D13" s="395"/>
      <c r="E13" s="270"/>
      <c r="F13" s="486" t="s">
        <v>55</v>
      </c>
      <c r="G13" s="271"/>
      <c r="H13" s="273"/>
      <c r="I13" s="273"/>
      <c r="J13" s="273">
        <v>5000000</v>
      </c>
    </row>
    <row r="14" spans="1:10" s="64" customFormat="1" ht="30" customHeight="1">
      <c r="A14" s="270" t="s">
        <v>7</v>
      </c>
      <c r="B14" s="270"/>
      <c r="C14" s="270"/>
      <c r="D14" s="395"/>
      <c r="E14" s="270"/>
      <c r="F14" s="486" t="s">
        <v>1191</v>
      </c>
      <c r="G14" s="271"/>
      <c r="H14" s="273"/>
      <c r="I14" s="273"/>
      <c r="J14" s="273">
        <v>1500000</v>
      </c>
    </row>
    <row r="15" spans="1:10" s="64" customFormat="1" ht="30" customHeight="1">
      <c r="A15" s="270"/>
      <c r="B15" s="270"/>
      <c r="C15" s="270"/>
      <c r="D15" s="395"/>
      <c r="E15" s="270"/>
      <c r="F15" s="486"/>
      <c r="G15" s="271"/>
      <c r="H15" s="273"/>
      <c r="I15" s="273"/>
      <c r="J15" s="273"/>
    </row>
    <row r="16" spans="1:10" s="64" customFormat="1" ht="30" customHeight="1">
      <c r="A16" s="267">
        <v>23010128</v>
      </c>
      <c r="B16" s="267">
        <v>70133</v>
      </c>
      <c r="C16" s="267"/>
      <c r="D16" s="394" t="s">
        <v>1248</v>
      </c>
      <c r="E16" s="267"/>
      <c r="F16" s="487" t="s">
        <v>14</v>
      </c>
      <c r="G16" s="268"/>
      <c r="H16" s="269"/>
      <c r="I16" s="269"/>
      <c r="J16" s="269">
        <v>5000000</v>
      </c>
    </row>
    <row r="17" spans="1:10" s="64" customFormat="1" ht="30" customHeight="1">
      <c r="A17" s="270" t="s">
        <v>6</v>
      </c>
      <c r="B17" s="270"/>
      <c r="C17" s="270"/>
      <c r="D17" s="395"/>
      <c r="E17" s="270"/>
      <c r="F17" s="486" t="s">
        <v>1192</v>
      </c>
      <c r="G17" s="271"/>
      <c r="H17" s="273"/>
      <c r="I17" s="273"/>
      <c r="J17" s="273">
        <v>5000000</v>
      </c>
    </row>
    <row r="18" spans="1:10" s="64" customFormat="1" ht="30" customHeight="1">
      <c r="A18" s="270"/>
      <c r="B18" s="270"/>
      <c r="C18" s="270"/>
      <c r="D18" s="395"/>
      <c r="E18" s="270"/>
      <c r="F18" s="486"/>
      <c r="G18" s="271"/>
      <c r="H18" s="273"/>
      <c r="I18" s="273"/>
      <c r="J18" s="273"/>
    </row>
    <row r="19" spans="1:10" s="64" customFormat="1" ht="45.75">
      <c r="A19" s="267">
        <v>23010124</v>
      </c>
      <c r="B19" s="267">
        <v>71050</v>
      </c>
      <c r="C19" s="267"/>
      <c r="D19" s="394" t="s">
        <v>1248</v>
      </c>
      <c r="E19" s="270"/>
      <c r="F19" s="487" t="s">
        <v>1193</v>
      </c>
      <c r="G19" s="268"/>
      <c r="H19" s="269"/>
      <c r="I19" s="269"/>
      <c r="J19" s="269">
        <v>10000000</v>
      </c>
    </row>
    <row r="20" spans="1:10" s="458" customFormat="1" ht="47.25" customHeight="1">
      <c r="A20" s="454" t="s">
        <v>6</v>
      </c>
      <c r="B20" s="454"/>
      <c r="C20" s="454"/>
      <c r="D20" s="455"/>
      <c r="E20" s="454"/>
      <c r="F20" s="488" t="s">
        <v>1194</v>
      </c>
      <c r="G20" s="454"/>
      <c r="H20" s="457"/>
      <c r="I20" s="457"/>
      <c r="J20" s="457">
        <v>10000000</v>
      </c>
    </row>
    <row r="21" spans="1:10" s="64" customFormat="1" ht="30" customHeight="1">
      <c r="A21" s="270"/>
      <c r="B21" s="270"/>
      <c r="C21" s="270"/>
      <c r="D21" s="395"/>
      <c r="E21" s="270"/>
      <c r="F21" s="486"/>
      <c r="G21" s="271"/>
      <c r="H21" s="273"/>
      <c r="I21" s="273"/>
      <c r="J21" s="273"/>
    </row>
    <row r="22" spans="1:10" s="64" customFormat="1" ht="30" customHeight="1">
      <c r="A22" s="267">
        <v>23010113</v>
      </c>
      <c r="B22" s="267">
        <v>70133</v>
      </c>
      <c r="C22" s="267"/>
      <c r="D22" s="394" t="s">
        <v>1248</v>
      </c>
      <c r="E22" s="267"/>
      <c r="F22" s="487" t="s">
        <v>92</v>
      </c>
      <c r="G22" s="268"/>
      <c r="H22" s="269"/>
      <c r="I22" s="269"/>
      <c r="J22" s="269">
        <v>3000000</v>
      </c>
    </row>
    <row r="23" spans="1:10" s="64" customFormat="1" ht="30" customHeight="1">
      <c r="A23" s="270" t="s">
        <v>6</v>
      </c>
      <c r="B23" s="271"/>
      <c r="C23" s="271"/>
      <c r="D23" s="403"/>
      <c r="E23" s="271"/>
      <c r="F23" s="271" t="s">
        <v>1133</v>
      </c>
      <c r="G23" s="271"/>
      <c r="H23" s="271"/>
      <c r="I23" s="273"/>
      <c r="J23" s="273">
        <v>3000000</v>
      </c>
    </row>
    <row r="24" spans="1:10" s="64" customFormat="1" ht="30" customHeight="1">
      <c r="A24" s="271"/>
      <c r="B24" s="271"/>
      <c r="C24" s="271"/>
      <c r="D24" s="403"/>
      <c r="E24" s="271"/>
      <c r="F24" s="271"/>
      <c r="G24" s="271"/>
      <c r="H24" s="271"/>
      <c r="I24" s="273"/>
      <c r="J24" s="273"/>
    </row>
    <row r="25" spans="1:10" s="64" customFormat="1" ht="30" customHeight="1">
      <c r="A25" s="271"/>
      <c r="B25" s="271"/>
      <c r="C25" s="271"/>
      <c r="D25" s="403"/>
      <c r="E25" s="271"/>
      <c r="F25" s="267" t="s">
        <v>1823</v>
      </c>
      <c r="G25" s="271"/>
      <c r="H25" s="277"/>
      <c r="I25" s="273"/>
      <c r="J25" s="269">
        <f>SUM(J22,J19,J16,J12)</f>
        <v>24500000</v>
      </c>
    </row>
  </sheetData>
  <mergeCells count="4">
    <mergeCell ref="A2:J2"/>
    <mergeCell ref="A5:G5"/>
    <mergeCell ref="A7:G7"/>
    <mergeCell ref="A8:G8"/>
  </mergeCells>
  <printOptions horizontalCentered="1" verticalCentered="1"/>
  <pageMargins left="0.7" right="0.7" top="0.75" bottom="0.75" header="0.3" footer="0.3"/>
  <pageSetup scale="40" orientation="landscape" horizontalDpi="300" verticalDpi="300" r:id="rId1"/>
  <headerFooter>
    <oddFooter xml:space="preserve">&amp;C&amp;"-,Bold"&amp;24 </oddFooter>
  </headerFooter>
</worksheet>
</file>

<file path=xl/worksheets/sheet34.xml><?xml version="1.0" encoding="utf-8"?>
<worksheet xmlns="http://schemas.openxmlformats.org/spreadsheetml/2006/main" xmlns:r="http://schemas.openxmlformats.org/officeDocument/2006/relationships">
  <dimension ref="A1:J21"/>
  <sheetViews>
    <sheetView view="pageBreakPreview" zoomScale="60" zoomScaleNormal="100" workbookViewId="0">
      <selection activeCell="J10" sqref="J10"/>
    </sheetView>
  </sheetViews>
  <sheetFormatPr defaultRowHeight="15"/>
  <cols>
    <col min="1" max="1" width="21.7109375" bestFit="1" customWidth="1"/>
    <col min="2" max="2" width="24.85546875" customWidth="1"/>
    <col min="3" max="3" width="21.7109375" customWidth="1"/>
    <col min="4" max="4" width="14.85546875" style="32" customWidth="1"/>
    <col min="5" max="5" width="13.7109375" customWidth="1"/>
    <col min="6" max="6" width="83.85546875" customWidth="1"/>
    <col min="7" max="7" width="14.42578125" customWidth="1"/>
    <col min="8" max="8" width="28.5703125" customWidth="1"/>
    <col min="9" max="9" width="26" customWidth="1"/>
    <col min="10" max="10" width="31.85546875" customWidth="1"/>
  </cols>
  <sheetData>
    <row r="1" spans="1:10">
      <c r="A1" s="2"/>
      <c r="B1" s="2"/>
      <c r="C1" s="2"/>
      <c r="D1" s="29"/>
      <c r="E1" s="2"/>
      <c r="F1" s="2"/>
      <c r="G1" s="2"/>
      <c r="H1" s="2"/>
      <c r="I1" s="2"/>
      <c r="J1" s="2"/>
    </row>
    <row r="2" spans="1:10" ht="23.25">
      <c r="A2" s="253"/>
      <c r="B2" s="253"/>
      <c r="C2" s="253"/>
      <c r="D2" s="352"/>
      <c r="E2" s="253"/>
      <c r="F2" s="780" t="s">
        <v>1247</v>
      </c>
      <c r="G2" s="780"/>
      <c r="H2" s="780"/>
      <c r="I2" s="254"/>
      <c r="J2" s="254"/>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823</v>
      </c>
      <c r="B5" s="785"/>
      <c r="C5" s="785"/>
      <c r="D5" s="785"/>
      <c r="E5" s="785"/>
      <c r="F5" s="785"/>
      <c r="G5" s="785"/>
      <c r="H5" s="253"/>
      <c r="I5" s="254"/>
      <c r="J5" s="254"/>
    </row>
    <row r="6" spans="1:10" ht="23.25">
      <c r="A6" s="263" t="s">
        <v>0</v>
      </c>
      <c r="B6" s="263"/>
      <c r="C6" s="264" t="s">
        <v>824</v>
      </c>
      <c r="D6" s="265"/>
      <c r="E6" s="265"/>
      <c r="F6" s="266"/>
      <c r="G6" s="263"/>
      <c r="H6" s="253"/>
      <c r="I6" s="254"/>
      <c r="J6" s="254"/>
    </row>
    <row r="7" spans="1:10" ht="23.25">
      <c r="A7" s="785" t="s">
        <v>30</v>
      </c>
      <c r="B7" s="785"/>
      <c r="C7" s="785"/>
      <c r="D7" s="785"/>
      <c r="E7" s="785"/>
      <c r="F7" s="785"/>
      <c r="G7" s="785"/>
      <c r="H7" s="253"/>
      <c r="I7" s="254"/>
      <c r="J7" s="254"/>
    </row>
    <row r="8" spans="1:10" ht="23.25">
      <c r="A8" s="785" t="s">
        <v>825</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s="302" customFormat="1" ht="30" customHeight="1">
      <c r="A11" s="271"/>
      <c r="B11" s="271"/>
      <c r="C11" s="271"/>
      <c r="D11" s="403"/>
      <c r="E11" s="271"/>
      <c r="F11" s="271"/>
      <c r="G11" s="483"/>
      <c r="H11" s="474" t="s">
        <v>22</v>
      </c>
      <c r="I11" s="474" t="s">
        <v>22</v>
      </c>
      <c r="J11" s="474" t="s">
        <v>22</v>
      </c>
    </row>
    <row r="12" spans="1:10" s="302" customFormat="1" ht="30" customHeight="1">
      <c r="A12" s="267">
        <v>23010112</v>
      </c>
      <c r="B12" s="267">
        <v>70133</v>
      </c>
      <c r="C12" s="267"/>
      <c r="D12" s="394" t="s">
        <v>1248</v>
      </c>
      <c r="E12" s="267">
        <v>51231202</v>
      </c>
      <c r="F12" s="268" t="s">
        <v>25</v>
      </c>
      <c r="G12" s="268" t="s">
        <v>5</v>
      </c>
      <c r="H12" s="274">
        <f>SUM(H13:H15)</f>
        <v>22000000</v>
      </c>
      <c r="I12" s="269">
        <v>4000000</v>
      </c>
      <c r="J12" s="269">
        <f>SUM(J13:J15)</f>
        <v>25000000</v>
      </c>
    </row>
    <row r="13" spans="1:10" s="302" customFormat="1" ht="30" customHeight="1">
      <c r="A13" s="275" t="s">
        <v>6</v>
      </c>
      <c r="B13" s="275"/>
      <c r="C13" s="275"/>
      <c r="D13" s="396"/>
      <c r="E13" s="275"/>
      <c r="F13" s="260" t="s">
        <v>31</v>
      </c>
      <c r="G13" s="271"/>
      <c r="H13" s="276">
        <v>12000000</v>
      </c>
      <c r="I13" s="273"/>
      <c r="J13" s="273">
        <v>10000000</v>
      </c>
    </row>
    <row r="14" spans="1:10" s="302" customFormat="1" ht="30" customHeight="1">
      <c r="A14" s="275" t="s">
        <v>7</v>
      </c>
      <c r="B14" s="275"/>
      <c r="C14" s="275"/>
      <c r="D14" s="396"/>
      <c r="E14" s="275"/>
      <c r="F14" s="260" t="s">
        <v>32</v>
      </c>
      <c r="G14" s="271"/>
      <c r="H14" s="276">
        <v>5000000</v>
      </c>
      <c r="I14" s="273">
        <v>4000000</v>
      </c>
      <c r="J14" s="273">
        <v>10000000</v>
      </c>
    </row>
    <row r="15" spans="1:10" s="302" customFormat="1" ht="30" customHeight="1">
      <c r="A15" s="275" t="s">
        <v>9</v>
      </c>
      <c r="B15" s="275"/>
      <c r="C15" s="275"/>
      <c r="D15" s="396"/>
      <c r="E15" s="275"/>
      <c r="F15" s="260" t="s">
        <v>33</v>
      </c>
      <c r="G15" s="271"/>
      <c r="H15" s="276">
        <v>5000000</v>
      </c>
      <c r="I15" s="273"/>
      <c r="J15" s="273">
        <v>5000000</v>
      </c>
    </row>
    <row r="16" spans="1:10" s="302" customFormat="1" ht="30" customHeight="1">
      <c r="A16" s="270"/>
      <c r="B16" s="270"/>
      <c r="C16" s="270"/>
      <c r="D16" s="395"/>
      <c r="E16" s="270"/>
      <c r="F16" s="271"/>
      <c r="G16" s="271"/>
      <c r="H16" s="271"/>
      <c r="I16" s="273"/>
      <c r="J16" s="273"/>
    </row>
    <row r="17" spans="1:10" s="302" customFormat="1" ht="30" customHeight="1">
      <c r="A17" s="267">
        <v>23010128</v>
      </c>
      <c r="B17" s="267">
        <v>70133</v>
      </c>
      <c r="C17" s="267"/>
      <c r="D17" s="394" t="s">
        <v>1248</v>
      </c>
      <c r="E17" s="267">
        <v>51231202</v>
      </c>
      <c r="F17" s="268" t="s">
        <v>14</v>
      </c>
      <c r="G17" s="268" t="s">
        <v>5</v>
      </c>
      <c r="H17" s="274">
        <v>5000000</v>
      </c>
      <c r="I17" s="273"/>
      <c r="J17" s="269">
        <v>25000000</v>
      </c>
    </row>
    <row r="18" spans="1:10" s="302" customFormat="1" ht="30" customHeight="1">
      <c r="A18" s="270" t="s">
        <v>6</v>
      </c>
      <c r="B18" s="270"/>
      <c r="C18" s="270"/>
      <c r="D18" s="395"/>
      <c r="E18" s="270"/>
      <c r="F18" s="304" t="s">
        <v>36</v>
      </c>
      <c r="G18" s="271"/>
      <c r="H18" s="276">
        <v>2000000</v>
      </c>
      <c r="I18" s="273"/>
      <c r="J18" s="273">
        <v>20000000</v>
      </c>
    </row>
    <row r="19" spans="1:10" s="302" customFormat="1" ht="30" customHeight="1">
      <c r="A19" s="275" t="s">
        <v>7</v>
      </c>
      <c r="B19" s="275"/>
      <c r="C19" s="275"/>
      <c r="D19" s="396"/>
      <c r="E19" s="275"/>
      <c r="F19" s="304" t="s">
        <v>34</v>
      </c>
      <c r="G19" s="271"/>
      <c r="H19" s="276">
        <v>3000000</v>
      </c>
      <c r="I19" s="273"/>
      <c r="J19" s="273">
        <v>5000000</v>
      </c>
    </row>
    <row r="20" spans="1:10" s="302" customFormat="1" ht="30" customHeight="1">
      <c r="A20" s="275"/>
      <c r="B20" s="275"/>
      <c r="C20" s="275"/>
      <c r="D20" s="396"/>
      <c r="E20" s="275"/>
      <c r="F20" s="304"/>
      <c r="G20" s="271"/>
      <c r="H20" s="276"/>
      <c r="I20" s="273"/>
      <c r="J20" s="273"/>
    </row>
    <row r="21" spans="1:10" s="302" customFormat="1" ht="30" customHeight="1">
      <c r="A21" s="271"/>
      <c r="B21" s="271"/>
      <c r="C21" s="271"/>
      <c r="D21" s="403"/>
      <c r="E21" s="271"/>
      <c r="F21" s="267" t="s">
        <v>1833</v>
      </c>
      <c r="G21" s="271"/>
      <c r="H21" s="277">
        <f>SUM(H12,H17)</f>
        <v>27000000</v>
      </c>
      <c r="I21" s="277">
        <f>SUM(I12,I17)</f>
        <v>4000000</v>
      </c>
      <c r="J21" s="277">
        <f>SUM(J12,J17)</f>
        <v>50000000</v>
      </c>
    </row>
  </sheetData>
  <mergeCells count="4">
    <mergeCell ref="F2:H2"/>
    <mergeCell ref="A5:G5"/>
    <mergeCell ref="A7:G7"/>
    <mergeCell ref="A8:G8"/>
  </mergeCells>
  <printOptions horizontalCentered="1" verticalCentered="1"/>
  <pageMargins left="0.7" right="0.7" top="0.75" bottom="0.75" header="0.3" footer="0.3"/>
  <pageSetup scale="43" orientation="landscape" horizontalDpi="300" verticalDpi="300" r:id="rId1"/>
  <headerFooter>
    <oddFooter xml:space="preserve">&amp;C&amp;"-,Bold"&amp;24 </oddFooter>
  </headerFooter>
</worksheet>
</file>

<file path=xl/worksheets/sheet35.xml><?xml version="1.0" encoding="utf-8"?>
<worksheet xmlns="http://schemas.openxmlformats.org/spreadsheetml/2006/main" xmlns:r="http://schemas.openxmlformats.org/officeDocument/2006/relationships">
  <dimension ref="A2:J56"/>
  <sheetViews>
    <sheetView view="pageBreakPreview" zoomScale="60" zoomScaleNormal="100" workbookViewId="0">
      <selection activeCell="A10" sqref="A10:XFD10"/>
    </sheetView>
  </sheetViews>
  <sheetFormatPr defaultRowHeight="15"/>
  <cols>
    <col min="1" max="1" width="17.85546875" customWidth="1"/>
    <col min="2" max="2" width="21" customWidth="1"/>
    <col min="3" max="3" width="18.7109375" customWidth="1"/>
    <col min="4" max="4" width="15" style="32" customWidth="1"/>
    <col min="5" max="5" width="18.140625" customWidth="1"/>
    <col min="6" max="6" width="93.42578125" bestFit="1" customWidth="1"/>
    <col min="7" max="7" width="12.85546875" customWidth="1"/>
    <col min="8" max="8" width="24.140625" customWidth="1"/>
    <col min="9" max="9" width="21.7109375" customWidth="1"/>
    <col min="10" max="10" width="25" customWidth="1"/>
  </cols>
  <sheetData>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823</v>
      </c>
      <c r="B5" s="785"/>
      <c r="C5" s="785"/>
      <c r="D5" s="785"/>
      <c r="E5" s="785"/>
      <c r="F5" s="785"/>
      <c r="G5" s="785"/>
      <c r="H5" s="253"/>
      <c r="I5" s="254"/>
      <c r="J5" s="254"/>
    </row>
    <row r="6" spans="1:10" ht="23.25">
      <c r="A6" s="263" t="s">
        <v>0</v>
      </c>
      <c r="B6" s="263"/>
      <c r="C6" s="492" t="s">
        <v>824</v>
      </c>
      <c r="D6" s="492"/>
      <c r="E6" s="492"/>
      <c r="F6" s="492"/>
      <c r="G6" s="263"/>
      <c r="H6" s="253"/>
      <c r="I6" s="254"/>
      <c r="J6" s="254"/>
    </row>
    <row r="7" spans="1:10" ht="23.25">
      <c r="A7" s="785" t="s">
        <v>37</v>
      </c>
      <c r="B7" s="785"/>
      <c r="C7" s="785"/>
      <c r="D7" s="785"/>
      <c r="E7" s="785"/>
      <c r="F7" s="785"/>
      <c r="G7" s="785"/>
      <c r="H7" s="253"/>
      <c r="I7" s="254"/>
      <c r="J7" s="254"/>
    </row>
    <row r="8" spans="1:10" ht="23.25">
      <c r="A8" s="785" t="s">
        <v>826</v>
      </c>
      <c r="B8" s="785"/>
      <c r="C8" s="785"/>
      <c r="D8" s="785"/>
      <c r="E8" s="785"/>
      <c r="F8" s="785"/>
      <c r="G8" s="785"/>
      <c r="H8" s="253"/>
      <c r="I8" s="254"/>
      <c r="J8" s="254"/>
    </row>
    <row r="9" spans="1:10" ht="18">
      <c r="A9" s="5"/>
      <c r="B9" s="5"/>
      <c r="C9" s="5"/>
      <c r="D9" s="30"/>
      <c r="E9" s="5"/>
      <c r="F9" s="5"/>
      <c r="G9" s="5"/>
      <c r="H9" s="5"/>
      <c r="I9" s="2"/>
      <c r="J9" s="2"/>
    </row>
    <row r="10" spans="1:10" s="36" customFormat="1" ht="72.75" customHeight="1">
      <c r="A10" s="734" t="s">
        <v>900</v>
      </c>
      <c r="B10" s="734" t="s">
        <v>901</v>
      </c>
      <c r="C10" s="735" t="s">
        <v>902</v>
      </c>
      <c r="D10" s="736" t="s">
        <v>903</v>
      </c>
      <c r="E10" s="734" t="s">
        <v>904</v>
      </c>
      <c r="F10" s="735" t="s">
        <v>1240</v>
      </c>
      <c r="G10" s="735" t="s">
        <v>908</v>
      </c>
      <c r="H10" s="734" t="s">
        <v>905</v>
      </c>
      <c r="I10" s="734" t="s">
        <v>906</v>
      </c>
      <c r="J10" s="734" t="s">
        <v>907</v>
      </c>
    </row>
    <row r="11" spans="1:10">
      <c r="A11" s="2"/>
      <c r="B11" s="2"/>
      <c r="C11" s="2"/>
      <c r="D11" s="29"/>
      <c r="E11" s="2"/>
      <c r="F11" s="2"/>
      <c r="G11" s="3"/>
      <c r="H11" s="7" t="s">
        <v>22</v>
      </c>
      <c r="I11" s="7" t="s">
        <v>22</v>
      </c>
      <c r="J11" s="7" t="s">
        <v>22</v>
      </c>
    </row>
    <row r="12" spans="1:10" s="64" customFormat="1" ht="27.95" customHeight="1">
      <c r="A12" s="267">
        <v>23010112</v>
      </c>
      <c r="B12" s="267">
        <v>70133</v>
      </c>
      <c r="C12" s="267"/>
      <c r="D12" s="394" t="s">
        <v>1248</v>
      </c>
      <c r="E12" s="267">
        <v>51231202</v>
      </c>
      <c r="F12" s="268" t="s">
        <v>4</v>
      </c>
      <c r="G12" s="268" t="s">
        <v>5</v>
      </c>
      <c r="H12" s="269">
        <v>24000000</v>
      </c>
      <c r="I12" s="269">
        <f>SUM(I13:I14)</f>
        <v>1932000</v>
      </c>
      <c r="J12" s="269">
        <v>20000000</v>
      </c>
    </row>
    <row r="13" spans="1:10" s="64" customFormat="1" ht="27.95" customHeight="1">
      <c r="A13" s="270" t="s">
        <v>6</v>
      </c>
      <c r="B13" s="270"/>
      <c r="C13" s="270"/>
      <c r="D13" s="395"/>
      <c r="E13" s="270"/>
      <c r="F13" s="271" t="s">
        <v>31</v>
      </c>
      <c r="G13" s="271"/>
      <c r="H13" s="273">
        <v>15000000</v>
      </c>
      <c r="I13" s="271">
        <v>745000</v>
      </c>
      <c r="J13" s="273">
        <v>15000000</v>
      </c>
    </row>
    <row r="14" spans="1:10" s="64" customFormat="1" ht="27.95" customHeight="1">
      <c r="A14" s="270" t="s">
        <v>7</v>
      </c>
      <c r="B14" s="270"/>
      <c r="C14" s="270"/>
      <c r="D14" s="395"/>
      <c r="E14" s="270"/>
      <c r="F14" s="271" t="s">
        <v>38</v>
      </c>
      <c r="G14" s="271"/>
      <c r="H14" s="273">
        <v>9000000</v>
      </c>
      <c r="I14" s="271">
        <v>1187000</v>
      </c>
      <c r="J14" s="273">
        <v>5000000</v>
      </c>
    </row>
    <row r="15" spans="1:10" s="64" customFormat="1" ht="27.95" customHeight="1">
      <c r="A15" s="270" t="s">
        <v>9</v>
      </c>
      <c r="B15" s="270"/>
      <c r="C15" s="270"/>
      <c r="D15" s="395"/>
      <c r="E15" s="270"/>
      <c r="F15" s="271" t="s">
        <v>2016</v>
      </c>
      <c r="G15" s="271"/>
      <c r="H15" s="273"/>
      <c r="I15" s="271"/>
      <c r="J15" s="273">
        <v>5000000</v>
      </c>
    </row>
    <row r="16" spans="1:10" s="64" customFormat="1" ht="27.95" customHeight="1">
      <c r="A16" s="270"/>
      <c r="B16" s="270"/>
      <c r="C16" s="270"/>
      <c r="D16" s="395"/>
      <c r="E16" s="270"/>
      <c r="F16" s="271"/>
      <c r="G16" s="271"/>
      <c r="H16" s="271"/>
      <c r="I16" s="271"/>
      <c r="J16" s="271"/>
    </row>
    <row r="17" spans="1:10" s="64" customFormat="1" ht="27.95" customHeight="1">
      <c r="A17" s="267">
        <v>23010105</v>
      </c>
      <c r="B17" s="267">
        <v>70133</v>
      </c>
      <c r="C17" s="267"/>
      <c r="D17" s="394" t="s">
        <v>1248</v>
      </c>
      <c r="E17" s="267"/>
      <c r="F17" s="268" t="s">
        <v>24</v>
      </c>
      <c r="G17" s="268" t="s">
        <v>12</v>
      </c>
      <c r="H17" s="274">
        <v>6000000</v>
      </c>
      <c r="I17" s="269">
        <f>SUM(I18:I19)</f>
        <v>517500</v>
      </c>
      <c r="J17" s="269">
        <v>3000000</v>
      </c>
    </row>
    <row r="18" spans="1:10" s="64" customFormat="1" ht="27.95" customHeight="1">
      <c r="A18" s="275" t="s">
        <v>6</v>
      </c>
      <c r="B18" s="275"/>
      <c r="C18" s="275"/>
      <c r="D18" s="396"/>
      <c r="E18" s="275"/>
      <c r="F18" s="260" t="s">
        <v>39</v>
      </c>
      <c r="G18" s="271"/>
      <c r="H18" s="276">
        <v>5000000</v>
      </c>
      <c r="I18" s="273">
        <v>400000</v>
      </c>
      <c r="J18" s="273">
        <v>2000000</v>
      </c>
    </row>
    <row r="19" spans="1:10" s="64" customFormat="1" ht="27.95" customHeight="1">
      <c r="A19" s="275" t="s">
        <v>7</v>
      </c>
      <c r="B19" s="275"/>
      <c r="C19" s="275"/>
      <c r="D19" s="396"/>
      <c r="E19" s="275"/>
      <c r="F19" s="260" t="s">
        <v>40</v>
      </c>
      <c r="G19" s="271"/>
      <c r="H19" s="276">
        <v>1000000</v>
      </c>
      <c r="I19" s="273">
        <v>117500</v>
      </c>
      <c r="J19" s="273">
        <v>1000000</v>
      </c>
    </row>
    <row r="20" spans="1:10" s="64" customFormat="1" ht="27.95" customHeight="1">
      <c r="A20" s="270"/>
      <c r="B20" s="270"/>
      <c r="C20" s="270"/>
      <c r="D20" s="395"/>
      <c r="E20" s="270"/>
      <c r="F20" s="271"/>
      <c r="G20" s="271"/>
      <c r="H20" s="271"/>
      <c r="I20" s="273"/>
      <c r="J20" s="273"/>
    </row>
    <row r="21" spans="1:10" s="64" customFormat="1" ht="27.95" customHeight="1">
      <c r="A21" s="267">
        <v>23030121</v>
      </c>
      <c r="B21" s="267">
        <v>70610</v>
      </c>
      <c r="C21" s="267"/>
      <c r="D21" s="394" t="s">
        <v>1248</v>
      </c>
      <c r="E21" s="267"/>
      <c r="F21" s="268" t="s">
        <v>27</v>
      </c>
      <c r="G21" s="268" t="s">
        <v>5</v>
      </c>
      <c r="H21" s="274">
        <v>10000000</v>
      </c>
      <c r="I21" s="269">
        <v>4674500</v>
      </c>
      <c r="J21" s="269">
        <f>SUM(J22:J23)</f>
        <v>27000000</v>
      </c>
    </row>
    <row r="22" spans="1:10" s="64" customFormat="1" ht="27.95" customHeight="1">
      <c r="A22" s="270" t="s">
        <v>6</v>
      </c>
      <c r="B22" s="270"/>
      <c r="C22" s="270"/>
      <c r="D22" s="395"/>
      <c r="E22" s="270"/>
      <c r="F22" s="304" t="s">
        <v>41</v>
      </c>
      <c r="G22" s="271"/>
      <c r="H22" s="276">
        <v>10000000</v>
      </c>
      <c r="I22" s="273">
        <v>4674500</v>
      </c>
      <c r="J22" s="273">
        <v>25000000</v>
      </c>
    </row>
    <row r="23" spans="1:10" s="64" customFormat="1" ht="27.95" customHeight="1">
      <c r="A23" s="270" t="s">
        <v>7</v>
      </c>
      <c r="B23" s="270"/>
      <c r="C23" s="270"/>
      <c r="D23" s="395"/>
      <c r="E23" s="270"/>
      <c r="F23" s="271" t="s">
        <v>2017</v>
      </c>
      <c r="G23" s="271"/>
      <c r="H23" s="271">
        <v>0</v>
      </c>
      <c r="I23" s="273">
        <v>0</v>
      </c>
      <c r="J23" s="273">
        <v>2000000</v>
      </c>
    </row>
    <row r="24" spans="1:10" s="64" customFormat="1" ht="27.95" customHeight="1">
      <c r="A24" s="270"/>
      <c r="B24" s="270"/>
      <c r="C24" s="270"/>
      <c r="D24" s="395"/>
      <c r="E24" s="270"/>
      <c r="F24" s="271"/>
      <c r="G24" s="271"/>
      <c r="H24" s="271"/>
      <c r="I24" s="273"/>
      <c r="J24" s="273"/>
    </row>
    <row r="25" spans="1:10" s="64" customFormat="1" ht="27.95" customHeight="1">
      <c r="A25" s="267">
        <v>23050101</v>
      </c>
      <c r="B25" s="267">
        <v>70150</v>
      </c>
      <c r="C25" s="267"/>
      <c r="D25" s="394" t="s">
        <v>1248</v>
      </c>
      <c r="E25" s="267"/>
      <c r="F25" s="268" t="s">
        <v>18</v>
      </c>
      <c r="G25" s="268" t="s">
        <v>12</v>
      </c>
      <c r="H25" s="274">
        <v>14000000</v>
      </c>
      <c r="I25" s="273"/>
      <c r="J25" s="269">
        <f>SUM(J26:J30)</f>
        <v>9000000</v>
      </c>
    </row>
    <row r="26" spans="1:10" s="64" customFormat="1" ht="27.95" customHeight="1">
      <c r="A26" s="270" t="s">
        <v>6</v>
      </c>
      <c r="B26" s="270"/>
      <c r="C26" s="270"/>
      <c r="D26" s="395"/>
      <c r="E26" s="270"/>
      <c r="F26" s="419" t="s">
        <v>42</v>
      </c>
      <c r="G26" s="271"/>
      <c r="H26" s="276">
        <v>1000000</v>
      </c>
      <c r="I26" s="273"/>
      <c r="J26" s="273">
        <v>1000000</v>
      </c>
    </row>
    <row r="27" spans="1:10" s="64" customFormat="1" ht="27.95" customHeight="1">
      <c r="A27" s="270" t="s">
        <v>7</v>
      </c>
      <c r="B27" s="270"/>
      <c r="C27" s="270"/>
      <c r="D27" s="395"/>
      <c r="E27" s="270"/>
      <c r="F27" s="419" t="s">
        <v>827</v>
      </c>
      <c r="G27" s="271"/>
      <c r="H27" s="276">
        <v>1000000</v>
      </c>
      <c r="I27" s="273"/>
      <c r="J27" s="273">
        <v>1000000</v>
      </c>
    </row>
    <row r="28" spans="1:10" s="64" customFormat="1" ht="27.95" customHeight="1">
      <c r="A28" s="270" t="s">
        <v>9</v>
      </c>
      <c r="B28" s="270"/>
      <c r="C28" s="270"/>
      <c r="D28" s="395"/>
      <c r="E28" s="270"/>
      <c r="F28" s="419" t="s">
        <v>828</v>
      </c>
      <c r="G28" s="271"/>
      <c r="H28" s="276">
        <v>1000000</v>
      </c>
      <c r="I28" s="273"/>
      <c r="J28" s="273">
        <v>1000000</v>
      </c>
    </row>
    <row r="29" spans="1:10" s="64" customFormat="1" ht="27.95" customHeight="1">
      <c r="A29" s="270" t="s">
        <v>35</v>
      </c>
      <c r="B29" s="270"/>
      <c r="C29" s="270"/>
      <c r="D29" s="395"/>
      <c r="E29" s="270"/>
      <c r="F29" s="419" t="s">
        <v>43</v>
      </c>
      <c r="G29" s="271"/>
      <c r="H29" s="276">
        <v>10000000</v>
      </c>
      <c r="I29" s="273"/>
      <c r="J29" s="273">
        <v>5000000</v>
      </c>
    </row>
    <row r="30" spans="1:10" s="64" customFormat="1" ht="27.95" customHeight="1">
      <c r="A30" s="270" t="s">
        <v>71</v>
      </c>
      <c r="B30" s="270"/>
      <c r="C30" s="270"/>
      <c r="D30" s="395"/>
      <c r="E30" s="270"/>
      <c r="F30" s="419" t="s">
        <v>829</v>
      </c>
      <c r="G30" s="271"/>
      <c r="H30" s="276">
        <v>1000000</v>
      </c>
      <c r="I30" s="273"/>
      <c r="J30" s="273">
        <v>1000000</v>
      </c>
    </row>
    <row r="31" spans="1:10" s="64" customFormat="1" ht="27.95" customHeight="1">
      <c r="A31" s="270"/>
      <c r="B31" s="270"/>
      <c r="C31" s="270"/>
      <c r="D31" s="395"/>
      <c r="E31" s="270"/>
      <c r="F31" s="419"/>
      <c r="G31" s="271"/>
      <c r="H31" s="276"/>
      <c r="I31" s="273"/>
      <c r="J31" s="273"/>
    </row>
    <row r="32" spans="1:10" s="64" customFormat="1" ht="27.95" customHeight="1">
      <c r="A32" s="270"/>
      <c r="B32" s="270"/>
      <c r="C32" s="270"/>
      <c r="D32" s="395"/>
      <c r="E32" s="270"/>
      <c r="F32" s="490" t="s">
        <v>1818</v>
      </c>
      <c r="G32" s="271"/>
      <c r="H32" s="274">
        <f>SUM(H25,H21,H17,H12)</f>
        <v>54000000</v>
      </c>
      <c r="I32" s="274">
        <f t="shared" ref="I32:J32" si="0">SUM(I25,I21,I17,I12)</f>
        <v>7124000</v>
      </c>
      <c r="J32" s="274">
        <f t="shared" si="0"/>
        <v>59000000</v>
      </c>
    </row>
    <row r="33" spans="1:10" s="64" customFormat="1" ht="27.95" customHeight="1">
      <c r="A33" s="270"/>
      <c r="B33" s="270"/>
      <c r="C33" s="270"/>
      <c r="D33" s="395"/>
      <c r="E33" s="270"/>
      <c r="F33" s="419"/>
      <c r="G33" s="271"/>
      <c r="H33" s="276"/>
      <c r="I33" s="273"/>
      <c r="J33" s="273"/>
    </row>
    <row r="34" spans="1:10" s="64" customFormat="1" ht="27.95" customHeight="1">
      <c r="A34" s="271"/>
      <c r="B34" s="271"/>
      <c r="C34" s="271"/>
      <c r="D34" s="403"/>
      <c r="E34" s="271"/>
      <c r="F34" s="468" t="s">
        <v>1274</v>
      </c>
      <c r="G34" s="271"/>
      <c r="H34" s="277"/>
      <c r="I34" s="277"/>
      <c r="J34" s="277"/>
    </row>
    <row r="35" spans="1:10" s="64" customFormat="1" ht="27.95" customHeight="1">
      <c r="A35" s="267">
        <v>23030112</v>
      </c>
      <c r="B35" s="267">
        <v>70133</v>
      </c>
      <c r="C35" s="267"/>
      <c r="D35" s="394" t="s">
        <v>1248</v>
      </c>
      <c r="E35" s="267"/>
      <c r="F35" s="268" t="s">
        <v>25</v>
      </c>
      <c r="G35" s="268" t="s">
        <v>5</v>
      </c>
      <c r="H35" s="274">
        <v>10000000</v>
      </c>
      <c r="I35" s="269">
        <v>595000</v>
      </c>
      <c r="J35" s="269">
        <v>24000000</v>
      </c>
    </row>
    <row r="36" spans="1:10" s="64" customFormat="1" ht="27.95" customHeight="1">
      <c r="A36" s="275" t="s">
        <v>6</v>
      </c>
      <c r="B36" s="275"/>
      <c r="C36" s="275"/>
      <c r="D36" s="396"/>
      <c r="E36" s="275"/>
      <c r="F36" s="260" t="s">
        <v>26</v>
      </c>
      <c r="G36" s="271"/>
      <c r="H36" s="276">
        <v>10000000</v>
      </c>
      <c r="I36" s="273">
        <v>595000</v>
      </c>
      <c r="J36" s="273">
        <v>12000000</v>
      </c>
    </row>
    <row r="37" spans="1:10" s="64" customFormat="1" ht="27.95" customHeight="1">
      <c r="A37" s="275" t="s">
        <v>7</v>
      </c>
      <c r="B37" s="275"/>
      <c r="C37" s="275"/>
      <c r="D37" s="396"/>
      <c r="E37" s="275"/>
      <c r="F37" s="260" t="s">
        <v>1131</v>
      </c>
      <c r="G37" s="271"/>
      <c r="H37" s="276"/>
      <c r="I37" s="273"/>
      <c r="J37" s="273">
        <v>2000000</v>
      </c>
    </row>
    <row r="38" spans="1:10" s="64" customFormat="1" ht="27.95" customHeight="1">
      <c r="A38" s="275" t="s">
        <v>9</v>
      </c>
      <c r="B38" s="275"/>
      <c r="C38" s="275"/>
      <c r="D38" s="396"/>
      <c r="E38" s="275"/>
      <c r="F38" s="260" t="s">
        <v>1132</v>
      </c>
      <c r="G38" s="271"/>
      <c r="H38" s="276"/>
      <c r="I38" s="273"/>
      <c r="J38" s="273">
        <v>10000000</v>
      </c>
    </row>
    <row r="39" spans="1:10" s="64" customFormat="1" ht="27.95" customHeight="1">
      <c r="A39" s="275"/>
      <c r="B39" s="275"/>
      <c r="C39" s="275"/>
      <c r="D39" s="396"/>
      <c r="E39" s="275"/>
      <c r="F39" s="260"/>
      <c r="G39" s="271"/>
      <c r="H39" s="276"/>
      <c r="I39" s="273"/>
      <c r="J39" s="273"/>
    </row>
    <row r="40" spans="1:10" s="64" customFormat="1" ht="27.95" customHeight="1">
      <c r="A40" s="407">
        <v>23010113</v>
      </c>
      <c r="B40" s="267">
        <v>70133</v>
      </c>
      <c r="C40" s="267"/>
      <c r="D40" s="394" t="s">
        <v>1248</v>
      </c>
      <c r="E40" s="407"/>
      <c r="F40" s="401" t="s">
        <v>92</v>
      </c>
      <c r="G40" s="268"/>
      <c r="H40" s="274"/>
      <c r="I40" s="269"/>
      <c r="J40" s="269">
        <v>1500000</v>
      </c>
    </row>
    <row r="41" spans="1:10" s="64" customFormat="1" ht="27.95" customHeight="1">
      <c r="A41" s="275" t="s">
        <v>6</v>
      </c>
      <c r="B41" s="275"/>
      <c r="C41" s="275"/>
      <c r="D41" s="396"/>
      <c r="E41" s="275"/>
      <c r="F41" s="260" t="s">
        <v>1133</v>
      </c>
      <c r="G41" s="271"/>
      <c r="H41" s="271"/>
      <c r="I41" s="273"/>
      <c r="J41" s="273">
        <v>1500000</v>
      </c>
    </row>
    <row r="42" spans="1:10" s="64" customFormat="1" ht="27.95" customHeight="1">
      <c r="A42" s="275"/>
      <c r="B42" s="275"/>
      <c r="C42" s="275"/>
      <c r="D42" s="396"/>
      <c r="E42" s="275"/>
      <c r="F42" s="260"/>
      <c r="G42" s="271"/>
      <c r="H42" s="271"/>
      <c r="I42" s="273"/>
      <c r="J42" s="273"/>
    </row>
    <row r="43" spans="1:10" s="64" customFormat="1" ht="27.95" customHeight="1">
      <c r="A43" s="407">
        <v>23010128</v>
      </c>
      <c r="B43" s="267">
        <v>70133</v>
      </c>
      <c r="C43" s="267"/>
      <c r="D43" s="394" t="s">
        <v>1248</v>
      </c>
      <c r="E43" s="407"/>
      <c r="F43" s="401" t="s">
        <v>14</v>
      </c>
      <c r="G43" s="268"/>
      <c r="H43" s="268"/>
      <c r="I43" s="269"/>
      <c r="J43" s="269">
        <v>13000000</v>
      </c>
    </row>
    <row r="44" spans="1:10" s="64" customFormat="1" ht="27.95" customHeight="1">
      <c r="A44" s="275" t="s">
        <v>6</v>
      </c>
      <c r="B44" s="275"/>
      <c r="C44" s="275"/>
      <c r="D44" s="396"/>
      <c r="E44" s="275"/>
      <c r="F44" s="260" t="s">
        <v>1134</v>
      </c>
      <c r="G44" s="271"/>
      <c r="H44" s="271"/>
      <c r="I44" s="273"/>
      <c r="J44" s="273">
        <v>8000000</v>
      </c>
    </row>
    <row r="45" spans="1:10" s="64" customFormat="1" ht="27.95" customHeight="1">
      <c r="A45" s="275" t="s">
        <v>7</v>
      </c>
      <c r="B45" s="275"/>
      <c r="C45" s="275"/>
      <c r="D45" s="396"/>
      <c r="E45" s="275"/>
      <c r="F45" s="260" t="s">
        <v>1135</v>
      </c>
      <c r="G45" s="271"/>
      <c r="H45" s="271"/>
      <c r="I45" s="273"/>
      <c r="J45" s="273">
        <v>5000000</v>
      </c>
    </row>
    <row r="46" spans="1:10" s="64" customFormat="1" ht="27.95" customHeight="1">
      <c r="A46" s="275"/>
      <c r="B46" s="275"/>
      <c r="C46" s="275"/>
      <c r="D46" s="396"/>
      <c r="E46" s="275"/>
      <c r="F46" s="260"/>
      <c r="G46" s="271"/>
      <c r="H46" s="271"/>
      <c r="I46" s="273"/>
      <c r="J46" s="273"/>
    </row>
    <row r="47" spans="1:10" s="64" customFormat="1" ht="27.95" customHeight="1">
      <c r="A47" s="271"/>
      <c r="B47" s="271"/>
      <c r="C47" s="271"/>
      <c r="D47" s="403"/>
      <c r="E47" s="271"/>
      <c r="F47" s="490" t="s">
        <v>1819</v>
      </c>
      <c r="G47" s="271"/>
      <c r="H47" s="277">
        <v>10000000</v>
      </c>
      <c r="I47" s="269">
        <v>595000</v>
      </c>
      <c r="J47" s="269">
        <f>SUM(J43,J40,J35)</f>
        <v>38500000</v>
      </c>
    </row>
    <row r="48" spans="1:10" s="64" customFormat="1" ht="27.95" customHeight="1">
      <c r="A48" s="271"/>
      <c r="B48" s="271"/>
      <c r="C48" s="271"/>
      <c r="D48" s="403"/>
      <c r="E48" s="271"/>
      <c r="F48" s="490"/>
      <c r="G48" s="271"/>
      <c r="H48" s="277"/>
      <c r="I48" s="269"/>
      <c r="J48" s="269"/>
    </row>
    <row r="49" spans="1:10" s="64" customFormat="1" ht="29.25" customHeight="1">
      <c r="A49" s="268"/>
      <c r="B49" s="268"/>
      <c r="C49" s="268"/>
      <c r="D49" s="485"/>
      <c r="E49" s="267">
        <v>51231202</v>
      </c>
      <c r="F49" s="268" t="s">
        <v>1280</v>
      </c>
      <c r="G49" s="271"/>
      <c r="H49" s="277"/>
      <c r="I49" s="273"/>
      <c r="J49" s="269"/>
    </row>
    <row r="50" spans="1:10" s="64" customFormat="1" ht="29.25" customHeight="1">
      <c r="A50" s="267">
        <v>23030121</v>
      </c>
      <c r="B50" s="267">
        <v>70133</v>
      </c>
      <c r="C50" s="267"/>
      <c r="D50" s="394" t="s">
        <v>1248</v>
      </c>
      <c r="E50" s="267"/>
      <c r="F50" s="268" t="s">
        <v>53</v>
      </c>
      <c r="G50" s="268" t="s">
        <v>5</v>
      </c>
      <c r="H50" s="269">
        <v>5000000</v>
      </c>
      <c r="I50" s="273"/>
      <c r="J50" s="269">
        <v>20000000</v>
      </c>
    </row>
    <row r="51" spans="1:10" s="64" customFormat="1" ht="27.95" customHeight="1">
      <c r="A51" s="270" t="s">
        <v>6</v>
      </c>
      <c r="B51" s="270"/>
      <c r="C51" s="270"/>
      <c r="D51" s="395"/>
      <c r="E51" s="270"/>
      <c r="F51" s="487" t="s">
        <v>1277</v>
      </c>
      <c r="G51" s="271"/>
      <c r="H51" s="273">
        <v>5000000</v>
      </c>
      <c r="I51" s="273"/>
      <c r="J51" s="273">
        <v>20000000</v>
      </c>
    </row>
    <row r="52" spans="1:10" s="64" customFormat="1" ht="27.95" customHeight="1">
      <c r="A52" s="271"/>
      <c r="B52" s="271"/>
      <c r="C52" s="271"/>
      <c r="D52" s="403"/>
      <c r="E52" s="271"/>
      <c r="F52" s="271"/>
      <c r="G52" s="271"/>
      <c r="H52" s="271"/>
      <c r="I52" s="273"/>
      <c r="J52" s="273"/>
    </row>
    <row r="53" spans="1:10" s="64" customFormat="1" ht="27.95" customHeight="1">
      <c r="A53" s="271"/>
      <c r="B53" s="271"/>
      <c r="C53" s="271"/>
      <c r="D53" s="403"/>
      <c r="E53" s="271"/>
      <c r="F53" s="490" t="s">
        <v>1281</v>
      </c>
      <c r="G53" s="271"/>
      <c r="H53" s="277">
        <f>SUM(H50)</f>
        <v>5000000</v>
      </c>
      <c r="I53" s="273"/>
      <c r="J53" s="277">
        <f>SUM(J50)</f>
        <v>20000000</v>
      </c>
    </row>
    <row r="54" spans="1:10" s="64" customFormat="1" ht="27.95" customHeight="1">
      <c r="A54" s="271"/>
      <c r="B54" s="271"/>
      <c r="C54" s="271"/>
      <c r="D54" s="403"/>
      <c r="E54" s="271"/>
      <c r="F54" s="490"/>
      <c r="G54" s="271"/>
      <c r="H54" s="277"/>
      <c r="I54" s="273"/>
      <c r="J54" s="277"/>
    </row>
    <row r="55" spans="1:10" s="64" customFormat="1" ht="27.95" customHeight="1">
      <c r="A55" s="271"/>
      <c r="B55" s="271"/>
      <c r="C55" s="271"/>
      <c r="D55" s="403"/>
      <c r="E55" s="271"/>
      <c r="F55" s="267" t="s">
        <v>1282</v>
      </c>
      <c r="G55" s="271"/>
      <c r="H55" s="277">
        <f>SUM(H53,H47,H32)</f>
        <v>69000000</v>
      </c>
      <c r="I55" s="277">
        <f>SUM(I53,I47,I32)</f>
        <v>7719000</v>
      </c>
      <c r="J55" s="277">
        <f>SUM(J53,J47,J32)</f>
        <v>117500000</v>
      </c>
    </row>
    <row r="56" spans="1:10" s="64" customFormat="1" ht="27.95" customHeight="1">
      <c r="A56" s="11"/>
      <c r="B56" s="11"/>
      <c r="C56" s="11"/>
      <c r="D56" s="69"/>
      <c r="E56" s="11"/>
      <c r="F56" s="11"/>
      <c r="G56" s="11"/>
      <c r="H56" s="11"/>
      <c r="I56" s="11"/>
      <c r="J56" s="11"/>
    </row>
  </sheetData>
  <mergeCells count="4">
    <mergeCell ref="A5:G5"/>
    <mergeCell ref="A7:G7"/>
    <mergeCell ref="A8:G8"/>
    <mergeCell ref="A2:J2"/>
  </mergeCells>
  <printOptions horizontalCentered="1" verticalCentered="1"/>
  <pageMargins left="0.45" right="0.45" top="0.75" bottom="0.75" header="0.3" footer="0.3"/>
  <pageSetup scale="34" orientation="landscape" horizontalDpi="300" verticalDpi="300" r:id="rId1"/>
  <headerFooter>
    <oddFooter xml:space="preserve">&amp;C&amp;"-,Bold"&amp;24 </oddFooter>
  </headerFooter>
</worksheet>
</file>

<file path=xl/worksheets/sheet36.xml><?xml version="1.0" encoding="utf-8"?>
<worksheet xmlns="http://schemas.openxmlformats.org/spreadsheetml/2006/main" xmlns:r="http://schemas.openxmlformats.org/officeDocument/2006/relationships">
  <dimension ref="A2:J25"/>
  <sheetViews>
    <sheetView view="pageBreakPreview" topLeftCell="A5" zoomScale="60" zoomScaleNormal="100" workbookViewId="0">
      <selection activeCell="J10" sqref="J10"/>
    </sheetView>
  </sheetViews>
  <sheetFormatPr defaultRowHeight="15"/>
  <cols>
    <col min="1" max="1" width="21.7109375" bestFit="1" customWidth="1"/>
    <col min="2" max="3" width="23.85546875" customWidth="1"/>
    <col min="4" max="4" width="16" style="32" customWidth="1"/>
    <col min="5" max="5" width="16.85546875" customWidth="1"/>
    <col min="6" max="6" width="66.42578125" customWidth="1"/>
    <col min="7" max="7" width="13.85546875" customWidth="1"/>
    <col min="8" max="8" width="28.5703125" customWidth="1"/>
    <col min="9" max="9" width="23.7109375" customWidth="1"/>
    <col min="10" max="10" width="30" customWidth="1"/>
  </cols>
  <sheetData>
    <row r="2" spans="1:10" ht="18">
      <c r="A2" s="807" t="s">
        <v>1247</v>
      </c>
      <c r="B2" s="807"/>
      <c r="C2" s="807"/>
      <c r="D2" s="807"/>
      <c r="E2" s="807"/>
      <c r="F2" s="807"/>
      <c r="G2" s="807"/>
      <c r="H2" s="807"/>
      <c r="I2" s="807"/>
      <c r="J2" s="807"/>
    </row>
    <row r="3" spans="1:10" ht="18">
      <c r="A3" s="5"/>
      <c r="B3" s="5"/>
      <c r="C3" s="5"/>
      <c r="D3" s="30"/>
      <c r="E3" s="5"/>
      <c r="F3" s="5"/>
      <c r="G3" s="5"/>
      <c r="H3" s="5"/>
      <c r="I3" s="2"/>
      <c r="J3" s="2"/>
    </row>
    <row r="4" spans="1:10" ht="18">
      <c r="A4" s="5"/>
      <c r="B4" s="5"/>
      <c r="C4" s="5"/>
      <c r="D4" s="30"/>
      <c r="E4" s="5"/>
      <c r="F4" s="5"/>
      <c r="G4" s="5"/>
      <c r="H4" s="5"/>
      <c r="I4" s="2"/>
      <c r="J4" s="2"/>
    </row>
    <row r="5" spans="1:10" ht="23.25">
      <c r="A5" s="785" t="s">
        <v>2024</v>
      </c>
      <c r="B5" s="785"/>
      <c r="C5" s="785"/>
      <c r="D5" s="785"/>
      <c r="E5" s="785"/>
      <c r="F5" s="785"/>
      <c r="G5" s="785"/>
      <c r="H5" s="253"/>
      <c r="I5" s="254"/>
      <c r="J5" s="254"/>
    </row>
    <row r="6" spans="1:10" ht="23.25">
      <c r="A6" s="263" t="s">
        <v>0</v>
      </c>
      <c r="B6" s="263"/>
      <c r="C6" s="492" t="s">
        <v>2025</v>
      </c>
      <c r="D6" s="492"/>
      <c r="E6" s="492"/>
      <c r="F6" s="492"/>
      <c r="G6" s="263"/>
      <c r="H6" s="253"/>
      <c r="I6" s="254"/>
      <c r="J6" s="254"/>
    </row>
    <row r="7" spans="1:10" ht="23.25">
      <c r="A7" s="785" t="s">
        <v>1820</v>
      </c>
      <c r="B7" s="785"/>
      <c r="C7" s="785"/>
      <c r="D7" s="785"/>
      <c r="E7" s="785"/>
      <c r="F7" s="785"/>
      <c r="G7" s="785"/>
      <c r="H7" s="253"/>
      <c r="I7" s="254"/>
      <c r="J7" s="254"/>
    </row>
    <row r="8" spans="1:10" ht="23.25">
      <c r="A8" s="785" t="s">
        <v>2026</v>
      </c>
      <c r="B8" s="785"/>
      <c r="C8" s="785"/>
      <c r="D8" s="785"/>
      <c r="E8" s="785"/>
      <c r="F8" s="785"/>
      <c r="G8" s="785"/>
      <c r="H8" s="253"/>
      <c r="I8" s="254"/>
      <c r="J8" s="254"/>
    </row>
    <row r="9" spans="1:10" ht="67.5">
      <c r="A9" s="253"/>
      <c r="B9" s="253"/>
      <c r="C9" s="253"/>
      <c r="D9" s="352"/>
      <c r="E9" s="253"/>
      <c r="F9" s="253"/>
      <c r="G9" s="253"/>
      <c r="H9" s="255" t="s">
        <v>905</v>
      </c>
      <c r="I9" s="255" t="s">
        <v>906</v>
      </c>
      <c r="J9" s="255" t="s">
        <v>907</v>
      </c>
    </row>
    <row r="10" spans="1:10" ht="45">
      <c r="A10" s="255" t="s">
        <v>900</v>
      </c>
      <c r="B10" s="255" t="s">
        <v>901</v>
      </c>
      <c r="C10" s="256" t="s">
        <v>902</v>
      </c>
      <c r="D10" s="495" t="s">
        <v>903</v>
      </c>
      <c r="E10" s="255" t="s">
        <v>904</v>
      </c>
      <c r="F10" s="256" t="s">
        <v>1240</v>
      </c>
      <c r="G10" s="256" t="s">
        <v>908</v>
      </c>
      <c r="H10" s="259" t="s">
        <v>22</v>
      </c>
      <c r="I10" s="259" t="s">
        <v>22</v>
      </c>
      <c r="J10" s="259" t="s">
        <v>22</v>
      </c>
    </row>
    <row r="11" spans="1:10" s="64" customFormat="1" ht="30" customHeight="1">
      <c r="A11" s="271"/>
      <c r="B11" s="271"/>
      <c r="C11" s="271"/>
      <c r="D11" s="403"/>
      <c r="E11" s="271"/>
      <c r="F11" s="271"/>
      <c r="G11" s="404"/>
      <c r="H11" s="274"/>
      <c r="I11" s="273"/>
      <c r="J11" s="273"/>
    </row>
    <row r="12" spans="1:10" s="64" customFormat="1" ht="30" customHeight="1">
      <c r="A12" s="267">
        <v>238001002</v>
      </c>
      <c r="B12" s="270"/>
      <c r="C12" s="270"/>
      <c r="D12" s="395"/>
      <c r="E12" s="267">
        <v>51231202</v>
      </c>
      <c r="F12" s="425" t="s">
        <v>1278</v>
      </c>
      <c r="G12" s="271"/>
      <c r="H12" s="276"/>
      <c r="I12" s="273"/>
      <c r="J12" s="273"/>
    </row>
    <row r="13" spans="1:10" s="64" customFormat="1" ht="30" customHeight="1">
      <c r="A13" s="267">
        <v>23010106</v>
      </c>
      <c r="B13" s="267">
        <v>70133</v>
      </c>
      <c r="C13" s="496"/>
      <c r="D13" s="394" t="s">
        <v>1248</v>
      </c>
      <c r="E13" s="496"/>
      <c r="F13" s="268" t="s">
        <v>44</v>
      </c>
      <c r="G13" s="268" t="s">
        <v>5</v>
      </c>
      <c r="H13" s="269">
        <v>5000000</v>
      </c>
      <c r="I13" s="273"/>
      <c r="J13" s="269">
        <v>5000000</v>
      </c>
    </row>
    <row r="14" spans="1:10" s="64" customFormat="1" ht="46.5">
      <c r="A14" s="270" t="s">
        <v>6</v>
      </c>
      <c r="B14" s="270"/>
      <c r="C14" s="270"/>
      <c r="D14" s="395"/>
      <c r="E14" s="270"/>
      <c r="F14" s="420" t="s">
        <v>45</v>
      </c>
      <c r="G14" s="271"/>
      <c r="H14" s="273">
        <v>5000000</v>
      </c>
      <c r="I14" s="273"/>
      <c r="J14" s="273">
        <v>5000000</v>
      </c>
    </row>
    <row r="15" spans="1:10" s="64" customFormat="1" ht="30" customHeight="1">
      <c r="A15" s="270"/>
      <c r="B15" s="271"/>
      <c r="C15" s="271"/>
      <c r="D15" s="395"/>
      <c r="E15" s="271"/>
      <c r="F15" s="271"/>
      <c r="G15" s="271"/>
      <c r="H15" s="271"/>
      <c r="I15" s="273"/>
      <c r="J15" s="273"/>
    </row>
    <row r="16" spans="1:10" s="64" customFormat="1" ht="30" customHeight="1">
      <c r="A16" s="267">
        <v>23010105</v>
      </c>
      <c r="B16" s="267">
        <v>70133</v>
      </c>
      <c r="C16" s="496"/>
      <c r="D16" s="394" t="s">
        <v>1248</v>
      </c>
      <c r="E16" s="496"/>
      <c r="F16" s="268" t="s">
        <v>4</v>
      </c>
      <c r="G16" s="268" t="s">
        <v>12</v>
      </c>
      <c r="H16" s="274">
        <v>4000000</v>
      </c>
      <c r="I16" s="273"/>
      <c r="J16" s="269">
        <f>SUM(J17:J19)</f>
        <v>6000000</v>
      </c>
    </row>
    <row r="17" spans="1:10" s="64" customFormat="1" ht="30" customHeight="1">
      <c r="A17" s="275" t="s">
        <v>6</v>
      </c>
      <c r="B17" s="275"/>
      <c r="C17" s="275"/>
      <c r="D17" s="396"/>
      <c r="E17" s="275"/>
      <c r="F17" s="486" t="s">
        <v>46</v>
      </c>
      <c r="G17" s="271"/>
      <c r="H17" s="276">
        <v>2000000</v>
      </c>
      <c r="I17" s="273"/>
      <c r="J17" s="273">
        <v>2000000</v>
      </c>
    </row>
    <row r="18" spans="1:10" s="64" customFormat="1" ht="69.75">
      <c r="A18" s="275" t="s">
        <v>7</v>
      </c>
      <c r="B18" s="275"/>
      <c r="C18" s="275"/>
      <c r="D18" s="396"/>
      <c r="E18" s="275"/>
      <c r="F18" s="486" t="s">
        <v>47</v>
      </c>
      <c r="G18" s="271"/>
      <c r="H18" s="276">
        <v>2000000</v>
      </c>
      <c r="I18" s="273"/>
      <c r="J18" s="273">
        <v>2000000</v>
      </c>
    </row>
    <row r="19" spans="1:10" s="64" customFormat="1" ht="30" customHeight="1">
      <c r="A19" s="270" t="s">
        <v>9</v>
      </c>
      <c r="B19" s="271"/>
      <c r="C19" s="271"/>
      <c r="D19" s="395"/>
      <c r="E19" s="271"/>
      <c r="F19" s="271" t="s">
        <v>1275</v>
      </c>
      <c r="G19" s="271" t="s">
        <v>5</v>
      </c>
      <c r="H19" s="271"/>
      <c r="I19" s="273"/>
      <c r="J19" s="273">
        <v>2000000</v>
      </c>
    </row>
    <row r="20" spans="1:10" s="64" customFormat="1" ht="30" customHeight="1">
      <c r="A20" s="270"/>
      <c r="B20" s="271"/>
      <c r="C20" s="271"/>
      <c r="D20" s="395"/>
      <c r="E20" s="271"/>
      <c r="F20" s="271"/>
      <c r="G20" s="271"/>
      <c r="H20" s="271"/>
      <c r="I20" s="273"/>
      <c r="J20" s="273"/>
    </row>
    <row r="21" spans="1:10" s="64" customFormat="1" ht="30" customHeight="1">
      <c r="A21" s="267">
        <v>23030121</v>
      </c>
      <c r="B21" s="268">
        <v>70610</v>
      </c>
      <c r="C21" s="268"/>
      <c r="D21" s="394" t="s">
        <v>1248</v>
      </c>
      <c r="E21" s="268"/>
      <c r="F21" s="268" t="s">
        <v>106</v>
      </c>
      <c r="G21" s="268"/>
      <c r="H21" s="268"/>
      <c r="I21" s="269"/>
      <c r="J21" s="269">
        <v>1000000</v>
      </c>
    </row>
    <row r="22" spans="1:10" s="64" customFormat="1" ht="30" customHeight="1">
      <c r="A22" s="270"/>
      <c r="B22" s="271"/>
      <c r="C22" s="271"/>
      <c r="D22" s="395"/>
      <c r="E22" s="271"/>
      <c r="F22" s="271" t="s">
        <v>1276</v>
      </c>
      <c r="G22" s="271"/>
      <c r="H22" s="271"/>
      <c r="I22" s="273"/>
      <c r="J22" s="273">
        <v>1000000</v>
      </c>
    </row>
    <row r="23" spans="1:10" s="64" customFormat="1" ht="30" customHeight="1">
      <c r="A23" s="275"/>
      <c r="B23" s="275"/>
      <c r="C23" s="275"/>
      <c r="D23" s="396"/>
      <c r="E23" s="275"/>
      <c r="F23" s="260"/>
      <c r="G23" s="271"/>
      <c r="H23" s="271"/>
      <c r="I23" s="273"/>
      <c r="J23" s="273"/>
    </row>
    <row r="24" spans="1:10" s="64" customFormat="1" ht="30" customHeight="1">
      <c r="A24" s="271"/>
      <c r="B24" s="271"/>
      <c r="C24" s="271"/>
      <c r="D24" s="403"/>
      <c r="E24" s="271"/>
      <c r="F24" s="267" t="s">
        <v>1833</v>
      </c>
      <c r="G24" s="271"/>
      <c r="H24" s="269">
        <f>SUM(H21,H16,H13)</f>
        <v>9000000</v>
      </c>
      <c r="I24" s="269"/>
      <c r="J24" s="269">
        <f>SUM(J21,J16,J13)</f>
        <v>12000000</v>
      </c>
    </row>
    <row r="25" spans="1:10">
      <c r="A25" s="2"/>
      <c r="B25" s="2"/>
      <c r="C25" s="2"/>
      <c r="D25" s="29"/>
      <c r="E25" s="2"/>
      <c r="F25" s="2"/>
      <c r="G25" s="2"/>
    </row>
  </sheetData>
  <mergeCells count="4">
    <mergeCell ref="A2:J2"/>
    <mergeCell ref="A5:G5"/>
    <mergeCell ref="A7:G7"/>
    <mergeCell ref="A8:G8"/>
  </mergeCells>
  <printOptions horizontalCentered="1" verticalCentered="1"/>
  <pageMargins left="0.7" right="0.7" top="0.75" bottom="0.75" header="0.3" footer="0.3"/>
  <pageSetup scale="45" orientation="landscape" horizontalDpi="300" verticalDpi="300" r:id="rId1"/>
  <headerFooter>
    <oddFooter xml:space="preserve">&amp;C&amp;"-,Bold"&amp;24 </oddFooter>
  </headerFooter>
</worksheet>
</file>

<file path=xl/worksheets/sheet37.xml><?xml version="1.0" encoding="utf-8"?>
<worksheet xmlns="http://schemas.openxmlformats.org/spreadsheetml/2006/main" xmlns:r="http://schemas.openxmlformats.org/officeDocument/2006/relationships">
  <dimension ref="A2:J21"/>
  <sheetViews>
    <sheetView view="pageBreakPreview" topLeftCell="B1" zoomScale="60" zoomScaleNormal="100" workbookViewId="0">
      <selection activeCell="J10" sqref="J10"/>
    </sheetView>
  </sheetViews>
  <sheetFormatPr defaultRowHeight="15"/>
  <cols>
    <col min="1" max="1" width="21.85546875" customWidth="1"/>
    <col min="2" max="2" width="24" customWidth="1"/>
    <col min="3" max="3" width="22.140625" customWidth="1"/>
    <col min="4" max="4" width="19.28515625" customWidth="1"/>
    <col min="5" max="5" width="16.42578125" customWidth="1"/>
    <col min="6" max="6" width="98" bestFit="1" customWidth="1"/>
    <col min="7" max="7" width="12.85546875" customWidth="1"/>
    <col min="8" max="8" width="29.42578125" customWidth="1"/>
    <col min="9" max="9" width="25" customWidth="1"/>
    <col min="10" max="10" width="30.7109375" customWidth="1"/>
  </cols>
  <sheetData>
    <row r="2" spans="1:10" ht="22.5">
      <c r="A2" s="780" t="s">
        <v>1247</v>
      </c>
      <c r="B2" s="780"/>
      <c r="C2" s="780"/>
      <c r="D2" s="780"/>
      <c r="E2" s="780"/>
      <c r="F2" s="780"/>
      <c r="G2" s="780"/>
      <c r="H2" s="780"/>
      <c r="I2" s="780"/>
      <c r="J2" s="780"/>
    </row>
    <row r="3" spans="1:10" ht="23.25">
      <c r="A3" s="253"/>
      <c r="B3" s="253"/>
      <c r="C3" s="253"/>
      <c r="D3" s="253"/>
      <c r="E3" s="253"/>
      <c r="F3" s="253"/>
      <c r="G3" s="253"/>
      <c r="H3" s="253"/>
      <c r="I3" s="254"/>
      <c r="J3" s="254"/>
    </row>
    <row r="4" spans="1:10" ht="23.25">
      <c r="A4" s="253"/>
      <c r="B4" s="253"/>
      <c r="C4" s="253"/>
      <c r="D4" s="253"/>
      <c r="E4" s="253"/>
      <c r="F4" s="253"/>
      <c r="G4" s="253"/>
      <c r="H4" s="253"/>
      <c r="I4" s="254"/>
      <c r="J4" s="254"/>
    </row>
    <row r="5" spans="1:10" ht="23.25">
      <c r="A5" s="785" t="s">
        <v>2024</v>
      </c>
      <c r="B5" s="785"/>
      <c r="C5" s="785"/>
      <c r="D5" s="785"/>
      <c r="E5" s="785"/>
      <c r="F5" s="785"/>
      <c r="G5" s="785"/>
      <c r="H5" s="253"/>
      <c r="I5" s="254"/>
      <c r="J5" s="254"/>
    </row>
    <row r="6" spans="1:10" ht="23.25">
      <c r="A6" s="263" t="s">
        <v>0</v>
      </c>
      <c r="B6" s="263"/>
      <c r="C6" s="492" t="s">
        <v>2025</v>
      </c>
      <c r="D6" s="492"/>
      <c r="E6" s="492"/>
      <c r="F6" s="492"/>
      <c r="G6" s="263"/>
      <c r="H6" s="253"/>
      <c r="I6" s="254"/>
      <c r="J6" s="254"/>
    </row>
    <row r="7" spans="1:10" ht="23.25">
      <c r="A7" s="785" t="s">
        <v>1817</v>
      </c>
      <c r="B7" s="785"/>
      <c r="C7" s="785"/>
      <c r="D7" s="785"/>
      <c r="E7" s="785"/>
      <c r="F7" s="785"/>
      <c r="G7" s="785"/>
      <c r="H7" s="253"/>
      <c r="I7" s="254"/>
      <c r="J7" s="254"/>
    </row>
    <row r="8" spans="1:10" ht="23.25">
      <c r="A8" s="785" t="s">
        <v>2027</v>
      </c>
      <c r="B8" s="785"/>
      <c r="C8" s="785"/>
      <c r="D8" s="785"/>
      <c r="E8" s="785"/>
      <c r="F8" s="785"/>
      <c r="G8" s="785"/>
      <c r="H8" s="253"/>
      <c r="I8" s="254"/>
      <c r="J8" s="254"/>
    </row>
    <row r="9" spans="1:10" ht="23.25">
      <c r="A9" s="253"/>
      <c r="B9" s="253"/>
      <c r="C9" s="253"/>
      <c r="D9" s="253"/>
      <c r="E9" s="253"/>
      <c r="F9" s="253"/>
      <c r="G9" s="253"/>
      <c r="H9" s="253"/>
      <c r="I9" s="254"/>
      <c r="J9" s="254"/>
    </row>
    <row r="10" spans="1:10" ht="67.5">
      <c r="A10" s="255" t="s">
        <v>900</v>
      </c>
      <c r="B10" s="255" t="s">
        <v>901</v>
      </c>
      <c r="C10" s="256" t="s">
        <v>902</v>
      </c>
      <c r="D10" s="256" t="s">
        <v>903</v>
      </c>
      <c r="E10" s="255" t="s">
        <v>904</v>
      </c>
      <c r="F10" s="256" t="s">
        <v>1240</v>
      </c>
      <c r="G10" s="256" t="s">
        <v>908</v>
      </c>
      <c r="H10" s="255" t="s">
        <v>905</v>
      </c>
      <c r="I10" s="255" t="s">
        <v>906</v>
      </c>
      <c r="J10" s="255" t="s">
        <v>907</v>
      </c>
    </row>
    <row r="11" spans="1:10" ht="23.25">
      <c r="A11" s="254"/>
      <c r="B11" s="254"/>
      <c r="C11" s="254"/>
      <c r="D11" s="254"/>
      <c r="E11" s="254"/>
      <c r="F11" s="254"/>
      <c r="G11" s="258"/>
      <c r="H11" s="259" t="s">
        <v>22</v>
      </c>
      <c r="I11" s="259" t="s">
        <v>22</v>
      </c>
      <c r="J11" s="259" t="s">
        <v>22</v>
      </c>
    </row>
    <row r="12" spans="1:10" s="64" customFormat="1" ht="23.25">
      <c r="A12" s="267">
        <v>23010108</v>
      </c>
      <c r="B12" s="267">
        <v>70133</v>
      </c>
      <c r="C12" s="267"/>
      <c r="D12" s="394" t="s">
        <v>1248</v>
      </c>
      <c r="E12" s="267"/>
      <c r="F12" s="268" t="s">
        <v>48</v>
      </c>
      <c r="G12" s="268" t="s">
        <v>5</v>
      </c>
      <c r="H12" s="269">
        <v>40000000</v>
      </c>
      <c r="I12" s="273"/>
      <c r="J12" s="269">
        <v>20000000</v>
      </c>
    </row>
    <row r="13" spans="1:10" s="64" customFormat="1" ht="69.75">
      <c r="A13" s="270" t="s">
        <v>6</v>
      </c>
      <c r="B13" s="270"/>
      <c r="C13" s="270"/>
      <c r="D13" s="395"/>
      <c r="E13" s="270"/>
      <c r="F13" s="486" t="s">
        <v>49</v>
      </c>
      <c r="G13" s="271"/>
      <c r="H13" s="273">
        <v>40000000</v>
      </c>
      <c r="I13" s="273"/>
      <c r="J13" s="273">
        <v>20000000</v>
      </c>
    </row>
    <row r="14" spans="1:10" s="64" customFormat="1" ht="23.25">
      <c r="A14" s="270"/>
      <c r="B14" s="270"/>
      <c r="C14" s="270"/>
      <c r="D14" s="395"/>
      <c r="E14" s="270"/>
      <c r="F14" s="271"/>
      <c r="G14" s="271"/>
      <c r="H14" s="271"/>
      <c r="I14" s="273"/>
      <c r="J14" s="273"/>
    </row>
    <row r="15" spans="1:10" s="64" customFormat="1" ht="23.25">
      <c r="A15" s="267">
        <v>23010112</v>
      </c>
      <c r="B15" s="267">
        <v>70133</v>
      </c>
      <c r="C15" s="267"/>
      <c r="D15" s="394" t="s">
        <v>1248</v>
      </c>
      <c r="E15" s="267"/>
      <c r="F15" s="268" t="s">
        <v>4</v>
      </c>
      <c r="G15" s="268" t="s">
        <v>12</v>
      </c>
      <c r="H15" s="274">
        <v>1000000</v>
      </c>
      <c r="I15" s="273"/>
      <c r="J15" s="497">
        <v>1000000</v>
      </c>
    </row>
    <row r="16" spans="1:10" s="64" customFormat="1" ht="46.5">
      <c r="A16" s="275" t="s">
        <v>6</v>
      </c>
      <c r="B16" s="267"/>
      <c r="C16" s="275"/>
      <c r="D16" s="396"/>
      <c r="E16" s="275"/>
      <c r="F16" s="486" t="s">
        <v>50</v>
      </c>
      <c r="G16" s="271"/>
      <c r="H16" s="276">
        <v>1000000</v>
      </c>
      <c r="I16" s="273"/>
      <c r="J16" s="276">
        <v>1000000</v>
      </c>
    </row>
    <row r="17" spans="1:10" s="64" customFormat="1" ht="23.25">
      <c r="A17" s="407">
        <v>23020104</v>
      </c>
      <c r="B17" s="267">
        <v>70133</v>
      </c>
      <c r="C17" s="407"/>
      <c r="D17" s="394" t="s">
        <v>1248</v>
      </c>
      <c r="E17" s="407"/>
      <c r="F17" s="487" t="s">
        <v>335</v>
      </c>
      <c r="G17" s="271"/>
      <c r="H17" s="274">
        <v>100000000</v>
      </c>
      <c r="I17" s="273"/>
      <c r="J17" s="269">
        <v>40000000</v>
      </c>
    </row>
    <row r="18" spans="1:10" s="64" customFormat="1" ht="46.5">
      <c r="A18" s="275" t="s">
        <v>6</v>
      </c>
      <c r="B18" s="275"/>
      <c r="C18" s="275"/>
      <c r="D18" s="396"/>
      <c r="E18" s="275"/>
      <c r="F18" s="486" t="s">
        <v>52</v>
      </c>
      <c r="G18" s="271"/>
      <c r="H18" s="276">
        <v>100000000</v>
      </c>
      <c r="I18" s="273"/>
      <c r="J18" s="273">
        <v>40000000</v>
      </c>
    </row>
    <row r="19" spans="1:10" s="64" customFormat="1" ht="46.5">
      <c r="A19" s="275" t="s">
        <v>6</v>
      </c>
      <c r="B19" s="275"/>
      <c r="C19" s="275"/>
      <c r="D19" s="275"/>
      <c r="E19" s="275"/>
      <c r="F19" s="486" t="s">
        <v>52</v>
      </c>
      <c r="G19" s="271"/>
      <c r="H19" s="276">
        <v>100000000</v>
      </c>
      <c r="I19" s="271"/>
      <c r="J19" s="271"/>
    </row>
    <row r="20" spans="1:10" s="64" customFormat="1" ht="23.25">
      <c r="A20" s="271"/>
      <c r="B20" s="271"/>
      <c r="C20" s="271"/>
      <c r="D20" s="271"/>
      <c r="E20" s="271"/>
      <c r="F20" s="271"/>
      <c r="G20" s="271"/>
      <c r="H20" s="271"/>
      <c r="I20" s="271"/>
      <c r="J20" s="271"/>
    </row>
    <row r="21" spans="1:10" s="64" customFormat="1" ht="23.25">
      <c r="A21" s="271"/>
      <c r="B21" s="271"/>
      <c r="C21" s="271"/>
      <c r="D21" s="271"/>
      <c r="E21" s="271"/>
      <c r="F21" s="267" t="s">
        <v>1833</v>
      </c>
      <c r="G21" s="271"/>
      <c r="H21" s="277">
        <f>SUM(H12,H16,H18)</f>
        <v>141000000</v>
      </c>
      <c r="I21" s="271"/>
      <c r="J21" s="277">
        <f>SUM(J12,J16,J18)</f>
        <v>61000000</v>
      </c>
    </row>
  </sheetData>
  <mergeCells count="4">
    <mergeCell ref="A2:J2"/>
    <mergeCell ref="A5:G5"/>
    <mergeCell ref="A7:G7"/>
    <mergeCell ref="A8:G8"/>
  </mergeCells>
  <printOptions horizontalCentered="1" verticalCentered="1"/>
  <pageMargins left="0.7" right="0.7" top="0.75" bottom="0.75" header="0.3" footer="0.3"/>
  <pageSetup scale="40" orientation="landscape" horizontalDpi="300" verticalDpi="300" r:id="rId1"/>
  <headerFooter>
    <oddFooter xml:space="preserve">&amp;C&amp;"-,Bold"&amp;24 </oddFooter>
  </headerFooter>
</worksheet>
</file>

<file path=xl/worksheets/sheet38.xml><?xml version="1.0" encoding="utf-8"?>
<worksheet xmlns="http://schemas.openxmlformats.org/spreadsheetml/2006/main" xmlns:r="http://schemas.openxmlformats.org/officeDocument/2006/relationships">
  <dimension ref="A1:J19"/>
  <sheetViews>
    <sheetView view="pageBreakPreview" zoomScale="60" zoomScaleNormal="100" workbookViewId="0">
      <selection activeCell="J10" sqref="J10"/>
    </sheetView>
  </sheetViews>
  <sheetFormatPr defaultRowHeight="15"/>
  <cols>
    <col min="1" max="1" width="20.5703125" customWidth="1"/>
    <col min="2" max="2" width="24.140625" customWidth="1"/>
    <col min="3" max="3" width="21.42578125" customWidth="1"/>
    <col min="4" max="4" width="18.140625" style="32" customWidth="1"/>
    <col min="5" max="5" width="13.85546875" customWidth="1"/>
    <col min="6" max="6" width="94.140625" bestFit="1" customWidth="1"/>
    <col min="7" max="7" width="15.28515625" customWidth="1"/>
    <col min="8" max="8" width="28.85546875" customWidth="1"/>
    <col min="9" max="9" width="29.5703125" customWidth="1"/>
    <col min="10" max="10" width="28.85546875" customWidth="1"/>
  </cols>
  <sheetData>
    <row r="1" spans="1:10">
      <c r="A1" s="2"/>
      <c r="B1" s="2"/>
      <c r="C1" s="2"/>
      <c r="D1" s="29"/>
      <c r="E1" s="2"/>
      <c r="F1" s="2"/>
      <c r="G1" s="2"/>
      <c r="H1" s="2"/>
      <c r="I1" s="2"/>
      <c r="J1" s="2"/>
    </row>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830</v>
      </c>
      <c r="B5" s="785"/>
      <c r="C5" s="785"/>
      <c r="D5" s="785"/>
      <c r="E5" s="785"/>
      <c r="F5" s="785"/>
      <c r="G5" s="785"/>
      <c r="H5" s="253"/>
      <c r="I5" s="254"/>
      <c r="J5" s="254"/>
    </row>
    <row r="6" spans="1:10" ht="23.25">
      <c r="A6" s="263" t="s">
        <v>0</v>
      </c>
      <c r="B6" s="263"/>
      <c r="C6" s="492" t="s">
        <v>824</v>
      </c>
      <c r="D6" s="492"/>
      <c r="E6" s="492"/>
      <c r="F6" s="492"/>
      <c r="G6" s="263"/>
      <c r="H6" s="253"/>
      <c r="I6" s="254"/>
      <c r="J6" s="254"/>
    </row>
    <row r="7" spans="1:10" ht="23.25">
      <c r="A7" s="785" t="s">
        <v>54</v>
      </c>
      <c r="B7" s="785"/>
      <c r="C7" s="785"/>
      <c r="D7" s="785"/>
      <c r="E7" s="785"/>
      <c r="F7" s="785"/>
      <c r="G7" s="785"/>
      <c r="H7" s="253"/>
      <c r="I7" s="254"/>
      <c r="J7" s="254"/>
    </row>
    <row r="8" spans="1:10" ht="23.25">
      <c r="A8" s="785" t="s">
        <v>831</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ht="23.25">
      <c r="A11" s="254"/>
      <c r="B11" s="254"/>
      <c r="C11" s="254"/>
      <c r="D11" s="473"/>
      <c r="E11" s="254"/>
      <c r="F11" s="254"/>
      <c r="G11" s="258"/>
      <c r="H11" s="259" t="s">
        <v>22</v>
      </c>
      <c r="I11" s="259" t="s">
        <v>22</v>
      </c>
      <c r="J11" s="259" t="s">
        <v>22</v>
      </c>
    </row>
    <row r="12" spans="1:10" s="64" customFormat="1" ht="35.1" customHeight="1">
      <c r="A12" s="267">
        <v>23010112</v>
      </c>
      <c r="B12" s="267">
        <v>70133</v>
      </c>
      <c r="C12" s="496"/>
      <c r="D12" s="394" t="s">
        <v>1248</v>
      </c>
      <c r="E12" s="496">
        <v>51231202</v>
      </c>
      <c r="F12" s="268" t="s">
        <v>4</v>
      </c>
      <c r="G12" s="268" t="s">
        <v>5</v>
      </c>
      <c r="H12" s="269">
        <v>3600000</v>
      </c>
      <c r="I12" s="269">
        <v>1084200</v>
      </c>
      <c r="J12" s="269">
        <v>3800000</v>
      </c>
    </row>
    <row r="13" spans="1:10" s="64" customFormat="1" ht="35.1" customHeight="1">
      <c r="A13" s="270" t="s">
        <v>6</v>
      </c>
      <c r="B13" s="270"/>
      <c r="C13" s="270"/>
      <c r="D13" s="395"/>
      <c r="E13" s="270"/>
      <c r="F13" s="271" t="s">
        <v>55</v>
      </c>
      <c r="G13" s="271"/>
      <c r="H13" s="273">
        <v>3600000</v>
      </c>
      <c r="I13" s="273">
        <v>1084200</v>
      </c>
      <c r="J13" s="273">
        <v>3800000</v>
      </c>
    </row>
    <row r="14" spans="1:10" s="64" customFormat="1" ht="35.1" customHeight="1">
      <c r="A14" s="270"/>
      <c r="B14" s="271"/>
      <c r="C14" s="271"/>
      <c r="D14" s="395"/>
      <c r="E14" s="271"/>
      <c r="F14" s="271"/>
      <c r="G14" s="271"/>
      <c r="H14" s="271"/>
      <c r="I14" s="273"/>
      <c r="J14" s="273"/>
    </row>
    <row r="15" spans="1:10" s="64" customFormat="1" ht="35.1" customHeight="1">
      <c r="A15" s="267">
        <v>23030121</v>
      </c>
      <c r="B15" s="267">
        <v>70610</v>
      </c>
      <c r="C15" s="496"/>
      <c r="D15" s="394" t="s">
        <v>1248</v>
      </c>
      <c r="E15" s="496">
        <v>51231202</v>
      </c>
      <c r="F15" s="268" t="s">
        <v>27</v>
      </c>
      <c r="G15" s="268" t="s">
        <v>5</v>
      </c>
      <c r="H15" s="274">
        <v>6000000</v>
      </c>
      <c r="I15" s="269">
        <v>2347850</v>
      </c>
      <c r="J15" s="269">
        <v>6200000</v>
      </c>
    </row>
    <row r="16" spans="1:10" s="64" customFormat="1" ht="35.1" customHeight="1">
      <c r="A16" s="270" t="s">
        <v>6</v>
      </c>
      <c r="B16" s="270"/>
      <c r="C16" s="270"/>
      <c r="D16" s="395"/>
      <c r="E16" s="270"/>
      <c r="F16" s="304" t="s">
        <v>56</v>
      </c>
      <c r="G16" s="271"/>
      <c r="H16" s="276">
        <v>2000000</v>
      </c>
      <c r="I16" s="273">
        <v>2347850</v>
      </c>
      <c r="J16" s="273">
        <v>2000000</v>
      </c>
    </row>
    <row r="17" spans="1:10" s="64" customFormat="1" ht="69.75">
      <c r="A17" s="270" t="s">
        <v>7</v>
      </c>
      <c r="B17" s="270"/>
      <c r="C17" s="270"/>
      <c r="D17" s="395"/>
      <c r="E17" s="270"/>
      <c r="F17" s="260" t="s">
        <v>57</v>
      </c>
      <c r="G17" s="271"/>
      <c r="H17" s="273">
        <v>4000000</v>
      </c>
      <c r="I17" s="273"/>
      <c r="J17" s="273">
        <v>4200000</v>
      </c>
    </row>
    <row r="18" spans="1:10" s="64" customFormat="1" ht="35.1" customHeight="1">
      <c r="A18" s="271"/>
      <c r="B18" s="271"/>
      <c r="C18" s="271"/>
      <c r="D18" s="403"/>
      <c r="E18" s="271"/>
      <c r="F18" s="271"/>
      <c r="G18" s="271"/>
      <c r="H18" s="271"/>
      <c r="I18" s="273"/>
      <c r="J18" s="273"/>
    </row>
    <row r="19" spans="1:10" s="64" customFormat="1" ht="35.1" customHeight="1">
      <c r="A19" s="271"/>
      <c r="B19" s="271"/>
      <c r="C19" s="271"/>
      <c r="D19" s="403"/>
      <c r="E19" s="271"/>
      <c r="F19" s="267" t="s">
        <v>1833</v>
      </c>
      <c r="G19" s="271"/>
      <c r="H19" s="277">
        <f>SUM(H12,H15)</f>
        <v>9600000</v>
      </c>
      <c r="I19" s="277">
        <f>SUM(I12,I15)</f>
        <v>3432050</v>
      </c>
      <c r="J19" s="277">
        <f>SUM(J12,J15)</f>
        <v>10000000</v>
      </c>
    </row>
  </sheetData>
  <mergeCells count="4">
    <mergeCell ref="A5:G5"/>
    <mergeCell ref="A7:G7"/>
    <mergeCell ref="A8:G8"/>
    <mergeCell ref="A2:J2"/>
  </mergeCells>
  <printOptions horizontalCentered="1" verticalCentered="1"/>
  <pageMargins left="0.7" right="0.7" top="0.75" bottom="0.75" header="0.3" footer="0.3"/>
  <pageSetup scale="41" orientation="landscape" horizontalDpi="300" verticalDpi="300" r:id="rId1"/>
  <headerFooter>
    <oddFooter xml:space="preserve">&amp;C&amp;"-,Bold"&amp;24 </oddFooter>
  </headerFooter>
</worksheet>
</file>

<file path=xl/worksheets/sheet39.xml><?xml version="1.0" encoding="utf-8"?>
<worksheet xmlns="http://schemas.openxmlformats.org/spreadsheetml/2006/main" xmlns:r="http://schemas.openxmlformats.org/officeDocument/2006/relationships">
  <dimension ref="A2:J20"/>
  <sheetViews>
    <sheetView view="pageBreakPreview" topLeftCell="A4" zoomScale="60" zoomScaleNormal="100" workbookViewId="0">
      <selection activeCell="J10" sqref="J10"/>
    </sheetView>
  </sheetViews>
  <sheetFormatPr defaultRowHeight="15"/>
  <cols>
    <col min="1" max="2" width="19.28515625" customWidth="1"/>
    <col min="3" max="3" width="21.85546875" customWidth="1"/>
    <col min="4" max="4" width="17.42578125" style="32" customWidth="1"/>
    <col min="5" max="5" width="13.140625" customWidth="1"/>
    <col min="6" max="6" width="96.140625" bestFit="1" customWidth="1"/>
    <col min="7" max="7" width="17.42578125" customWidth="1"/>
    <col min="8" max="8" width="28.7109375" customWidth="1"/>
    <col min="9" max="9" width="24.28515625" customWidth="1"/>
    <col min="10" max="10" width="30.28515625" customWidth="1"/>
  </cols>
  <sheetData>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830</v>
      </c>
      <c r="B5" s="785"/>
      <c r="C5" s="785"/>
      <c r="D5" s="785"/>
      <c r="E5" s="785"/>
      <c r="F5" s="785"/>
      <c r="G5" s="785"/>
      <c r="H5" s="253"/>
      <c r="I5" s="254"/>
      <c r="J5" s="254"/>
    </row>
    <row r="6" spans="1:10" ht="23.25">
      <c r="A6" s="263" t="s">
        <v>0</v>
      </c>
      <c r="B6" s="263"/>
      <c r="C6" s="264" t="s">
        <v>824</v>
      </c>
      <c r="D6" s="265"/>
      <c r="E6" s="265"/>
      <c r="F6" s="266"/>
      <c r="G6" s="263"/>
      <c r="H6" s="253"/>
      <c r="I6" s="254"/>
      <c r="J6" s="254"/>
    </row>
    <row r="7" spans="1:10" ht="23.25">
      <c r="A7" s="785" t="s">
        <v>58</v>
      </c>
      <c r="B7" s="785"/>
      <c r="C7" s="785"/>
      <c r="D7" s="785"/>
      <c r="E7" s="785"/>
      <c r="F7" s="785"/>
      <c r="G7" s="785"/>
      <c r="H7" s="253"/>
      <c r="I7" s="254"/>
      <c r="J7" s="254"/>
    </row>
    <row r="8" spans="1:10" ht="23.25">
      <c r="A8" s="785" t="s">
        <v>832</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ht="23.25">
      <c r="A11" s="254"/>
      <c r="B11" s="254"/>
      <c r="C11" s="254"/>
      <c r="D11" s="473"/>
      <c r="E11" s="254"/>
      <c r="F11" s="254"/>
      <c r="G11" s="258"/>
      <c r="H11" s="259" t="s">
        <v>22</v>
      </c>
      <c r="I11" s="259" t="s">
        <v>22</v>
      </c>
      <c r="J11" s="259" t="s">
        <v>22</v>
      </c>
    </row>
    <row r="12" spans="1:10" s="64" customFormat="1" ht="35.1" customHeight="1">
      <c r="A12" s="267">
        <v>23010112</v>
      </c>
      <c r="B12" s="267">
        <v>70133</v>
      </c>
      <c r="C12" s="496"/>
      <c r="D12" s="394" t="s">
        <v>1248</v>
      </c>
      <c r="E12" s="496">
        <v>51231202</v>
      </c>
      <c r="F12" s="268" t="s">
        <v>4</v>
      </c>
      <c r="G12" s="268" t="s">
        <v>5</v>
      </c>
      <c r="H12" s="269">
        <v>900000</v>
      </c>
      <c r="I12" s="273"/>
      <c r="J12" s="273">
        <v>0</v>
      </c>
    </row>
    <row r="13" spans="1:10" s="64" customFormat="1" ht="46.5">
      <c r="A13" s="270" t="s">
        <v>6</v>
      </c>
      <c r="B13" s="270"/>
      <c r="C13" s="270"/>
      <c r="D13" s="395"/>
      <c r="E13" s="270"/>
      <c r="F13" s="397" t="s">
        <v>59</v>
      </c>
      <c r="G13" s="271"/>
      <c r="H13" s="273">
        <v>700000</v>
      </c>
      <c r="I13" s="273"/>
      <c r="J13" s="273"/>
    </row>
    <row r="14" spans="1:10" s="64" customFormat="1" ht="46.5">
      <c r="A14" s="270" t="s">
        <v>7</v>
      </c>
      <c r="B14" s="271"/>
      <c r="C14" s="271"/>
      <c r="D14" s="403"/>
      <c r="E14" s="271"/>
      <c r="F14" s="397" t="s">
        <v>60</v>
      </c>
      <c r="G14" s="271"/>
      <c r="H14" s="273">
        <v>200000</v>
      </c>
      <c r="I14" s="273"/>
      <c r="J14" s="273">
        <v>0</v>
      </c>
    </row>
    <row r="15" spans="1:10" s="64" customFormat="1" ht="35.1" customHeight="1">
      <c r="A15" s="271"/>
      <c r="B15" s="271"/>
      <c r="C15" s="271"/>
      <c r="D15" s="403"/>
      <c r="E15" s="271"/>
      <c r="F15" s="397"/>
      <c r="G15" s="271"/>
      <c r="H15" s="273"/>
      <c r="I15" s="273"/>
      <c r="J15" s="273"/>
    </row>
    <row r="16" spans="1:10" s="64" customFormat="1" ht="35.1" customHeight="1">
      <c r="A16" s="268">
        <v>23010119</v>
      </c>
      <c r="B16" s="267">
        <v>70133</v>
      </c>
      <c r="C16" s="496"/>
      <c r="D16" s="394" t="s">
        <v>1248</v>
      </c>
      <c r="E16" s="496">
        <v>51231202</v>
      </c>
      <c r="F16" s="415" t="s">
        <v>1100</v>
      </c>
      <c r="G16" s="268" t="s">
        <v>12</v>
      </c>
      <c r="H16" s="273"/>
      <c r="I16" s="273"/>
      <c r="J16" s="269">
        <f>SUM(J17:J18)</f>
        <v>5000000</v>
      </c>
    </row>
    <row r="17" spans="1:10" s="64" customFormat="1" ht="46.5">
      <c r="A17" s="270" t="s">
        <v>6</v>
      </c>
      <c r="B17" s="271"/>
      <c r="C17" s="271"/>
      <c r="D17" s="403"/>
      <c r="E17" s="271"/>
      <c r="F17" s="397" t="s">
        <v>1105</v>
      </c>
      <c r="G17" s="271"/>
      <c r="H17" s="273"/>
      <c r="I17" s="273"/>
      <c r="J17" s="273">
        <v>3500000</v>
      </c>
    </row>
    <row r="18" spans="1:10" s="64" customFormat="1" ht="35.1" customHeight="1">
      <c r="A18" s="270" t="s">
        <v>7</v>
      </c>
      <c r="B18" s="271"/>
      <c r="C18" s="271"/>
      <c r="D18" s="403"/>
      <c r="E18" s="271"/>
      <c r="F18" s="271" t="s">
        <v>1106</v>
      </c>
      <c r="G18" s="268" t="s">
        <v>12</v>
      </c>
      <c r="H18" s="271"/>
      <c r="I18" s="273"/>
      <c r="J18" s="273">
        <v>1500000</v>
      </c>
    </row>
    <row r="19" spans="1:10" s="64" customFormat="1" ht="35.1" customHeight="1">
      <c r="A19" s="271"/>
      <c r="B19" s="271"/>
      <c r="C19" s="271"/>
      <c r="D19" s="403"/>
      <c r="E19" s="271"/>
      <c r="F19" s="271"/>
      <c r="G19" s="271"/>
      <c r="H19" s="271"/>
      <c r="I19" s="271"/>
      <c r="J19" s="271"/>
    </row>
    <row r="20" spans="1:10" s="64" customFormat="1" ht="35.1" customHeight="1">
      <c r="A20" s="271"/>
      <c r="B20" s="271"/>
      <c r="C20" s="271"/>
      <c r="D20" s="403"/>
      <c r="E20" s="271"/>
      <c r="F20" s="267" t="s">
        <v>1833</v>
      </c>
      <c r="G20" s="271"/>
      <c r="H20" s="277">
        <v>900000</v>
      </c>
      <c r="I20" s="271"/>
      <c r="J20" s="277">
        <f>SUM(J16)</f>
        <v>5000000</v>
      </c>
    </row>
  </sheetData>
  <mergeCells count="4">
    <mergeCell ref="A5:G5"/>
    <mergeCell ref="A7:G7"/>
    <mergeCell ref="A8:G8"/>
    <mergeCell ref="A2:J2"/>
  </mergeCells>
  <printOptions horizontalCentered="1" verticalCentered="1"/>
  <pageMargins left="0.7" right="0.7" top="0.75" bottom="0.75" header="0.3" footer="0.3"/>
  <pageSetup scale="41" orientation="landscape" horizontalDpi="300" verticalDpi="300" r:id="rId1"/>
  <headerFooter>
    <oddFooter xml:space="preserve">&amp;C&amp;"-,Bold"&amp;24 </oddFooter>
  </headerFooter>
</worksheet>
</file>

<file path=xl/worksheets/sheet4.xml><?xml version="1.0" encoding="utf-8"?>
<worksheet xmlns="http://schemas.openxmlformats.org/spreadsheetml/2006/main" xmlns:r="http://schemas.openxmlformats.org/officeDocument/2006/relationships">
  <dimension ref="A1:M53"/>
  <sheetViews>
    <sheetView showGridLines="0" view="pageBreakPreview" topLeftCell="A17" zoomScaleSheetLayoutView="100" workbookViewId="0">
      <selection activeCell="E11" sqref="E11"/>
    </sheetView>
  </sheetViews>
  <sheetFormatPr defaultRowHeight="15"/>
  <cols>
    <col min="1" max="1" width="9.140625" style="35"/>
    <col min="2" max="2" width="69.85546875" customWidth="1"/>
    <col min="3" max="3" width="34.140625" customWidth="1"/>
    <col min="4" max="4" width="34.42578125" customWidth="1"/>
    <col min="5" max="5" width="35" customWidth="1"/>
    <col min="6" max="6" width="29.140625" customWidth="1"/>
    <col min="255" max="255" width="51.28515625" customWidth="1"/>
    <col min="256" max="256" width="16" customWidth="1"/>
    <col min="257" max="257" width="14.5703125" customWidth="1"/>
    <col min="258" max="258" width="15.28515625" customWidth="1"/>
    <col min="259" max="259" width="26.140625" customWidth="1"/>
    <col min="260" max="260" width="18.28515625" customWidth="1"/>
    <col min="261" max="261" width="19.28515625" customWidth="1"/>
    <col min="262" max="262" width="13.42578125" customWidth="1"/>
    <col min="511" max="511" width="51.28515625" customWidth="1"/>
    <col min="512" max="512" width="16" customWidth="1"/>
    <col min="513" max="513" width="14.5703125" customWidth="1"/>
    <col min="514" max="514" width="15.28515625" customWidth="1"/>
    <col min="515" max="515" width="26.140625" customWidth="1"/>
    <col min="516" max="516" width="18.28515625" customWidth="1"/>
    <col min="517" max="517" width="19.28515625" customWidth="1"/>
    <col min="518" max="518" width="13.42578125" customWidth="1"/>
    <col min="767" max="767" width="51.28515625" customWidth="1"/>
    <col min="768" max="768" width="16" customWidth="1"/>
    <col min="769" max="769" width="14.5703125" customWidth="1"/>
    <col min="770" max="770" width="15.28515625" customWidth="1"/>
    <col min="771" max="771" width="26.140625" customWidth="1"/>
    <col min="772" max="772" width="18.28515625" customWidth="1"/>
    <col min="773" max="773" width="19.28515625" customWidth="1"/>
    <col min="774" max="774" width="13.42578125" customWidth="1"/>
    <col min="1023" max="1023" width="51.28515625" customWidth="1"/>
    <col min="1024" max="1024" width="16" customWidth="1"/>
    <col min="1025" max="1025" width="14.5703125" customWidth="1"/>
    <col min="1026" max="1026" width="15.28515625" customWidth="1"/>
    <col min="1027" max="1027" width="26.140625" customWidth="1"/>
    <col min="1028" max="1028" width="18.28515625" customWidth="1"/>
    <col min="1029" max="1029" width="19.28515625" customWidth="1"/>
    <col min="1030" max="1030" width="13.42578125" customWidth="1"/>
    <col min="1279" max="1279" width="51.28515625" customWidth="1"/>
    <col min="1280" max="1280" width="16" customWidth="1"/>
    <col min="1281" max="1281" width="14.5703125" customWidth="1"/>
    <col min="1282" max="1282" width="15.28515625" customWidth="1"/>
    <col min="1283" max="1283" width="26.140625" customWidth="1"/>
    <col min="1284" max="1284" width="18.28515625" customWidth="1"/>
    <col min="1285" max="1285" width="19.28515625" customWidth="1"/>
    <col min="1286" max="1286" width="13.42578125" customWidth="1"/>
    <col min="1535" max="1535" width="51.28515625" customWidth="1"/>
    <col min="1536" max="1536" width="16" customWidth="1"/>
    <col min="1537" max="1537" width="14.5703125" customWidth="1"/>
    <col min="1538" max="1538" width="15.28515625" customWidth="1"/>
    <col min="1539" max="1539" width="26.140625" customWidth="1"/>
    <col min="1540" max="1540" width="18.28515625" customWidth="1"/>
    <col min="1541" max="1541" width="19.28515625" customWidth="1"/>
    <col min="1542" max="1542" width="13.42578125" customWidth="1"/>
    <col min="1791" max="1791" width="51.28515625" customWidth="1"/>
    <col min="1792" max="1792" width="16" customWidth="1"/>
    <col min="1793" max="1793" width="14.5703125" customWidth="1"/>
    <col min="1794" max="1794" width="15.28515625" customWidth="1"/>
    <col min="1795" max="1795" width="26.140625" customWidth="1"/>
    <col min="1796" max="1796" width="18.28515625" customWidth="1"/>
    <col min="1797" max="1797" width="19.28515625" customWidth="1"/>
    <col min="1798" max="1798" width="13.42578125" customWidth="1"/>
    <col min="2047" max="2047" width="51.28515625" customWidth="1"/>
    <col min="2048" max="2048" width="16" customWidth="1"/>
    <col min="2049" max="2049" width="14.5703125" customWidth="1"/>
    <col min="2050" max="2050" width="15.28515625" customWidth="1"/>
    <col min="2051" max="2051" width="26.140625" customWidth="1"/>
    <col min="2052" max="2052" width="18.28515625" customWidth="1"/>
    <col min="2053" max="2053" width="19.28515625" customWidth="1"/>
    <col min="2054" max="2054" width="13.42578125" customWidth="1"/>
    <col min="2303" max="2303" width="51.28515625" customWidth="1"/>
    <col min="2304" max="2304" width="16" customWidth="1"/>
    <col min="2305" max="2305" width="14.5703125" customWidth="1"/>
    <col min="2306" max="2306" width="15.28515625" customWidth="1"/>
    <col min="2307" max="2307" width="26.140625" customWidth="1"/>
    <col min="2308" max="2308" width="18.28515625" customWidth="1"/>
    <col min="2309" max="2309" width="19.28515625" customWidth="1"/>
    <col min="2310" max="2310" width="13.42578125" customWidth="1"/>
    <col min="2559" max="2559" width="51.28515625" customWidth="1"/>
    <col min="2560" max="2560" width="16" customWidth="1"/>
    <col min="2561" max="2561" width="14.5703125" customWidth="1"/>
    <col min="2562" max="2562" width="15.28515625" customWidth="1"/>
    <col min="2563" max="2563" width="26.140625" customWidth="1"/>
    <col min="2564" max="2564" width="18.28515625" customWidth="1"/>
    <col min="2565" max="2565" width="19.28515625" customWidth="1"/>
    <col min="2566" max="2566" width="13.42578125" customWidth="1"/>
    <col min="2815" max="2815" width="51.28515625" customWidth="1"/>
    <col min="2816" max="2816" width="16" customWidth="1"/>
    <col min="2817" max="2817" width="14.5703125" customWidth="1"/>
    <col min="2818" max="2818" width="15.28515625" customWidth="1"/>
    <col min="2819" max="2819" width="26.140625" customWidth="1"/>
    <col min="2820" max="2820" width="18.28515625" customWidth="1"/>
    <col min="2821" max="2821" width="19.28515625" customWidth="1"/>
    <col min="2822" max="2822" width="13.42578125" customWidth="1"/>
    <col min="3071" max="3071" width="51.28515625" customWidth="1"/>
    <col min="3072" max="3072" width="16" customWidth="1"/>
    <col min="3073" max="3073" width="14.5703125" customWidth="1"/>
    <col min="3074" max="3074" width="15.28515625" customWidth="1"/>
    <col min="3075" max="3075" width="26.140625" customWidth="1"/>
    <col min="3076" max="3076" width="18.28515625" customWidth="1"/>
    <col min="3077" max="3077" width="19.28515625" customWidth="1"/>
    <col min="3078" max="3078" width="13.42578125" customWidth="1"/>
    <col min="3327" max="3327" width="51.28515625" customWidth="1"/>
    <col min="3328" max="3328" width="16" customWidth="1"/>
    <col min="3329" max="3329" width="14.5703125" customWidth="1"/>
    <col min="3330" max="3330" width="15.28515625" customWidth="1"/>
    <col min="3331" max="3331" width="26.140625" customWidth="1"/>
    <col min="3332" max="3332" width="18.28515625" customWidth="1"/>
    <col min="3333" max="3333" width="19.28515625" customWidth="1"/>
    <col min="3334" max="3334" width="13.42578125" customWidth="1"/>
    <col min="3583" max="3583" width="51.28515625" customWidth="1"/>
    <col min="3584" max="3584" width="16" customWidth="1"/>
    <col min="3585" max="3585" width="14.5703125" customWidth="1"/>
    <col min="3586" max="3586" width="15.28515625" customWidth="1"/>
    <col min="3587" max="3587" width="26.140625" customWidth="1"/>
    <col min="3588" max="3588" width="18.28515625" customWidth="1"/>
    <col min="3589" max="3589" width="19.28515625" customWidth="1"/>
    <col min="3590" max="3590" width="13.42578125" customWidth="1"/>
    <col min="3839" max="3839" width="51.28515625" customWidth="1"/>
    <col min="3840" max="3840" width="16" customWidth="1"/>
    <col min="3841" max="3841" width="14.5703125" customWidth="1"/>
    <col min="3842" max="3842" width="15.28515625" customWidth="1"/>
    <col min="3843" max="3843" width="26.140625" customWidth="1"/>
    <col min="3844" max="3844" width="18.28515625" customWidth="1"/>
    <col min="3845" max="3845" width="19.28515625" customWidth="1"/>
    <col min="3846" max="3846" width="13.42578125" customWidth="1"/>
    <col min="4095" max="4095" width="51.28515625" customWidth="1"/>
    <col min="4096" max="4096" width="16" customWidth="1"/>
    <col min="4097" max="4097" width="14.5703125" customWidth="1"/>
    <col min="4098" max="4098" width="15.28515625" customWidth="1"/>
    <col min="4099" max="4099" width="26.140625" customWidth="1"/>
    <col min="4100" max="4100" width="18.28515625" customWidth="1"/>
    <col min="4101" max="4101" width="19.28515625" customWidth="1"/>
    <col min="4102" max="4102" width="13.42578125" customWidth="1"/>
    <col min="4351" max="4351" width="51.28515625" customWidth="1"/>
    <col min="4352" max="4352" width="16" customWidth="1"/>
    <col min="4353" max="4353" width="14.5703125" customWidth="1"/>
    <col min="4354" max="4354" width="15.28515625" customWidth="1"/>
    <col min="4355" max="4355" width="26.140625" customWidth="1"/>
    <col min="4356" max="4356" width="18.28515625" customWidth="1"/>
    <col min="4357" max="4357" width="19.28515625" customWidth="1"/>
    <col min="4358" max="4358" width="13.42578125" customWidth="1"/>
    <col min="4607" max="4607" width="51.28515625" customWidth="1"/>
    <col min="4608" max="4608" width="16" customWidth="1"/>
    <col min="4609" max="4609" width="14.5703125" customWidth="1"/>
    <col min="4610" max="4610" width="15.28515625" customWidth="1"/>
    <col min="4611" max="4611" width="26.140625" customWidth="1"/>
    <col min="4612" max="4612" width="18.28515625" customWidth="1"/>
    <col min="4613" max="4613" width="19.28515625" customWidth="1"/>
    <col min="4614" max="4614" width="13.42578125" customWidth="1"/>
    <col min="4863" max="4863" width="51.28515625" customWidth="1"/>
    <col min="4864" max="4864" width="16" customWidth="1"/>
    <col min="4865" max="4865" width="14.5703125" customWidth="1"/>
    <col min="4866" max="4866" width="15.28515625" customWidth="1"/>
    <col min="4867" max="4867" width="26.140625" customWidth="1"/>
    <col min="4868" max="4868" width="18.28515625" customWidth="1"/>
    <col min="4869" max="4869" width="19.28515625" customWidth="1"/>
    <col min="4870" max="4870" width="13.42578125" customWidth="1"/>
    <col min="5119" max="5119" width="51.28515625" customWidth="1"/>
    <col min="5120" max="5120" width="16" customWidth="1"/>
    <col min="5121" max="5121" width="14.5703125" customWidth="1"/>
    <col min="5122" max="5122" width="15.28515625" customWidth="1"/>
    <col min="5123" max="5123" width="26.140625" customWidth="1"/>
    <col min="5124" max="5124" width="18.28515625" customWidth="1"/>
    <col min="5125" max="5125" width="19.28515625" customWidth="1"/>
    <col min="5126" max="5126" width="13.42578125" customWidth="1"/>
    <col min="5375" max="5375" width="51.28515625" customWidth="1"/>
    <col min="5376" max="5376" width="16" customWidth="1"/>
    <col min="5377" max="5377" width="14.5703125" customWidth="1"/>
    <col min="5378" max="5378" width="15.28515625" customWidth="1"/>
    <col min="5379" max="5379" width="26.140625" customWidth="1"/>
    <col min="5380" max="5380" width="18.28515625" customWidth="1"/>
    <col min="5381" max="5381" width="19.28515625" customWidth="1"/>
    <col min="5382" max="5382" width="13.42578125" customWidth="1"/>
    <col min="5631" max="5631" width="51.28515625" customWidth="1"/>
    <col min="5632" max="5632" width="16" customWidth="1"/>
    <col min="5633" max="5633" width="14.5703125" customWidth="1"/>
    <col min="5634" max="5634" width="15.28515625" customWidth="1"/>
    <col min="5635" max="5635" width="26.140625" customWidth="1"/>
    <col min="5636" max="5636" width="18.28515625" customWidth="1"/>
    <col min="5637" max="5637" width="19.28515625" customWidth="1"/>
    <col min="5638" max="5638" width="13.42578125" customWidth="1"/>
    <col min="5887" max="5887" width="51.28515625" customWidth="1"/>
    <col min="5888" max="5888" width="16" customWidth="1"/>
    <col min="5889" max="5889" width="14.5703125" customWidth="1"/>
    <col min="5890" max="5890" width="15.28515625" customWidth="1"/>
    <col min="5891" max="5891" width="26.140625" customWidth="1"/>
    <col min="5892" max="5892" width="18.28515625" customWidth="1"/>
    <col min="5893" max="5893" width="19.28515625" customWidth="1"/>
    <col min="5894" max="5894" width="13.42578125" customWidth="1"/>
    <col min="6143" max="6143" width="51.28515625" customWidth="1"/>
    <col min="6144" max="6144" width="16" customWidth="1"/>
    <col min="6145" max="6145" width="14.5703125" customWidth="1"/>
    <col min="6146" max="6146" width="15.28515625" customWidth="1"/>
    <col min="6147" max="6147" width="26.140625" customWidth="1"/>
    <col min="6148" max="6148" width="18.28515625" customWidth="1"/>
    <col min="6149" max="6149" width="19.28515625" customWidth="1"/>
    <col min="6150" max="6150" width="13.42578125" customWidth="1"/>
    <col min="6399" max="6399" width="51.28515625" customWidth="1"/>
    <col min="6400" max="6400" width="16" customWidth="1"/>
    <col min="6401" max="6401" width="14.5703125" customWidth="1"/>
    <col min="6402" max="6402" width="15.28515625" customWidth="1"/>
    <col min="6403" max="6403" width="26.140625" customWidth="1"/>
    <col min="6404" max="6404" width="18.28515625" customWidth="1"/>
    <col min="6405" max="6405" width="19.28515625" customWidth="1"/>
    <col min="6406" max="6406" width="13.42578125" customWidth="1"/>
    <col min="6655" max="6655" width="51.28515625" customWidth="1"/>
    <col min="6656" max="6656" width="16" customWidth="1"/>
    <col min="6657" max="6657" width="14.5703125" customWidth="1"/>
    <col min="6658" max="6658" width="15.28515625" customWidth="1"/>
    <col min="6659" max="6659" width="26.140625" customWidth="1"/>
    <col min="6660" max="6660" width="18.28515625" customWidth="1"/>
    <col min="6661" max="6661" width="19.28515625" customWidth="1"/>
    <col min="6662" max="6662" width="13.42578125" customWidth="1"/>
    <col min="6911" max="6911" width="51.28515625" customWidth="1"/>
    <col min="6912" max="6912" width="16" customWidth="1"/>
    <col min="6913" max="6913" width="14.5703125" customWidth="1"/>
    <col min="6914" max="6914" width="15.28515625" customWidth="1"/>
    <col min="6915" max="6915" width="26.140625" customWidth="1"/>
    <col min="6916" max="6916" width="18.28515625" customWidth="1"/>
    <col min="6917" max="6917" width="19.28515625" customWidth="1"/>
    <col min="6918" max="6918" width="13.42578125" customWidth="1"/>
    <col min="7167" max="7167" width="51.28515625" customWidth="1"/>
    <col min="7168" max="7168" width="16" customWidth="1"/>
    <col min="7169" max="7169" width="14.5703125" customWidth="1"/>
    <col min="7170" max="7170" width="15.28515625" customWidth="1"/>
    <col min="7171" max="7171" width="26.140625" customWidth="1"/>
    <col min="7172" max="7172" width="18.28515625" customWidth="1"/>
    <col min="7173" max="7173" width="19.28515625" customWidth="1"/>
    <col min="7174" max="7174" width="13.42578125" customWidth="1"/>
    <col min="7423" max="7423" width="51.28515625" customWidth="1"/>
    <col min="7424" max="7424" width="16" customWidth="1"/>
    <col min="7425" max="7425" width="14.5703125" customWidth="1"/>
    <col min="7426" max="7426" width="15.28515625" customWidth="1"/>
    <col min="7427" max="7427" width="26.140625" customWidth="1"/>
    <col min="7428" max="7428" width="18.28515625" customWidth="1"/>
    <col min="7429" max="7429" width="19.28515625" customWidth="1"/>
    <col min="7430" max="7430" width="13.42578125" customWidth="1"/>
    <col min="7679" max="7679" width="51.28515625" customWidth="1"/>
    <col min="7680" max="7680" width="16" customWidth="1"/>
    <col min="7681" max="7681" width="14.5703125" customWidth="1"/>
    <col min="7682" max="7682" width="15.28515625" customWidth="1"/>
    <col min="7683" max="7683" width="26.140625" customWidth="1"/>
    <col min="7684" max="7684" width="18.28515625" customWidth="1"/>
    <col min="7685" max="7685" width="19.28515625" customWidth="1"/>
    <col min="7686" max="7686" width="13.42578125" customWidth="1"/>
    <col min="7935" max="7935" width="51.28515625" customWidth="1"/>
    <col min="7936" max="7936" width="16" customWidth="1"/>
    <col min="7937" max="7937" width="14.5703125" customWidth="1"/>
    <col min="7938" max="7938" width="15.28515625" customWidth="1"/>
    <col min="7939" max="7939" width="26.140625" customWidth="1"/>
    <col min="7940" max="7940" width="18.28515625" customWidth="1"/>
    <col min="7941" max="7941" width="19.28515625" customWidth="1"/>
    <col min="7942" max="7942" width="13.42578125" customWidth="1"/>
    <col min="8191" max="8191" width="51.28515625" customWidth="1"/>
    <col min="8192" max="8192" width="16" customWidth="1"/>
    <col min="8193" max="8193" width="14.5703125" customWidth="1"/>
    <col min="8194" max="8194" width="15.28515625" customWidth="1"/>
    <col min="8195" max="8195" width="26.140625" customWidth="1"/>
    <col min="8196" max="8196" width="18.28515625" customWidth="1"/>
    <col min="8197" max="8197" width="19.28515625" customWidth="1"/>
    <col min="8198" max="8198" width="13.42578125" customWidth="1"/>
    <col min="8447" max="8447" width="51.28515625" customWidth="1"/>
    <col min="8448" max="8448" width="16" customWidth="1"/>
    <col min="8449" max="8449" width="14.5703125" customWidth="1"/>
    <col min="8450" max="8450" width="15.28515625" customWidth="1"/>
    <col min="8451" max="8451" width="26.140625" customWidth="1"/>
    <col min="8452" max="8452" width="18.28515625" customWidth="1"/>
    <col min="8453" max="8453" width="19.28515625" customWidth="1"/>
    <col min="8454" max="8454" width="13.42578125" customWidth="1"/>
    <col min="8703" max="8703" width="51.28515625" customWidth="1"/>
    <col min="8704" max="8704" width="16" customWidth="1"/>
    <col min="8705" max="8705" width="14.5703125" customWidth="1"/>
    <col min="8706" max="8706" width="15.28515625" customWidth="1"/>
    <col min="8707" max="8707" width="26.140625" customWidth="1"/>
    <col min="8708" max="8708" width="18.28515625" customWidth="1"/>
    <col min="8709" max="8709" width="19.28515625" customWidth="1"/>
    <col min="8710" max="8710" width="13.42578125" customWidth="1"/>
    <col min="8959" max="8959" width="51.28515625" customWidth="1"/>
    <col min="8960" max="8960" width="16" customWidth="1"/>
    <col min="8961" max="8961" width="14.5703125" customWidth="1"/>
    <col min="8962" max="8962" width="15.28515625" customWidth="1"/>
    <col min="8963" max="8963" width="26.140625" customWidth="1"/>
    <col min="8964" max="8964" width="18.28515625" customWidth="1"/>
    <col min="8965" max="8965" width="19.28515625" customWidth="1"/>
    <col min="8966" max="8966" width="13.42578125" customWidth="1"/>
    <col min="9215" max="9215" width="51.28515625" customWidth="1"/>
    <col min="9216" max="9216" width="16" customWidth="1"/>
    <col min="9217" max="9217" width="14.5703125" customWidth="1"/>
    <col min="9218" max="9218" width="15.28515625" customWidth="1"/>
    <col min="9219" max="9219" width="26.140625" customWidth="1"/>
    <col min="9220" max="9220" width="18.28515625" customWidth="1"/>
    <col min="9221" max="9221" width="19.28515625" customWidth="1"/>
    <col min="9222" max="9222" width="13.42578125" customWidth="1"/>
    <col min="9471" max="9471" width="51.28515625" customWidth="1"/>
    <col min="9472" max="9472" width="16" customWidth="1"/>
    <col min="9473" max="9473" width="14.5703125" customWidth="1"/>
    <col min="9474" max="9474" width="15.28515625" customWidth="1"/>
    <col min="9475" max="9475" width="26.140625" customWidth="1"/>
    <col min="9476" max="9476" width="18.28515625" customWidth="1"/>
    <col min="9477" max="9477" width="19.28515625" customWidth="1"/>
    <col min="9478" max="9478" width="13.42578125" customWidth="1"/>
    <col min="9727" max="9727" width="51.28515625" customWidth="1"/>
    <col min="9728" max="9728" width="16" customWidth="1"/>
    <col min="9729" max="9729" width="14.5703125" customWidth="1"/>
    <col min="9730" max="9730" width="15.28515625" customWidth="1"/>
    <col min="9731" max="9731" width="26.140625" customWidth="1"/>
    <col min="9732" max="9732" width="18.28515625" customWidth="1"/>
    <col min="9733" max="9733" width="19.28515625" customWidth="1"/>
    <col min="9734" max="9734" width="13.42578125" customWidth="1"/>
    <col min="9983" max="9983" width="51.28515625" customWidth="1"/>
    <col min="9984" max="9984" width="16" customWidth="1"/>
    <col min="9985" max="9985" width="14.5703125" customWidth="1"/>
    <col min="9986" max="9986" width="15.28515625" customWidth="1"/>
    <col min="9987" max="9987" width="26.140625" customWidth="1"/>
    <col min="9988" max="9988" width="18.28515625" customWidth="1"/>
    <col min="9989" max="9989" width="19.28515625" customWidth="1"/>
    <col min="9990" max="9990" width="13.42578125" customWidth="1"/>
    <col min="10239" max="10239" width="51.28515625" customWidth="1"/>
    <col min="10240" max="10240" width="16" customWidth="1"/>
    <col min="10241" max="10241" width="14.5703125" customWidth="1"/>
    <col min="10242" max="10242" width="15.28515625" customWidth="1"/>
    <col min="10243" max="10243" width="26.140625" customWidth="1"/>
    <col min="10244" max="10244" width="18.28515625" customWidth="1"/>
    <col min="10245" max="10245" width="19.28515625" customWidth="1"/>
    <col min="10246" max="10246" width="13.42578125" customWidth="1"/>
    <col min="10495" max="10495" width="51.28515625" customWidth="1"/>
    <col min="10496" max="10496" width="16" customWidth="1"/>
    <col min="10497" max="10497" width="14.5703125" customWidth="1"/>
    <col min="10498" max="10498" width="15.28515625" customWidth="1"/>
    <col min="10499" max="10499" width="26.140625" customWidth="1"/>
    <col min="10500" max="10500" width="18.28515625" customWidth="1"/>
    <col min="10501" max="10501" width="19.28515625" customWidth="1"/>
    <col min="10502" max="10502" width="13.42578125" customWidth="1"/>
    <col min="10751" max="10751" width="51.28515625" customWidth="1"/>
    <col min="10752" max="10752" width="16" customWidth="1"/>
    <col min="10753" max="10753" width="14.5703125" customWidth="1"/>
    <col min="10754" max="10754" width="15.28515625" customWidth="1"/>
    <col min="10755" max="10755" width="26.140625" customWidth="1"/>
    <col min="10756" max="10756" width="18.28515625" customWidth="1"/>
    <col min="10757" max="10757" width="19.28515625" customWidth="1"/>
    <col min="10758" max="10758" width="13.42578125" customWidth="1"/>
    <col min="11007" max="11007" width="51.28515625" customWidth="1"/>
    <col min="11008" max="11008" width="16" customWidth="1"/>
    <col min="11009" max="11009" width="14.5703125" customWidth="1"/>
    <col min="11010" max="11010" width="15.28515625" customWidth="1"/>
    <col min="11011" max="11011" width="26.140625" customWidth="1"/>
    <col min="11012" max="11012" width="18.28515625" customWidth="1"/>
    <col min="11013" max="11013" width="19.28515625" customWidth="1"/>
    <col min="11014" max="11014" width="13.42578125" customWidth="1"/>
    <col min="11263" max="11263" width="51.28515625" customWidth="1"/>
    <col min="11264" max="11264" width="16" customWidth="1"/>
    <col min="11265" max="11265" width="14.5703125" customWidth="1"/>
    <col min="11266" max="11266" width="15.28515625" customWidth="1"/>
    <col min="11267" max="11267" width="26.140625" customWidth="1"/>
    <col min="11268" max="11268" width="18.28515625" customWidth="1"/>
    <col min="11269" max="11269" width="19.28515625" customWidth="1"/>
    <col min="11270" max="11270" width="13.42578125" customWidth="1"/>
    <col min="11519" max="11519" width="51.28515625" customWidth="1"/>
    <col min="11520" max="11520" width="16" customWidth="1"/>
    <col min="11521" max="11521" width="14.5703125" customWidth="1"/>
    <col min="11522" max="11522" width="15.28515625" customWidth="1"/>
    <col min="11523" max="11523" width="26.140625" customWidth="1"/>
    <col min="11524" max="11524" width="18.28515625" customWidth="1"/>
    <col min="11525" max="11525" width="19.28515625" customWidth="1"/>
    <col min="11526" max="11526" width="13.42578125" customWidth="1"/>
    <col min="11775" max="11775" width="51.28515625" customWidth="1"/>
    <col min="11776" max="11776" width="16" customWidth="1"/>
    <col min="11777" max="11777" width="14.5703125" customWidth="1"/>
    <col min="11778" max="11778" width="15.28515625" customWidth="1"/>
    <col min="11779" max="11779" width="26.140625" customWidth="1"/>
    <col min="11780" max="11780" width="18.28515625" customWidth="1"/>
    <col min="11781" max="11781" width="19.28515625" customWidth="1"/>
    <col min="11782" max="11782" width="13.42578125" customWidth="1"/>
    <col min="12031" max="12031" width="51.28515625" customWidth="1"/>
    <col min="12032" max="12032" width="16" customWidth="1"/>
    <col min="12033" max="12033" width="14.5703125" customWidth="1"/>
    <col min="12034" max="12034" width="15.28515625" customWidth="1"/>
    <col min="12035" max="12035" width="26.140625" customWidth="1"/>
    <col min="12036" max="12036" width="18.28515625" customWidth="1"/>
    <col min="12037" max="12037" width="19.28515625" customWidth="1"/>
    <col min="12038" max="12038" width="13.42578125" customWidth="1"/>
    <col min="12287" max="12287" width="51.28515625" customWidth="1"/>
    <col min="12288" max="12288" width="16" customWidth="1"/>
    <col min="12289" max="12289" width="14.5703125" customWidth="1"/>
    <col min="12290" max="12290" width="15.28515625" customWidth="1"/>
    <col min="12291" max="12291" width="26.140625" customWidth="1"/>
    <col min="12292" max="12292" width="18.28515625" customWidth="1"/>
    <col min="12293" max="12293" width="19.28515625" customWidth="1"/>
    <col min="12294" max="12294" width="13.42578125" customWidth="1"/>
    <col min="12543" max="12543" width="51.28515625" customWidth="1"/>
    <col min="12544" max="12544" width="16" customWidth="1"/>
    <col min="12545" max="12545" width="14.5703125" customWidth="1"/>
    <col min="12546" max="12546" width="15.28515625" customWidth="1"/>
    <col min="12547" max="12547" width="26.140625" customWidth="1"/>
    <col min="12548" max="12548" width="18.28515625" customWidth="1"/>
    <col min="12549" max="12549" width="19.28515625" customWidth="1"/>
    <col min="12550" max="12550" width="13.42578125" customWidth="1"/>
    <col min="12799" max="12799" width="51.28515625" customWidth="1"/>
    <col min="12800" max="12800" width="16" customWidth="1"/>
    <col min="12801" max="12801" width="14.5703125" customWidth="1"/>
    <col min="12802" max="12802" width="15.28515625" customWidth="1"/>
    <col min="12803" max="12803" width="26.140625" customWidth="1"/>
    <col min="12804" max="12804" width="18.28515625" customWidth="1"/>
    <col min="12805" max="12805" width="19.28515625" customWidth="1"/>
    <col min="12806" max="12806" width="13.42578125" customWidth="1"/>
    <col min="13055" max="13055" width="51.28515625" customWidth="1"/>
    <col min="13056" max="13056" width="16" customWidth="1"/>
    <col min="13057" max="13057" width="14.5703125" customWidth="1"/>
    <col min="13058" max="13058" width="15.28515625" customWidth="1"/>
    <col min="13059" max="13059" width="26.140625" customWidth="1"/>
    <col min="13060" max="13060" width="18.28515625" customWidth="1"/>
    <col min="13061" max="13061" width="19.28515625" customWidth="1"/>
    <col min="13062" max="13062" width="13.42578125" customWidth="1"/>
    <col min="13311" max="13311" width="51.28515625" customWidth="1"/>
    <col min="13312" max="13312" width="16" customWidth="1"/>
    <col min="13313" max="13313" width="14.5703125" customWidth="1"/>
    <col min="13314" max="13314" width="15.28515625" customWidth="1"/>
    <col min="13315" max="13315" width="26.140625" customWidth="1"/>
    <col min="13316" max="13316" width="18.28515625" customWidth="1"/>
    <col min="13317" max="13317" width="19.28515625" customWidth="1"/>
    <col min="13318" max="13318" width="13.42578125" customWidth="1"/>
    <col min="13567" max="13567" width="51.28515625" customWidth="1"/>
    <col min="13568" max="13568" width="16" customWidth="1"/>
    <col min="13569" max="13569" width="14.5703125" customWidth="1"/>
    <col min="13570" max="13570" width="15.28515625" customWidth="1"/>
    <col min="13571" max="13571" width="26.140625" customWidth="1"/>
    <col min="13572" max="13572" width="18.28515625" customWidth="1"/>
    <col min="13573" max="13573" width="19.28515625" customWidth="1"/>
    <col min="13574" max="13574" width="13.42578125" customWidth="1"/>
    <col min="13823" max="13823" width="51.28515625" customWidth="1"/>
    <col min="13824" max="13824" width="16" customWidth="1"/>
    <col min="13825" max="13825" width="14.5703125" customWidth="1"/>
    <col min="13826" max="13826" width="15.28515625" customWidth="1"/>
    <col min="13827" max="13827" width="26.140625" customWidth="1"/>
    <col min="13828" max="13828" width="18.28515625" customWidth="1"/>
    <col min="13829" max="13829" width="19.28515625" customWidth="1"/>
    <col min="13830" max="13830" width="13.42578125" customWidth="1"/>
    <col min="14079" max="14079" width="51.28515625" customWidth="1"/>
    <col min="14080" max="14080" width="16" customWidth="1"/>
    <col min="14081" max="14081" width="14.5703125" customWidth="1"/>
    <col min="14082" max="14082" width="15.28515625" customWidth="1"/>
    <col min="14083" max="14083" width="26.140625" customWidth="1"/>
    <col min="14084" max="14084" width="18.28515625" customWidth="1"/>
    <col min="14085" max="14085" width="19.28515625" customWidth="1"/>
    <col min="14086" max="14086" width="13.42578125" customWidth="1"/>
    <col min="14335" max="14335" width="51.28515625" customWidth="1"/>
    <col min="14336" max="14336" width="16" customWidth="1"/>
    <col min="14337" max="14337" width="14.5703125" customWidth="1"/>
    <col min="14338" max="14338" width="15.28515625" customWidth="1"/>
    <col min="14339" max="14339" width="26.140625" customWidth="1"/>
    <col min="14340" max="14340" width="18.28515625" customWidth="1"/>
    <col min="14341" max="14341" width="19.28515625" customWidth="1"/>
    <col min="14342" max="14342" width="13.42578125" customWidth="1"/>
    <col min="14591" max="14591" width="51.28515625" customWidth="1"/>
    <col min="14592" max="14592" width="16" customWidth="1"/>
    <col min="14593" max="14593" width="14.5703125" customWidth="1"/>
    <col min="14594" max="14594" width="15.28515625" customWidth="1"/>
    <col min="14595" max="14595" width="26.140625" customWidth="1"/>
    <col min="14596" max="14596" width="18.28515625" customWidth="1"/>
    <col min="14597" max="14597" width="19.28515625" customWidth="1"/>
    <col min="14598" max="14598" width="13.42578125" customWidth="1"/>
    <col min="14847" max="14847" width="51.28515625" customWidth="1"/>
    <col min="14848" max="14848" width="16" customWidth="1"/>
    <col min="14849" max="14849" width="14.5703125" customWidth="1"/>
    <col min="14850" max="14850" width="15.28515625" customWidth="1"/>
    <col min="14851" max="14851" width="26.140625" customWidth="1"/>
    <col min="14852" max="14852" width="18.28515625" customWidth="1"/>
    <col min="14853" max="14853" width="19.28515625" customWidth="1"/>
    <col min="14854" max="14854" width="13.42578125" customWidth="1"/>
    <col min="15103" max="15103" width="51.28515625" customWidth="1"/>
    <col min="15104" max="15104" width="16" customWidth="1"/>
    <col min="15105" max="15105" width="14.5703125" customWidth="1"/>
    <col min="15106" max="15106" width="15.28515625" customWidth="1"/>
    <col min="15107" max="15107" width="26.140625" customWidth="1"/>
    <col min="15108" max="15108" width="18.28515625" customWidth="1"/>
    <col min="15109" max="15109" width="19.28515625" customWidth="1"/>
    <col min="15110" max="15110" width="13.42578125" customWidth="1"/>
    <col min="15359" max="15359" width="51.28515625" customWidth="1"/>
    <col min="15360" max="15360" width="16" customWidth="1"/>
    <col min="15361" max="15361" width="14.5703125" customWidth="1"/>
    <col min="15362" max="15362" width="15.28515625" customWidth="1"/>
    <col min="15363" max="15363" width="26.140625" customWidth="1"/>
    <col min="15364" max="15364" width="18.28515625" customWidth="1"/>
    <col min="15365" max="15365" width="19.28515625" customWidth="1"/>
    <col min="15366" max="15366" width="13.42578125" customWidth="1"/>
    <col min="15615" max="15615" width="51.28515625" customWidth="1"/>
    <col min="15616" max="15616" width="16" customWidth="1"/>
    <col min="15617" max="15617" width="14.5703125" customWidth="1"/>
    <col min="15618" max="15618" width="15.28515625" customWidth="1"/>
    <col min="15619" max="15619" width="26.140625" customWidth="1"/>
    <col min="15620" max="15620" width="18.28515625" customWidth="1"/>
    <col min="15621" max="15621" width="19.28515625" customWidth="1"/>
    <col min="15622" max="15622" width="13.42578125" customWidth="1"/>
    <col min="15871" max="15871" width="51.28515625" customWidth="1"/>
    <col min="15872" max="15872" width="16" customWidth="1"/>
    <col min="15873" max="15873" width="14.5703125" customWidth="1"/>
    <col min="15874" max="15874" width="15.28515625" customWidth="1"/>
    <col min="15875" max="15875" width="26.140625" customWidth="1"/>
    <col min="15876" max="15876" width="18.28515625" customWidth="1"/>
    <col min="15877" max="15877" width="19.28515625" customWidth="1"/>
    <col min="15878" max="15878" width="13.42578125" customWidth="1"/>
    <col min="16127" max="16127" width="51.28515625" customWidth="1"/>
    <col min="16128" max="16128" width="16" customWidth="1"/>
    <col min="16129" max="16129" width="14.5703125" customWidth="1"/>
    <col min="16130" max="16130" width="15.28515625" customWidth="1"/>
    <col min="16131" max="16131" width="26.140625" customWidth="1"/>
    <col min="16132" max="16132" width="18.28515625" customWidth="1"/>
    <col min="16133" max="16133" width="19.28515625" customWidth="1"/>
    <col min="16134" max="16134" width="13.42578125" customWidth="1"/>
  </cols>
  <sheetData>
    <row r="1" spans="1:13" ht="23.25" customHeight="1">
      <c r="A1" s="760"/>
      <c r="B1" s="760"/>
      <c r="C1" s="760"/>
      <c r="D1" s="760"/>
      <c r="E1" s="760"/>
      <c r="F1" s="760"/>
    </row>
    <row r="2" spans="1:13" ht="23.25" customHeight="1">
      <c r="C2" s="76"/>
      <c r="D2" s="76"/>
      <c r="E2" s="76"/>
      <c r="F2" s="76"/>
    </row>
    <row r="3" spans="1:13" ht="23.25" customHeight="1">
      <c r="A3" s="633"/>
      <c r="B3" s="744" t="s">
        <v>1449</v>
      </c>
      <c r="C3" s="744"/>
      <c r="D3" s="744"/>
      <c r="E3" s="744"/>
      <c r="F3" s="744"/>
      <c r="G3" s="744"/>
      <c r="H3" s="744"/>
      <c r="I3" s="744"/>
      <c r="J3" s="744"/>
    </row>
    <row r="4" spans="1:13" ht="23.25" customHeight="1">
      <c r="A4" s="634"/>
      <c r="B4" s="635"/>
      <c r="C4" s="635"/>
      <c r="D4" s="635"/>
      <c r="E4" s="635"/>
      <c r="F4" s="635"/>
      <c r="G4" s="636"/>
      <c r="H4" s="636"/>
      <c r="I4" s="636"/>
      <c r="J4" s="636"/>
    </row>
    <row r="5" spans="1:13" ht="23.25" customHeight="1">
      <c r="A5" s="750" t="s">
        <v>1843</v>
      </c>
      <c r="B5" s="750"/>
      <c r="C5" s="750"/>
      <c r="D5" s="750"/>
      <c r="E5" s="750"/>
      <c r="F5" s="750"/>
      <c r="G5" s="636"/>
      <c r="H5" s="636"/>
      <c r="I5" s="636"/>
      <c r="J5" s="636"/>
    </row>
    <row r="6" spans="1:13" ht="12" customHeight="1" thickBot="1">
      <c r="A6" s="634"/>
      <c r="B6" s="637"/>
      <c r="C6" s="637"/>
      <c r="D6" s="637"/>
      <c r="E6" s="637"/>
      <c r="F6" s="637"/>
      <c r="G6" s="636"/>
      <c r="H6" s="636"/>
      <c r="I6" s="636"/>
      <c r="J6" s="636"/>
    </row>
    <row r="7" spans="1:13" ht="20.100000000000001" customHeight="1">
      <c r="A7" s="761" t="s">
        <v>1447</v>
      </c>
      <c r="B7" s="638"/>
      <c r="C7" s="764" t="s">
        <v>1844</v>
      </c>
      <c r="D7" s="764" t="s">
        <v>1845</v>
      </c>
      <c r="E7" s="764" t="s">
        <v>1846</v>
      </c>
      <c r="F7" s="738" t="s">
        <v>1847</v>
      </c>
      <c r="G7" s="636"/>
      <c r="H7" s="636"/>
      <c r="I7" s="636"/>
      <c r="J7" s="636"/>
    </row>
    <row r="8" spans="1:13" ht="32.25" customHeight="1">
      <c r="A8" s="762"/>
      <c r="B8" s="639"/>
      <c r="C8" s="765"/>
      <c r="D8" s="765"/>
      <c r="E8" s="765"/>
      <c r="F8" s="738"/>
      <c r="G8" s="636"/>
      <c r="H8" s="636"/>
      <c r="I8" s="636"/>
      <c r="J8" s="636"/>
    </row>
    <row r="9" spans="1:13" ht="20.100000000000001" customHeight="1" thickBot="1">
      <c r="A9" s="763"/>
      <c r="B9" s="639"/>
      <c r="C9" s="640" t="s">
        <v>1446</v>
      </c>
      <c r="D9" s="640" t="s">
        <v>1446</v>
      </c>
      <c r="E9" s="640" t="s">
        <v>1446</v>
      </c>
      <c r="F9" s="640" t="s">
        <v>1446</v>
      </c>
      <c r="G9" s="636"/>
      <c r="H9" s="636"/>
      <c r="I9" s="636"/>
      <c r="J9" s="636"/>
      <c r="K9" s="37"/>
      <c r="L9" s="37"/>
      <c r="M9" s="37"/>
    </row>
    <row r="10" spans="1:13" s="36" customFormat="1" ht="24" customHeight="1" thickBot="1">
      <c r="A10" s="641">
        <v>1</v>
      </c>
      <c r="B10" s="642" t="s">
        <v>1445</v>
      </c>
      <c r="C10" s="643">
        <f>'1c. Master Budget '!C10</f>
        <v>1398900000</v>
      </c>
      <c r="D10" s="643">
        <f>'1c. Master Budget '!E10</f>
        <v>2500000000</v>
      </c>
      <c r="E10" s="644">
        <v>0</v>
      </c>
      <c r="F10" s="644">
        <v>0</v>
      </c>
      <c r="G10" s="636"/>
      <c r="H10" s="636"/>
      <c r="I10" s="636"/>
      <c r="J10" s="636"/>
    </row>
    <row r="11" spans="1:13" s="36" customFormat="1" ht="24" customHeight="1" thickBot="1">
      <c r="A11" s="641">
        <v>2</v>
      </c>
      <c r="B11" s="642" t="s">
        <v>1444</v>
      </c>
      <c r="C11" s="645"/>
      <c r="D11" s="644"/>
      <c r="E11" s="644"/>
      <c r="F11" s="644"/>
      <c r="G11" s="636"/>
      <c r="H11" s="636"/>
      <c r="I11" s="636"/>
      <c r="J11" s="636"/>
    </row>
    <row r="12" spans="1:13" s="36" customFormat="1" ht="24" customHeight="1" thickBot="1">
      <c r="A12" s="641">
        <v>3</v>
      </c>
      <c r="B12" s="646" t="s">
        <v>1848</v>
      </c>
      <c r="C12" s="643">
        <f>'2014.SUM.TOTAL REVENUE BUDGET'!C8</f>
        <v>64780695091</v>
      </c>
      <c r="D12" s="643">
        <f>'2014.SUM.TOTAL REVENUE BUDGET'!D8</f>
        <v>75069744812</v>
      </c>
      <c r="E12" s="643">
        <f>'2014.SUM.TOTAL REVENUE BUDGET'!E8</f>
        <v>46157822903.309998</v>
      </c>
      <c r="F12" s="644">
        <f>'2014.SUM.TOTAL REVENUE BUDGET'!F8</f>
        <v>61153831936.489998</v>
      </c>
      <c r="G12" s="636"/>
      <c r="H12" s="636"/>
      <c r="I12" s="636"/>
      <c r="J12" s="636"/>
    </row>
    <row r="13" spans="1:13" s="36" customFormat="1" ht="24" customHeight="1" thickBot="1">
      <c r="A13" s="641">
        <v>4</v>
      </c>
      <c r="B13" s="646" t="s">
        <v>1849</v>
      </c>
      <c r="C13" s="643">
        <f>'2014.SUM.TOTAL REVENUE BUDGET'!C9</f>
        <v>8246294881</v>
      </c>
      <c r="D13" s="643">
        <f>'2014.SUM.TOTAL REVENUE BUDGET'!D9</f>
        <v>9000000000</v>
      </c>
      <c r="E13" s="643">
        <f>'2014.SUM.TOTAL REVENUE BUDGET'!E9</f>
        <v>6184721160.9300003</v>
      </c>
      <c r="F13" s="644">
        <f>'2014.SUM.TOTAL REVENUE BUDGET'!F9</f>
        <v>7906878522.7399998</v>
      </c>
      <c r="G13" s="636"/>
      <c r="H13" s="636"/>
      <c r="I13" s="636"/>
      <c r="J13" s="636"/>
    </row>
    <row r="14" spans="1:13" s="36" customFormat="1" ht="24" customHeight="1" thickBot="1">
      <c r="A14" s="641"/>
      <c r="B14" s="646" t="s">
        <v>1861</v>
      </c>
      <c r="C14" s="643">
        <f>'2014.SUM.TOTAL REVENUE BUDGET'!C10</f>
        <v>6423010028</v>
      </c>
      <c r="D14" s="643">
        <f>'2014.SUM.TOTAL REVENUE BUDGET'!D10</f>
        <v>6600000000</v>
      </c>
      <c r="E14" s="643">
        <f>'2014.SUM.TOTAL REVENUE BUDGET'!E10</f>
        <v>4817257521.1000004</v>
      </c>
      <c r="F14" s="644">
        <f>'2014.SUM.TOTAL REVENUE BUDGET'!F10</f>
        <v>2450286626.6100001</v>
      </c>
      <c r="G14" s="636"/>
      <c r="H14" s="636"/>
      <c r="I14" s="636"/>
      <c r="J14" s="636"/>
    </row>
    <row r="15" spans="1:13" s="36" customFormat="1" ht="24" customHeight="1" thickBot="1">
      <c r="A15" s="641">
        <v>5</v>
      </c>
      <c r="B15" s="646" t="s">
        <v>1454</v>
      </c>
      <c r="C15" s="643">
        <f>'2014.SUM.TOTAL REVENUE BUDGET'!C25</f>
        <v>25094544000.52</v>
      </c>
      <c r="D15" s="643">
        <f>'2014.SUM.TOTAL REVENUE BUDGET'!D13</f>
        <v>28979778045</v>
      </c>
      <c r="E15" s="643">
        <f>'1c. Master Budget '!H16</f>
        <v>14485699911.07</v>
      </c>
      <c r="F15" s="644">
        <f>'2014.SUM.TOTAL REVENUE BUDGET'!F13</f>
        <v>16970006699.400002</v>
      </c>
      <c r="G15" s="636"/>
      <c r="H15" s="636"/>
      <c r="I15" s="636"/>
      <c r="J15" s="636"/>
    </row>
    <row r="16" spans="1:13" s="36" customFormat="1" ht="24" customHeight="1" thickBot="1">
      <c r="A16" s="641">
        <v>6</v>
      </c>
      <c r="B16" s="646" t="s">
        <v>1443</v>
      </c>
      <c r="C16" s="643"/>
      <c r="D16" s="643">
        <v>0</v>
      </c>
      <c r="E16" s="643">
        <f>'2014.SUM.TOTAL REVENUE BUDGET'!E29</f>
        <v>425000000</v>
      </c>
      <c r="F16" s="644" t="s">
        <v>1418</v>
      </c>
      <c r="G16" s="636"/>
      <c r="H16" s="636"/>
      <c r="I16" s="636"/>
      <c r="J16" s="636"/>
    </row>
    <row r="17" spans="1:10" s="36" customFormat="1" ht="24" customHeight="1">
      <c r="A17" s="641">
        <v>7</v>
      </c>
      <c r="B17" s="646" t="s">
        <v>1850</v>
      </c>
      <c r="C17" s="647" t="s">
        <v>1418</v>
      </c>
      <c r="D17" s="647" t="s">
        <v>1418</v>
      </c>
      <c r="E17" s="647" t="s">
        <v>1418</v>
      </c>
      <c r="F17" s="648" t="s">
        <v>1418</v>
      </c>
      <c r="G17" s="636"/>
      <c r="H17" s="636"/>
      <c r="I17" s="636"/>
      <c r="J17" s="636"/>
    </row>
    <row r="18" spans="1:10" s="36" customFormat="1" ht="24" customHeight="1">
      <c r="A18" s="641">
        <v>8</v>
      </c>
      <c r="B18" s="649" t="s">
        <v>1441</v>
      </c>
      <c r="C18" s="650">
        <f>SUM(C10:C17)</f>
        <v>105943444000.52</v>
      </c>
      <c r="D18" s="650">
        <f t="shared" ref="D18:F18" si="0">SUM(D10:D17)</f>
        <v>122149522857</v>
      </c>
      <c r="E18" s="650">
        <f t="shared" si="0"/>
        <v>72070501496.410004</v>
      </c>
      <c r="F18" s="650">
        <f t="shared" si="0"/>
        <v>88481003785.23999</v>
      </c>
      <c r="G18" s="636"/>
      <c r="H18" s="636"/>
      <c r="I18" s="636"/>
      <c r="J18" s="636"/>
    </row>
    <row r="19" spans="1:10" s="36" customFormat="1" ht="24" customHeight="1">
      <c r="A19" s="747"/>
      <c r="B19" s="748"/>
      <c r="C19" s="748"/>
      <c r="D19" s="748"/>
      <c r="E19" s="748"/>
      <c r="F19" s="748"/>
      <c r="G19" s="636"/>
      <c r="H19" s="636"/>
      <c r="I19" s="636"/>
      <c r="J19" s="636"/>
    </row>
    <row r="20" spans="1:10" s="36" customFormat="1" ht="24" customHeight="1">
      <c r="A20" s="641">
        <v>9</v>
      </c>
      <c r="B20" s="649" t="s">
        <v>1440</v>
      </c>
      <c r="C20" s="650">
        <f>C18</f>
        <v>105943444000.52</v>
      </c>
      <c r="D20" s="650">
        <f t="shared" ref="D20:F20" si="1">D18</f>
        <v>122149522857</v>
      </c>
      <c r="E20" s="650">
        <f t="shared" si="1"/>
        <v>72070501496.410004</v>
      </c>
      <c r="F20" s="650">
        <f t="shared" si="1"/>
        <v>88481003785.23999</v>
      </c>
      <c r="G20" s="636"/>
      <c r="H20" s="636"/>
      <c r="I20" s="636"/>
      <c r="J20" s="636"/>
    </row>
    <row r="21" spans="1:10" s="36" customFormat="1" ht="24" customHeight="1">
      <c r="A21" s="751"/>
      <c r="B21" s="751"/>
      <c r="C21" s="751"/>
      <c r="D21" s="751"/>
      <c r="E21" s="751"/>
      <c r="F21" s="751"/>
      <c r="G21" s="636"/>
      <c r="H21" s="636"/>
      <c r="I21" s="636"/>
      <c r="J21" s="636"/>
    </row>
    <row r="22" spans="1:10" s="36" customFormat="1" ht="24" customHeight="1">
      <c r="A22" s="641">
        <v>10</v>
      </c>
      <c r="B22" s="642" t="s">
        <v>1439</v>
      </c>
      <c r="C22" s="752"/>
      <c r="D22" s="753"/>
      <c r="E22" s="753"/>
      <c r="F22" s="753"/>
      <c r="G22" s="636"/>
      <c r="H22" s="636"/>
      <c r="I22" s="636"/>
      <c r="J22" s="636"/>
    </row>
    <row r="23" spans="1:10" s="36" customFormat="1" ht="24" customHeight="1">
      <c r="A23" s="641">
        <v>11</v>
      </c>
      <c r="B23" s="642" t="s">
        <v>1438</v>
      </c>
      <c r="C23" s="754"/>
      <c r="D23" s="755"/>
      <c r="E23" s="755"/>
      <c r="F23" s="755"/>
      <c r="G23" s="636"/>
      <c r="H23" s="636"/>
      <c r="I23" s="636"/>
      <c r="J23" s="636"/>
    </row>
    <row r="24" spans="1:10" s="36" customFormat="1" ht="24" customHeight="1" thickBot="1">
      <c r="A24" s="641">
        <v>12</v>
      </c>
      <c r="B24" s="651" t="s">
        <v>1437</v>
      </c>
      <c r="C24" s="652" t="s">
        <v>1418</v>
      </c>
      <c r="D24" s="652" t="s">
        <v>1418</v>
      </c>
      <c r="E24" s="652" t="s">
        <v>1418</v>
      </c>
      <c r="F24" s="653" t="s">
        <v>1418</v>
      </c>
      <c r="G24" s="636"/>
      <c r="H24" s="636"/>
      <c r="I24" s="636"/>
      <c r="J24" s="636"/>
    </row>
    <row r="25" spans="1:10" s="36" customFormat="1" ht="24" customHeight="1" thickBot="1">
      <c r="A25" s="641">
        <v>13</v>
      </c>
      <c r="B25" s="646" t="s">
        <v>1436</v>
      </c>
      <c r="C25" s="643">
        <f>'CONSOLIDATED REVENUE FUND CHARG'!C42</f>
        <v>20564874790</v>
      </c>
      <c r="D25" s="643">
        <f>'CONSOLIDATED REVENUE FUND CHARG'!D42</f>
        <v>15240000000</v>
      </c>
      <c r="E25" s="643">
        <f>'CONSOLIDATED REVENUE FUND CHARG'!E42</f>
        <v>15213012694.299999</v>
      </c>
      <c r="F25" s="643">
        <v>13067278003</v>
      </c>
      <c r="G25" s="636"/>
      <c r="H25" s="636"/>
      <c r="I25" s="636"/>
      <c r="J25" s="636"/>
    </row>
    <row r="26" spans="1:10" s="36" customFormat="1" ht="24" customHeight="1" thickBot="1">
      <c r="A26" s="641">
        <v>14</v>
      </c>
      <c r="B26" s="646" t="s">
        <v>1435</v>
      </c>
      <c r="C26" s="643">
        <f>'CONSOLIDATED REVENUE FUND CHARG'!D38</f>
        <v>250000000</v>
      </c>
      <c r="D26" s="643">
        <f>'CONSOLIDATED REVENUE FUND CHARG'!D38</f>
        <v>250000000</v>
      </c>
      <c r="E26" s="643">
        <f>'CONSOLIDATED REVENUE FUND CHARG'!E40</f>
        <v>150477929.91999999</v>
      </c>
      <c r="F26" s="643">
        <v>234592688.43000001</v>
      </c>
      <c r="G26" s="636"/>
      <c r="H26" s="636"/>
      <c r="I26" s="636"/>
      <c r="J26" s="636"/>
    </row>
    <row r="27" spans="1:10" s="36" customFormat="1" ht="24" customHeight="1" thickBot="1">
      <c r="A27" s="641">
        <v>15</v>
      </c>
      <c r="B27" s="649" t="s">
        <v>1434</v>
      </c>
      <c r="C27" s="654">
        <f>SUM(C25:C26)</f>
        <v>20814874790</v>
      </c>
      <c r="D27" s="654">
        <f t="shared" ref="D27:F27" si="2">SUM(D25:D26)</f>
        <v>15490000000</v>
      </c>
      <c r="E27" s="654">
        <f t="shared" si="2"/>
        <v>15363490624.219999</v>
      </c>
      <c r="F27" s="654">
        <f t="shared" si="2"/>
        <v>13301870691.43</v>
      </c>
      <c r="G27" s="636"/>
      <c r="H27" s="636"/>
      <c r="I27" s="636"/>
      <c r="J27" s="636"/>
    </row>
    <row r="28" spans="1:10" s="36" customFormat="1" ht="24" customHeight="1" thickBot="1">
      <c r="A28" s="655"/>
      <c r="B28" s="656"/>
      <c r="C28" s="656"/>
      <c r="D28" s="656"/>
      <c r="E28" s="656"/>
      <c r="F28" s="656"/>
      <c r="G28" s="636"/>
      <c r="H28" s="636"/>
      <c r="I28" s="636"/>
      <c r="J28" s="636"/>
    </row>
    <row r="29" spans="1:10" s="36" customFormat="1" ht="24" customHeight="1" thickBot="1">
      <c r="A29" s="641">
        <v>16</v>
      </c>
      <c r="B29" s="642" t="s">
        <v>1433</v>
      </c>
      <c r="C29" s="756"/>
      <c r="D29" s="757"/>
      <c r="E29" s="757"/>
      <c r="F29" s="757"/>
      <c r="G29" s="636"/>
      <c r="H29" s="636"/>
      <c r="I29" s="636"/>
      <c r="J29" s="636"/>
    </row>
    <row r="30" spans="1:10" s="36" customFormat="1" ht="24" customHeight="1" thickBot="1">
      <c r="A30" s="641">
        <v>17</v>
      </c>
      <c r="B30" s="646" t="s">
        <v>1432</v>
      </c>
      <c r="C30" s="643">
        <f>'ADMIN.SEG(PERSONNEL&amp;OVERHEAD)'!C181</f>
        <v>31250000000</v>
      </c>
      <c r="D30" s="643">
        <f>'ADMIN.SEG(PERSONNEL&amp;OVERHEAD)'!F181</f>
        <v>28017266405.419998</v>
      </c>
      <c r="E30" s="643">
        <f>'ADMIN.SEG(PERSONNEL&amp;OVERHEAD)'!I181</f>
        <v>18912902054.350002</v>
      </c>
      <c r="F30" s="643">
        <v>25209530038.169998</v>
      </c>
      <c r="G30" s="636"/>
      <c r="H30" s="636"/>
      <c r="I30" s="636"/>
      <c r="J30" s="636"/>
    </row>
    <row r="31" spans="1:10" s="36" customFormat="1" ht="24" customHeight="1" thickBot="1">
      <c r="A31" s="641">
        <v>18</v>
      </c>
      <c r="B31" s="651" t="s">
        <v>1431</v>
      </c>
      <c r="C31" s="643">
        <f>'CONSOLIDATED REVENUE FUND CHARG'!C15</f>
        <v>200000000</v>
      </c>
      <c r="D31" s="643">
        <f>'CONSOLIDATED REVENUE FUND CHARG'!D15</f>
        <v>160134800</v>
      </c>
      <c r="E31" s="643">
        <f>'CONSOLIDATED REVENUE FUND CHARG'!E15</f>
        <v>75332937.920000002</v>
      </c>
      <c r="F31" s="643">
        <f>'CONSOLIDATED REVENUE FUND CHARG'!F15</f>
        <v>104253407.91</v>
      </c>
      <c r="G31" s="636"/>
      <c r="H31" s="636"/>
      <c r="I31" s="636"/>
      <c r="J31" s="636"/>
    </row>
    <row r="32" spans="1:10" s="36" customFormat="1" ht="24" customHeight="1" thickBot="1">
      <c r="A32" s="641">
        <v>19</v>
      </c>
      <c r="B32" s="651" t="s">
        <v>1430</v>
      </c>
      <c r="C32" s="643">
        <f>'CONSOLIDATED REVENUE FUND CHARG'!C30</f>
        <v>5001000000</v>
      </c>
      <c r="D32" s="643">
        <f>'CONSOLIDATED REVENUE FUND CHARG'!D30+800000000</f>
        <v>5460000000</v>
      </c>
      <c r="E32" s="643">
        <f>'CONSOLIDATED REVENUE FUND CHARG'!E30</f>
        <v>2941984321.46</v>
      </c>
      <c r="F32" s="643">
        <f>'CONSOLIDATED REVENUE FUND CHARG'!F30</f>
        <v>3692047837.8200002</v>
      </c>
      <c r="G32" s="636"/>
      <c r="H32" s="636"/>
      <c r="I32" s="636"/>
      <c r="J32" s="636"/>
    </row>
    <row r="33" spans="1:10" s="36" customFormat="1" ht="24" customHeight="1" thickBot="1">
      <c r="A33" s="641">
        <v>20</v>
      </c>
      <c r="B33" s="646" t="s">
        <v>1429</v>
      </c>
      <c r="C33" s="643">
        <f>'ADMIN.SEG(PERSONNEL&amp;OVERHEAD)'!D181</f>
        <v>18321500000</v>
      </c>
      <c r="D33" s="643">
        <f>'ADMIN.SEG(PERSONNEL&amp;OVERHEAD)'!G181</f>
        <v>17115300000</v>
      </c>
      <c r="E33" s="643">
        <f>'ADMIN.SEG(PERSONNEL&amp;OVERHEAD)'!J181</f>
        <v>9553856929.670002</v>
      </c>
      <c r="F33" s="643">
        <v>15828929947.01</v>
      </c>
      <c r="G33" s="636"/>
      <c r="H33" s="636"/>
      <c r="I33" s="636"/>
      <c r="J33" s="636"/>
    </row>
    <row r="34" spans="1:10" s="36" customFormat="1" ht="24" customHeight="1" thickBot="1">
      <c r="A34" s="641">
        <v>21</v>
      </c>
      <c r="B34" s="649" t="s">
        <v>1428</v>
      </c>
      <c r="C34" s="654">
        <f t="shared" ref="C34:D34" si="3">SUM(C30:C33)</f>
        <v>54772500000</v>
      </c>
      <c r="D34" s="654">
        <f t="shared" si="3"/>
        <v>50752701205.419998</v>
      </c>
      <c r="E34" s="654">
        <f>SUM(E30:E33)</f>
        <v>31484076243.400002</v>
      </c>
      <c r="F34" s="654">
        <f>SUM(F30:F33)</f>
        <v>44834761230.909996</v>
      </c>
      <c r="G34" s="636"/>
      <c r="H34" s="636"/>
      <c r="I34" s="636"/>
      <c r="J34" s="636"/>
    </row>
    <row r="35" spans="1:10" s="36" customFormat="1" ht="24" customHeight="1">
      <c r="A35" s="758"/>
      <c r="B35" s="759"/>
      <c r="C35" s="759"/>
      <c r="D35" s="759"/>
      <c r="E35" s="759"/>
      <c r="F35" s="759"/>
      <c r="G35" s="636"/>
      <c r="H35" s="636"/>
      <c r="I35" s="636"/>
      <c r="J35" s="636"/>
    </row>
    <row r="36" spans="1:10" s="36" customFormat="1" ht="24" customHeight="1">
      <c r="A36" s="641">
        <v>22</v>
      </c>
      <c r="B36" s="649" t="s">
        <v>1427</v>
      </c>
      <c r="C36" s="657">
        <f>C27+C34</f>
        <v>75587374790</v>
      </c>
      <c r="D36" s="657">
        <f t="shared" ref="D36:F36" si="4">D27+D34</f>
        <v>66242701205.419998</v>
      </c>
      <c r="E36" s="657">
        <f t="shared" si="4"/>
        <v>46847566867.620003</v>
      </c>
      <c r="F36" s="657">
        <f t="shared" si="4"/>
        <v>58136631922.339996</v>
      </c>
      <c r="G36" s="636"/>
      <c r="H36" s="636"/>
      <c r="I36" s="636"/>
      <c r="J36" s="636"/>
    </row>
    <row r="37" spans="1:10" s="36" customFormat="1" ht="24" customHeight="1">
      <c r="A37" s="747"/>
      <c r="B37" s="748"/>
      <c r="C37" s="748"/>
      <c r="D37" s="748"/>
      <c r="E37" s="748"/>
      <c r="F37" s="748"/>
      <c r="G37" s="636"/>
      <c r="H37" s="636"/>
      <c r="I37" s="636"/>
      <c r="J37" s="636"/>
    </row>
    <row r="38" spans="1:10" s="36" customFormat="1" ht="24" customHeight="1">
      <c r="A38" s="747"/>
      <c r="B38" s="748"/>
      <c r="C38" s="748"/>
      <c r="D38" s="748"/>
      <c r="E38" s="748"/>
      <c r="F38" s="748"/>
      <c r="G38" s="636"/>
      <c r="H38" s="636"/>
      <c r="I38" s="636"/>
      <c r="J38" s="636"/>
    </row>
    <row r="39" spans="1:10" s="36" customFormat="1" ht="24" customHeight="1">
      <c r="A39" s="658">
        <v>23</v>
      </c>
      <c r="B39" s="659" t="s">
        <v>1851</v>
      </c>
      <c r="C39" s="660">
        <f>C20-C36</f>
        <v>30356069210.520004</v>
      </c>
      <c r="D39" s="660">
        <f t="shared" ref="D39:F39" si="5">D20-D36</f>
        <v>55906821651.580002</v>
      </c>
      <c r="E39" s="660">
        <f t="shared" si="5"/>
        <v>25222934628.790001</v>
      </c>
      <c r="F39" s="660">
        <f t="shared" si="5"/>
        <v>30344371862.899994</v>
      </c>
      <c r="G39" s="636"/>
      <c r="H39" s="636"/>
      <c r="I39" s="636"/>
      <c r="J39" s="636"/>
    </row>
    <row r="40" spans="1:10" s="36" customFormat="1" ht="24" customHeight="1">
      <c r="A40" s="747"/>
      <c r="B40" s="748"/>
      <c r="C40" s="748"/>
      <c r="D40" s="748"/>
      <c r="E40" s="748"/>
      <c r="F40" s="748"/>
      <c r="G40" s="636"/>
      <c r="H40" s="636"/>
      <c r="I40" s="636"/>
      <c r="J40" s="636"/>
    </row>
    <row r="41" spans="1:10" s="36" customFormat="1" ht="24" customHeight="1" thickBot="1">
      <c r="A41" s="658">
        <v>32</v>
      </c>
      <c r="B41" s="661" t="s">
        <v>1852</v>
      </c>
      <c r="C41" s="645"/>
      <c r="D41" s="645"/>
      <c r="E41" s="749"/>
      <c r="F41" s="749"/>
      <c r="G41" s="636"/>
      <c r="H41" s="636"/>
      <c r="I41" s="636"/>
      <c r="J41" s="636"/>
    </row>
    <row r="42" spans="1:10" s="36" customFormat="1" ht="24" customHeight="1" thickBot="1">
      <c r="A42" s="658">
        <v>33</v>
      </c>
      <c r="B42" s="662" t="s">
        <v>2236</v>
      </c>
      <c r="C42" s="643">
        <v>2500000000</v>
      </c>
      <c r="D42" s="643">
        <v>2500000000</v>
      </c>
      <c r="E42" s="643">
        <v>0</v>
      </c>
      <c r="F42" s="643">
        <v>420096170.41000003</v>
      </c>
      <c r="G42" s="636"/>
      <c r="H42" s="636"/>
      <c r="I42" s="636"/>
      <c r="J42" s="636"/>
    </row>
    <row r="43" spans="1:10" s="36" customFormat="1" ht="24" customHeight="1" thickBot="1">
      <c r="A43" s="658">
        <v>34</v>
      </c>
      <c r="B43" s="662" t="s">
        <v>1853</v>
      </c>
      <c r="C43" s="643">
        <f>C39</f>
        <v>30356069210.520004</v>
      </c>
      <c r="D43" s="643">
        <f t="shared" ref="D43:F43" si="6">D39</f>
        <v>55906821651.580002</v>
      </c>
      <c r="E43" s="643">
        <f t="shared" si="6"/>
        <v>25222934628.790001</v>
      </c>
      <c r="F43" s="643">
        <f t="shared" si="6"/>
        <v>30344371862.899994</v>
      </c>
      <c r="G43" s="636"/>
      <c r="H43" s="636"/>
      <c r="I43" s="636"/>
      <c r="J43" s="636"/>
    </row>
    <row r="44" spans="1:10" s="36" customFormat="1" ht="24" customHeight="1" thickBot="1">
      <c r="A44" s="658">
        <v>35</v>
      </c>
      <c r="B44" s="646" t="s">
        <v>1854</v>
      </c>
      <c r="C44" s="643">
        <f>'1c. Master Budget '!C52</f>
        <v>30000000000</v>
      </c>
      <c r="D44" s="643">
        <f>'1c. Master Budget '!E52</f>
        <v>10920225752</v>
      </c>
      <c r="E44" s="643">
        <v>0</v>
      </c>
      <c r="F44" s="644">
        <v>19000000000</v>
      </c>
      <c r="G44" s="636"/>
      <c r="H44" s="636"/>
      <c r="I44" s="636"/>
      <c r="J44" s="636"/>
    </row>
    <row r="45" spans="1:10" s="36" customFormat="1" ht="24" customHeight="1" thickBot="1">
      <c r="A45" s="658">
        <v>36</v>
      </c>
      <c r="B45" s="646" t="s">
        <v>1855</v>
      </c>
      <c r="C45" s="647">
        <f>'2014.SUM.TOTAL REVENUE BUDGET'!C34</f>
        <v>13623811120</v>
      </c>
      <c r="D45" s="647">
        <f>'1c. Master Budget '!E53</f>
        <v>12000000000</v>
      </c>
      <c r="E45" s="647">
        <f>'2014.SUM.TOTAL REVENUE BUDGET'!E32</f>
        <v>12000000000</v>
      </c>
      <c r="F45" s="647">
        <f>'CONSOLIDATED REVENUE FUND CHARG'!F38</f>
        <v>277414516.81999999</v>
      </c>
      <c r="G45" s="636"/>
      <c r="H45" s="636"/>
      <c r="I45" s="636"/>
      <c r="J45" s="636"/>
    </row>
    <row r="46" spans="1:10" s="36" customFormat="1" ht="24" customHeight="1" thickBot="1">
      <c r="A46" s="658">
        <v>37</v>
      </c>
      <c r="B46" s="646" t="s">
        <v>1856</v>
      </c>
      <c r="C46" s="647">
        <f>'2014.SUM.TOTAL REVENUE BUDGET'!C29</f>
        <v>4899019669.6499996</v>
      </c>
      <c r="D46" s="647">
        <f>'1c. Master Budget '!E17</f>
        <v>8547794468</v>
      </c>
      <c r="E46" s="647">
        <v>0</v>
      </c>
      <c r="F46" s="648">
        <v>0</v>
      </c>
      <c r="G46" s="636"/>
      <c r="H46" s="636"/>
      <c r="I46" s="636"/>
      <c r="J46" s="636"/>
    </row>
    <row r="47" spans="1:10" s="36" customFormat="1" ht="24" customHeight="1">
      <c r="A47" s="658">
        <v>38</v>
      </c>
      <c r="B47" s="646" t="s">
        <v>2237</v>
      </c>
      <c r="C47" s="647">
        <f>'1c. Master Budget '!C18</f>
        <v>5595226708</v>
      </c>
      <c r="D47" s="647" t="s">
        <v>1418</v>
      </c>
      <c r="E47" s="647">
        <v>0</v>
      </c>
      <c r="F47" s="648">
        <v>0</v>
      </c>
      <c r="G47" s="636"/>
      <c r="H47" s="636"/>
      <c r="I47" s="636"/>
      <c r="J47" s="636"/>
    </row>
    <row r="48" spans="1:10" s="36" customFormat="1" ht="24" customHeight="1">
      <c r="A48" s="658">
        <v>39</v>
      </c>
      <c r="B48" s="661" t="s">
        <v>1857</v>
      </c>
      <c r="C48" s="650">
        <f>SUM(C42:C47)</f>
        <v>86974126708.169998</v>
      </c>
      <c r="D48" s="650">
        <f>SUM(D42:D47)</f>
        <v>89874841871.580002</v>
      </c>
      <c r="E48" s="650">
        <f>SUM(E42:E47)</f>
        <v>37222934628.790001</v>
      </c>
      <c r="F48" s="650">
        <f>SUM(F42:F47)</f>
        <v>50041882550.129997</v>
      </c>
      <c r="G48" s="636"/>
      <c r="H48" s="636"/>
      <c r="I48" s="636"/>
      <c r="J48" s="636"/>
    </row>
    <row r="49" spans="1:10" s="36" customFormat="1" ht="24" customHeight="1">
      <c r="A49" s="747"/>
      <c r="B49" s="748"/>
      <c r="C49" s="748"/>
      <c r="D49" s="748"/>
      <c r="E49" s="748"/>
      <c r="F49" s="748"/>
      <c r="G49" s="636"/>
      <c r="H49" s="636"/>
      <c r="I49" s="636"/>
      <c r="J49" s="636"/>
    </row>
    <row r="50" spans="1:10" s="36" customFormat="1" ht="24" customHeight="1">
      <c r="A50" s="663">
        <v>40</v>
      </c>
      <c r="B50" s="642" t="s">
        <v>1858</v>
      </c>
      <c r="C50" s="650">
        <f>'Summary Capital'!G75</f>
        <v>84474126708</v>
      </c>
      <c r="D50" s="650">
        <f>'Summary Capital'!D75</f>
        <v>87882797060.23999</v>
      </c>
      <c r="E50" s="650">
        <f>'Summary Capital'!F75</f>
        <v>24651618804.219997</v>
      </c>
      <c r="F50" s="664">
        <v>42540931040.199997</v>
      </c>
      <c r="G50" s="636"/>
      <c r="H50" s="636"/>
      <c r="I50" s="636"/>
      <c r="J50" s="636"/>
    </row>
    <row r="51" spans="1:10" s="36" customFormat="1" ht="24" customHeight="1">
      <c r="A51" s="663">
        <v>41</v>
      </c>
      <c r="B51" s="642" t="s">
        <v>1859</v>
      </c>
      <c r="C51" s="650">
        <f>C36+C50</f>
        <v>160061501498</v>
      </c>
      <c r="D51" s="650">
        <f t="shared" ref="D51:E51" si="7">D36+D50</f>
        <v>154125498265.65997</v>
      </c>
      <c r="E51" s="650">
        <f t="shared" si="7"/>
        <v>71499185671.839996</v>
      </c>
      <c r="F51" s="664" t="s">
        <v>1416</v>
      </c>
      <c r="G51" s="636"/>
      <c r="H51" s="636"/>
      <c r="I51" s="636"/>
      <c r="J51" s="636"/>
    </row>
    <row r="52" spans="1:10" s="36" customFormat="1" ht="24" customHeight="1">
      <c r="A52" s="641">
        <v>42</v>
      </c>
      <c r="B52" s="642" t="s">
        <v>1860</v>
      </c>
      <c r="C52" s="664" t="s">
        <v>1416</v>
      </c>
      <c r="D52" s="664" t="s">
        <v>1416</v>
      </c>
      <c r="E52" s="664" t="s">
        <v>1416</v>
      </c>
      <c r="F52" s="664" t="s">
        <v>1416</v>
      </c>
      <c r="G52" s="636"/>
      <c r="H52" s="636"/>
      <c r="I52" s="636"/>
      <c r="J52" s="636"/>
    </row>
    <row r="53" spans="1:10" ht="30" customHeight="1"/>
  </sheetData>
  <mergeCells count="18">
    <mergeCell ref="A1:F1"/>
    <mergeCell ref="A7:A9"/>
    <mergeCell ref="C7:C8"/>
    <mergeCell ref="D7:D8"/>
    <mergeCell ref="E7:E8"/>
    <mergeCell ref="F7:F8"/>
    <mergeCell ref="B3:J3"/>
    <mergeCell ref="A38:F38"/>
    <mergeCell ref="A40:F40"/>
    <mergeCell ref="E41:F41"/>
    <mergeCell ref="A49:F49"/>
    <mergeCell ref="A5:F5"/>
    <mergeCell ref="A19:F19"/>
    <mergeCell ref="A21:F21"/>
    <mergeCell ref="C22:F23"/>
    <mergeCell ref="C29:F29"/>
    <mergeCell ref="A35:F35"/>
    <mergeCell ref="A37:F37"/>
  </mergeCells>
  <printOptions horizontalCentered="1" verticalCentered="1"/>
  <pageMargins left="0.25" right="0.25" top="0.25" bottom="0.25" header="0.31496062992126" footer="0.25"/>
  <pageSetup paperSize="9" scale="46" orientation="landscape" r:id="rId1"/>
</worksheet>
</file>

<file path=xl/worksheets/sheet40.xml><?xml version="1.0" encoding="utf-8"?>
<worksheet xmlns="http://schemas.openxmlformats.org/spreadsheetml/2006/main" xmlns:r="http://schemas.openxmlformats.org/officeDocument/2006/relationships">
  <dimension ref="A2:J23"/>
  <sheetViews>
    <sheetView view="pageBreakPreview" zoomScale="60" zoomScaleNormal="100" workbookViewId="0">
      <selection activeCell="J10" sqref="J10"/>
    </sheetView>
  </sheetViews>
  <sheetFormatPr defaultRowHeight="15"/>
  <cols>
    <col min="1" max="1" width="20.5703125" customWidth="1"/>
    <col min="2" max="3" width="23" customWidth="1"/>
    <col min="4" max="4" width="18.7109375" customWidth="1"/>
    <col min="5" max="5" width="14.42578125" customWidth="1"/>
    <col min="6" max="6" width="83.5703125" customWidth="1"/>
    <col min="7" max="7" width="14.85546875" customWidth="1"/>
    <col min="8" max="8" width="29.42578125" customWidth="1"/>
    <col min="9" max="9" width="25.85546875" customWidth="1"/>
    <col min="10" max="10" width="30.42578125" customWidth="1"/>
  </cols>
  <sheetData>
    <row r="2" spans="1:10" ht="23.25">
      <c r="A2" s="253"/>
      <c r="B2" s="253"/>
      <c r="C2" s="253"/>
      <c r="D2" s="253"/>
      <c r="E2" s="253"/>
      <c r="F2" s="780" t="s">
        <v>1247</v>
      </c>
      <c r="G2" s="780"/>
      <c r="H2" s="780"/>
      <c r="I2" s="254"/>
      <c r="J2" s="254"/>
    </row>
    <row r="3" spans="1:10" ht="23.25">
      <c r="A3" s="253"/>
      <c r="B3" s="253"/>
      <c r="C3" s="253"/>
      <c r="D3" s="253"/>
      <c r="E3" s="253"/>
      <c r="F3" s="253"/>
      <c r="G3" s="253"/>
      <c r="H3" s="253"/>
      <c r="I3" s="254"/>
      <c r="J3" s="254"/>
    </row>
    <row r="4" spans="1:10" ht="23.25">
      <c r="A4" s="253"/>
      <c r="B4" s="253"/>
      <c r="C4" s="253"/>
      <c r="D4" s="253"/>
      <c r="E4" s="253"/>
      <c r="F4" s="253"/>
      <c r="G4" s="253"/>
      <c r="H4" s="253"/>
      <c r="I4" s="254"/>
      <c r="J4" s="254"/>
    </row>
    <row r="5" spans="1:10" ht="23.25">
      <c r="A5" s="785" t="s">
        <v>833</v>
      </c>
      <c r="B5" s="785"/>
      <c r="C5" s="785"/>
      <c r="D5" s="785"/>
      <c r="E5" s="785"/>
      <c r="F5" s="785"/>
      <c r="G5" s="785"/>
      <c r="H5" s="253"/>
      <c r="I5" s="254"/>
      <c r="J5" s="254"/>
    </row>
    <row r="6" spans="1:10" ht="23.25">
      <c r="A6" s="263" t="s">
        <v>0</v>
      </c>
      <c r="B6" s="503" t="s">
        <v>885</v>
      </c>
      <c r="C6" s="504"/>
      <c r="D6" s="504"/>
      <c r="E6" s="504"/>
      <c r="F6" s="505"/>
      <c r="G6" s="263"/>
      <c r="H6" s="253"/>
      <c r="I6" s="254"/>
      <c r="J6" s="254"/>
    </row>
    <row r="7" spans="1:10" ht="23.25">
      <c r="A7" s="785" t="s">
        <v>61</v>
      </c>
      <c r="B7" s="785"/>
      <c r="C7" s="785"/>
      <c r="D7" s="785"/>
      <c r="E7" s="785"/>
      <c r="F7" s="785"/>
      <c r="G7" s="785"/>
      <c r="H7" s="253"/>
      <c r="I7" s="254"/>
      <c r="J7" s="254"/>
    </row>
    <row r="8" spans="1:10" ht="23.25">
      <c r="A8" s="808" t="s">
        <v>834</v>
      </c>
      <c r="B8" s="809"/>
      <c r="C8" s="809"/>
      <c r="D8" s="809"/>
      <c r="E8" s="809"/>
      <c r="F8" s="809"/>
      <c r="G8" s="809"/>
      <c r="H8" s="253"/>
      <c r="I8" s="254"/>
      <c r="J8" s="254"/>
    </row>
    <row r="9" spans="1:10" ht="23.25">
      <c r="A9" s="253"/>
      <c r="B9" s="253"/>
      <c r="C9" s="253"/>
      <c r="D9" s="253"/>
      <c r="E9" s="253"/>
      <c r="F9" s="253"/>
      <c r="G9" s="253"/>
      <c r="H9" s="253"/>
      <c r="I9" s="254"/>
      <c r="J9" s="254"/>
    </row>
    <row r="10" spans="1:10" ht="67.5">
      <c r="A10" s="255" t="s">
        <v>900</v>
      </c>
      <c r="B10" s="255" t="s">
        <v>901</v>
      </c>
      <c r="C10" s="256" t="s">
        <v>902</v>
      </c>
      <c r="D10" s="256" t="s">
        <v>903</v>
      </c>
      <c r="E10" s="255" t="s">
        <v>904</v>
      </c>
      <c r="F10" s="256" t="s">
        <v>1240</v>
      </c>
      <c r="G10" s="256" t="s">
        <v>908</v>
      </c>
      <c r="H10" s="255" t="s">
        <v>905</v>
      </c>
      <c r="I10" s="255" t="s">
        <v>906</v>
      </c>
      <c r="J10" s="255" t="s">
        <v>907</v>
      </c>
    </row>
    <row r="11" spans="1:10" ht="23.25">
      <c r="A11" s="254"/>
      <c r="B11" s="254"/>
      <c r="C11" s="254"/>
      <c r="D11" s="254"/>
      <c r="E11" s="254"/>
      <c r="F11" s="254"/>
      <c r="G11" s="258"/>
      <c r="H11" s="259" t="s">
        <v>22</v>
      </c>
      <c r="I11" s="259" t="s">
        <v>22</v>
      </c>
      <c r="J11" s="259" t="s">
        <v>22</v>
      </c>
    </row>
    <row r="12" spans="1:10" s="64" customFormat="1" ht="35.1" customHeight="1">
      <c r="A12" s="267">
        <v>23010112</v>
      </c>
      <c r="B12" s="267">
        <v>70133</v>
      </c>
      <c r="C12" s="496"/>
      <c r="D12" s="394" t="s">
        <v>1248</v>
      </c>
      <c r="E12" s="267">
        <v>51231202</v>
      </c>
      <c r="F12" s="268" t="s">
        <v>4</v>
      </c>
      <c r="G12" s="268" t="s">
        <v>5</v>
      </c>
      <c r="H12" s="269">
        <v>6000000</v>
      </c>
      <c r="I12" s="269">
        <f>SUM(I13:I15)</f>
        <v>2282150</v>
      </c>
      <c r="J12" s="269">
        <f>SUM(J13:J15)</f>
        <v>7322500</v>
      </c>
    </row>
    <row r="13" spans="1:10" s="64" customFormat="1" ht="35.1" customHeight="1">
      <c r="A13" s="270" t="s">
        <v>6</v>
      </c>
      <c r="B13" s="270"/>
      <c r="C13" s="270"/>
      <c r="D13" s="270"/>
      <c r="E13" s="270"/>
      <c r="F13" s="260" t="s">
        <v>62</v>
      </c>
      <c r="G13" s="271"/>
      <c r="H13" s="273">
        <v>4000000</v>
      </c>
      <c r="I13" s="273">
        <v>1377950</v>
      </c>
      <c r="J13" s="273">
        <v>4000000</v>
      </c>
    </row>
    <row r="14" spans="1:10" s="64" customFormat="1" ht="35.1" customHeight="1">
      <c r="A14" s="270" t="s">
        <v>7</v>
      </c>
      <c r="B14" s="271"/>
      <c r="C14" s="271"/>
      <c r="D14" s="271"/>
      <c r="E14" s="271"/>
      <c r="F14" s="260" t="s">
        <v>2002</v>
      </c>
      <c r="G14" s="271"/>
      <c r="H14" s="273">
        <v>2000000</v>
      </c>
      <c r="I14" s="273">
        <v>904200</v>
      </c>
      <c r="J14" s="273">
        <v>1322500</v>
      </c>
    </row>
    <row r="15" spans="1:10" s="64" customFormat="1" ht="35.1" customHeight="1">
      <c r="A15" s="270" t="s">
        <v>9</v>
      </c>
      <c r="B15" s="271"/>
      <c r="C15" s="271"/>
      <c r="D15" s="271"/>
      <c r="E15" s="271"/>
      <c r="F15" s="260" t="s">
        <v>38</v>
      </c>
      <c r="G15" s="271"/>
      <c r="H15" s="273"/>
      <c r="I15" s="273"/>
      <c r="J15" s="273">
        <v>2000000</v>
      </c>
    </row>
    <row r="16" spans="1:10" s="64" customFormat="1" ht="35.1" customHeight="1">
      <c r="A16" s="271"/>
      <c r="B16" s="271"/>
      <c r="C16" s="271"/>
      <c r="D16" s="271"/>
      <c r="E16" s="271"/>
      <c r="F16" s="260"/>
      <c r="G16" s="271"/>
      <c r="H16" s="273"/>
      <c r="I16" s="273"/>
      <c r="J16" s="273"/>
    </row>
    <row r="17" spans="1:10" s="64" customFormat="1" ht="35.1" customHeight="1">
      <c r="A17" s="268">
        <v>23010105</v>
      </c>
      <c r="B17" s="267">
        <v>70133</v>
      </c>
      <c r="C17" s="496"/>
      <c r="D17" s="394" t="s">
        <v>1248</v>
      </c>
      <c r="E17" s="267">
        <v>51231202</v>
      </c>
      <c r="F17" s="401" t="s">
        <v>63</v>
      </c>
      <c r="G17" s="268"/>
      <c r="H17" s="269">
        <v>2450000</v>
      </c>
      <c r="I17" s="269">
        <v>968800</v>
      </c>
      <c r="J17" s="269">
        <v>2450000</v>
      </c>
    </row>
    <row r="18" spans="1:10" s="64" customFormat="1" ht="35.1" customHeight="1">
      <c r="A18" s="270" t="s">
        <v>6</v>
      </c>
      <c r="B18" s="271"/>
      <c r="C18" s="271"/>
      <c r="D18" s="271"/>
      <c r="E18" s="271"/>
      <c r="F18" s="260" t="s">
        <v>64</v>
      </c>
      <c r="G18" s="271"/>
      <c r="H18" s="273">
        <v>2450000</v>
      </c>
      <c r="I18" s="273">
        <v>968800</v>
      </c>
      <c r="J18" s="273">
        <v>2450000</v>
      </c>
    </row>
    <row r="19" spans="1:10" s="64" customFormat="1" ht="35.1" customHeight="1">
      <c r="A19" s="271"/>
      <c r="B19" s="271"/>
      <c r="C19" s="271"/>
      <c r="D19" s="271"/>
      <c r="E19" s="271"/>
      <c r="F19" s="260"/>
      <c r="G19" s="271"/>
      <c r="H19" s="273"/>
      <c r="I19" s="273"/>
      <c r="J19" s="273"/>
    </row>
    <row r="20" spans="1:10" s="64" customFormat="1" ht="35.1" customHeight="1">
      <c r="A20" s="268">
        <v>23020111</v>
      </c>
      <c r="B20" s="267">
        <v>70111</v>
      </c>
      <c r="C20" s="496"/>
      <c r="D20" s="394" t="s">
        <v>1248</v>
      </c>
      <c r="E20" s="267">
        <v>51231202</v>
      </c>
      <c r="F20" s="401" t="s">
        <v>1139</v>
      </c>
      <c r="G20" s="268"/>
      <c r="H20" s="269">
        <v>2000000</v>
      </c>
      <c r="I20" s="273"/>
      <c r="J20" s="269">
        <v>1000000</v>
      </c>
    </row>
    <row r="21" spans="1:10" s="64" customFormat="1" ht="35.1" customHeight="1">
      <c r="A21" s="270" t="s">
        <v>6</v>
      </c>
      <c r="B21" s="270"/>
      <c r="C21" s="270"/>
      <c r="D21" s="270"/>
      <c r="E21" s="270"/>
      <c r="F21" s="271" t="s">
        <v>65</v>
      </c>
      <c r="G21" s="271"/>
      <c r="H21" s="273">
        <v>2000000</v>
      </c>
      <c r="I21" s="273"/>
      <c r="J21" s="273">
        <v>1000000</v>
      </c>
    </row>
    <row r="22" spans="1:10" s="64" customFormat="1" ht="35.1" customHeight="1">
      <c r="A22" s="270"/>
      <c r="B22" s="270"/>
      <c r="C22" s="270"/>
      <c r="D22" s="270"/>
      <c r="E22" s="270"/>
      <c r="F22" s="271"/>
      <c r="G22" s="271"/>
      <c r="H22" s="273"/>
      <c r="I22" s="273"/>
      <c r="J22" s="273"/>
    </row>
    <row r="23" spans="1:10" s="64" customFormat="1" ht="35.1" customHeight="1">
      <c r="A23" s="271"/>
      <c r="B23" s="271"/>
      <c r="C23" s="271"/>
      <c r="D23" s="271"/>
      <c r="E23" s="271"/>
      <c r="F23" s="267" t="s">
        <v>1833</v>
      </c>
      <c r="G23" s="271"/>
      <c r="H23" s="277">
        <f>SUM(H12,H17, H20)</f>
        <v>10450000</v>
      </c>
      <c r="I23" s="277">
        <f t="shared" ref="I23:J23" si="0">SUM(I12,I17, I20)</f>
        <v>3250950</v>
      </c>
      <c r="J23" s="277">
        <f t="shared" si="0"/>
        <v>10772500</v>
      </c>
    </row>
  </sheetData>
  <mergeCells count="4">
    <mergeCell ref="F2:H2"/>
    <mergeCell ref="A5:G5"/>
    <mergeCell ref="A7:G7"/>
    <mergeCell ref="A8:G8"/>
  </mergeCells>
  <printOptions horizontalCentered="1" verticalCentered="1"/>
  <pageMargins left="0.7" right="0.7" top="0.75" bottom="0.75" header="0.3" footer="0.3"/>
  <pageSetup scale="43" orientation="landscape" horizontalDpi="300" verticalDpi="300" r:id="rId1"/>
  <headerFooter>
    <oddFooter xml:space="preserve">&amp;C&amp;"-,Bold"&amp;24 </oddFooter>
  </headerFooter>
</worksheet>
</file>

<file path=xl/worksheets/sheet41.xml><?xml version="1.0" encoding="utf-8"?>
<worksheet xmlns="http://schemas.openxmlformats.org/spreadsheetml/2006/main" xmlns:r="http://schemas.openxmlformats.org/officeDocument/2006/relationships">
  <dimension ref="A1:J26"/>
  <sheetViews>
    <sheetView view="pageBreakPreview" zoomScale="60" zoomScaleNormal="100" workbookViewId="0">
      <selection activeCell="J10" sqref="J10"/>
    </sheetView>
  </sheetViews>
  <sheetFormatPr defaultRowHeight="15"/>
  <cols>
    <col min="1" max="3" width="19.28515625" customWidth="1"/>
    <col min="4" max="4" width="16.7109375" style="32" customWidth="1"/>
    <col min="5" max="5" width="14.7109375" customWidth="1"/>
    <col min="6" max="6" width="94" bestFit="1" customWidth="1"/>
    <col min="7" max="7" width="13.42578125" customWidth="1"/>
    <col min="8" max="8" width="29.140625" customWidth="1"/>
    <col min="9" max="9" width="23.5703125" customWidth="1"/>
    <col min="10" max="10" width="29.140625" customWidth="1"/>
  </cols>
  <sheetData>
    <row r="1" spans="1:10">
      <c r="A1" s="2"/>
      <c r="B1" s="2"/>
      <c r="C1" s="2"/>
      <c r="D1" s="29"/>
      <c r="E1" s="2"/>
      <c r="F1" s="2"/>
      <c r="G1" s="2"/>
      <c r="H1" s="2"/>
      <c r="I1" s="2"/>
      <c r="J1" s="2"/>
    </row>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835</v>
      </c>
      <c r="B5" s="785"/>
      <c r="C5" s="785"/>
      <c r="D5" s="785"/>
      <c r="E5" s="785"/>
      <c r="F5" s="785"/>
      <c r="G5" s="785"/>
      <c r="H5" s="253"/>
      <c r="I5" s="254"/>
      <c r="J5" s="254"/>
    </row>
    <row r="6" spans="1:10" ht="23.25">
      <c r="A6" s="263" t="s">
        <v>0</v>
      </c>
      <c r="B6" s="263"/>
      <c r="C6" s="492" t="s">
        <v>824</v>
      </c>
      <c r="D6" s="492"/>
      <c r="E6" s="492"/>
      <c r="F6" s="492"/>
      <c r="G6" s="263"/>
      <c r="H6" s="253"/>
      <c r="I6" s="254"/>
      <c r="J6" s="254"/>
    </row>
    <row r="7" spans="1:10" ht="23.25">
      <c r="A7" s="785" t="s">
        <v>66</v>
      </c>
      <c r="B7" s="785"/>
      <c r="C7" s="785"/>
      <c r="D7" s="785"/>
      <c r="E7" s="785"/>
      <c r="F7" s="785"/>
      <c r="G7" s="785"/>
      <c r="H7" s="253"/>
      <c r="I7" s="254"/>
      <c r="J7" s="254"/>
    </row>
    <row r="8" spans="1:10" ht="23.25">
      <c r="A8" s="785" t="s">
        <v>836</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ht="23.25">
      <c r="A11" s="254"/>
      <c r="B11" s="254"/>
      <c r="C11" s="254"/>
      <c r="D11" s="473"/>
      <c r="E11" s="254"/>
      <c r="F11" s="254"/>
      <c r="G11" s="258"/>
      <c r="H11" s="259" t="s">
        <v>22</v>
      </c>
      <c r="I11" s="259" t="s">
        <v>22</v>
      </c>
      <c r="J11" s="259" t="s">
        <v>22</v>
      </c>
    </row>
    <row r="12" spans="1:10" s="64" customFormat="1" ht="35.1" customHeight="1">
      <c r="A12" s="267">
        <v>23010112</v>
      </c>
      <c r="B12" s="267">
        <v>70133</v>
      </c>
      <c r="C12" s="267"/>
      <c r="D12" s="394" t="s">
        <v>1248</v>
      </c>
      <c r="E12" s="267">
        <v>51231202</v>
      </c>
      <c r="F12" s="268" t="s">
        <v>4</v>
      </c>
      <c r="G12" s="268" t="s">
        <v>5</v>
      </c>
      <c r="H12" s="269">
        <v>11000000</v>
      </c>
      <c r="I12" s="269">
        <f>SUM(I13:I17)</f>
        <v>7252800</v>
      </c>
      <c r="J12" s="269">
        <f>SUM(J13:J17)</f>
        <v>11800000</v>
      </c>
    </row>
    <row r="13" spans="1:10" s="64" customFormat="1" ht="35.1" customHeight="1">
      <c r="A13" s="270" t="s">
        <v>6</v>
      </c>
      <c r="B13" s="270"/>
      <c r="C13" s="270"/>
      <c r="D13" s="395"/>
      <c r="E13" s="270"/>
      <c r="F13" s="260" t="s">
        <v>67</v>
      </c>
      <c r="G13" s="271"/>
      <c r="H13" s="273">
        <v>5000000</v>
      </c>
      <c r="I13" s="273">
        <v>3155200</v>
      </c>
      <c r="J13" s="273">
        <v>4000000</v>
      </c>
    </row>
    <row r="14" spans="1:10" s="64" customFormat="1" ht="35.1" customHeight="1">
      <c r="A14" s="270" t="s">
        <v>7</v>
      </c>
      <c r="B14" s="270"/>
      <c r="C14" s="270"/>
      <c r="D14" s="395"/>
      <c r="E14" s="270"/>
      <c r="F14" s="260" t="s">
        <v>68</v>
      </c>
      <c r="G14" s="271"/>
      <c r="H14" s="273">
        <v>2000000</v>
      </c>
      <c r="I14" s="273">
        <v>1815000</v>
      </c>
      <c r="J14" s="273">
        <v>2000000</v>
      </c>
    </row>
    <row r="15" spans="1:10" s="64" customFormat="1" ht="35.1" customHeight="1">
      <c r="A15" s="270" t="s">
        <v>9</v>
      </c>
      <c r="B15" s="270"/>
      <c r="C15" s="270"/>
      <c r="D15" s="395"/>
      <c r="E15" s="270"/>
      <c r="F15" s="304" t="s">
        <v>69</v>
      </c>
      <c r="G15" s="271"/>
      <c r="H15" s="273">
        <v>2000000</v>
      </c>
      <c r="I15" s="273">
        <v>1852600</v>
      </c>
      <c r="J15" s="273">
        <v>3000000</v>
      </c>
    </row>
    <row r="16" spans="1:10" s="64" customFormat="1" ht="46.5">
      <c r="A16" s="270" t="s">
        <v>35</v>
      </c>
      <c r="B16" s="270"/>
      <c r="C16" s="270"/>
      <c r="D16" s="395"/>
      <c r="E16" s="270"/>
      <c r="F16" s="304" t="s">
        <v>70</v>
      </c>
      <c r="G16" s="271"/>
      <c r="H16" s="273">
        <v>1000000</v>
      </c>
      <c r="I16" s="273">
        <v>430000</v>
      </c>
      <c r="J16" s="273">
        <v>1800000</v>
      </c>
    </row>
    <row r="17" spans="1:10" s="64" customFormat="1" ht="35.1" customHeight="1">
      <c r="A17" s="270" t="s">
        <v>71</v>
      </c>
      <c r="B17" s="270"/>
      <c r="C17" s="270"/>
      <c r="D17" s="395"/>
      <c r="E17" s="270"/>
      <c r="F17" s="260" t="s">
        <v>837</v>
      </c>
      <c r="G17" s="271"/>
      <c r="H17" s="273">
        <v>1000000</v>
      </c>
      <c r="I17" s="273"/>
      <c r="J17" s="273">
        <v>1000000</v>
      </c>
    </row>
    <row r="18" spans="1:10" s="64" customFormat="1" ht="35.1" customHeight="1">
      <c r="A18" s="271"/>
      <c r="B18" s="271"/>
      <c r="C18" s="271"/>
      <c r="D18" s="403"/>
      <c r="E18" s="271"/>
      <c r="F18" s="260"/>
      <c r="G18" s="271"/>
      <c r="H18" s="273"/>
      <c r="I18" s="273"/>
      <c r="J18" s="273"/>
    </row>
    <row r="19" spans="1:10" s="64" customFormat="1" ht="35.1" customHeight="1">
      <c r="A19" s="268">
        <v>23020105</v>
      </c>
      <c r="B19" s="268">
        <v>70630</v>
      </c>
      <c r="C19" s="268"/>
      <c r="D19" s="394" t="s">
        <v>1248</v>
      </c>
      <c r="E19" s="268"/>
      <c r="F19" s="506" t="s">
        <v>72</v>
      </c>
      <c r="G19" s="268"/>
      <c r="H19" s="269">
        <v>2000000</v>
      </c>
      <c r="I19" s="273"/>
      <c r="J19" s="269">
        <v>2000000</v>
      </c>
    </row>
    <row r="20" spans="1:10" s="64" customFormat="1" ht="35.1" customHeight="1">
      <c r="A20" s="270" t="s">
        <v>6</v>
      </c>
      <c r="B20" s="271"/>
      <c r="C20" s="271"/>
      <c r="D20" s="395"/>
      <c r="E20" s="271"/>
      <c r="F20" s="260" t="s">
        <v>73</v>
      </c>
      <c r="G20" s="271"/>
      <c r="H20" s="273">
        <v>2000000</v>
      </c>
      <c r="I20" s="273"/>
      <c r="J20" s="273">
        <v>2000000</v>
      </c>
    </row>
    <row r="21" spans="1:10" s="64" customFormat="1" ht="35.1" customHeight="1">
      <c r="A21" s="271"/>
      <c r="B21" s="271"/>
      <c r="C21" s="271"/>
      <c r="D21" s="395"/>
      <c r="E21" s="271"/>
      <c r="F21" s="260"/>
      <c r="G21" s="271"/>
      <c r="H21" s="273"/>
      <c r="I21" s="273"/>
      <c r="J21" s="273"/>
    </row>
    <row r="22" spans="1:10" s="64" customFormat="1" ht="35.1" customHeight="1">
      <c r="A22" s="268">
        <v>23030121</v>
      </c>
      <c r="B22" s="268">
        <v>70610</v>
      </c>
      <c r="C22" s="268"/>
      <c r="D22" s="394" t="s">
        <v>1248</v>
      </c>
      <c r="E22" s="268"/>
      <c r="F22" s="401" t="s">
        <v>74</v>
      </c>
      <c r="G22" s="268"/>
      <c r="H22" s="269">
        <v>3000000</v>
      </c>
      <c r="I22" s="269">
        <v>800000</v>
      </c>
      <c r="J22" s="269">
        <v>3000000</v>
      </c>
    </row>
    <row r="23" spans="1:10" s="64" customFormat="1" ht="35.1" customHeight="1">
      <c r="A23" s="270" t="s">
        <v>6</v>
      </c>
      <c r="B23" s="270"/>
      <c r="C23" s="270"/>
      <c r="D23" s="395"/>
      <c r="E23" s="270"/>
      <c r="F23" s="304" t="s">
        <v>75</v>
      </c>
      <c r="G23" s="271"/>
      <c r="H23" s="273">
        <v>1000000</v>
      </c>
      <c r="I23" s="273">
        <v>800000</v>
      </c>
      <c r="J23" s="273">
        <v>1000000</v>
      </c>
    </row>
    <row r="24" spans="1:10" s="64" customFormat="1" ht="35.1" customHeight="1">
      <c r="A24" s="270" t="s">
        <v>7</v>
      </c>
      <c r="B24" s="270"/>
      <c r="C24" s="270"/>
      <c r="D24" s="395"/>
      <c r="E24" s="270"/>
      <c r="F24" s="304" t="s">
        <v>76</v>
      </c>
      <c r="G24" s="271"/>
      <c r="H24" s="273">
        <v>1000000</v>
      </c>
      <c r="I24" s="273"/>
      <c r="J24" s="273">
        <v>1000000</v>
      </c>
    </row>
    <row r="25" spans="1:10" s="64" customFormat="1" ht="35.1" customHeight="1">
      <c r="A25" s="270" t="s">
        <v>9</v>
      </c>
      <c r="B25" s="270"/>
      <c r="C25" s="270"/>
      <c r="D25" s="395"/>
      <c r="E25" s="270"/>
      <c r="F25" s="304" t="s">
        <v>77</v>
      </c>
      <c r="G25" s="271"/>
      <c r="H25" s="273">
        <v>1000000</v>
      </c>
      <c r="I25" s="273"/>
      <c r="J25" s="273">
        <v>1000000</v>
      </c>
    </row>
    <row r="26" spans="1:10" s="64" customFormat="1" ht="35.1" customHeight="1">
      <c r="A26" s="271"/>
      <c r="B26" s="271"/>
      <c r="C26" s="271"/>
      <c r="D26" s="403"/>
      <c r="E26" s="271"/>
      <c r="F26" s="267" t="s">
        <v>1823</v>
      </c>
      <c r="G26" s="271"/>
      <c r="H26" s="277">
        <f>SUM(H12,H19, H22)</f>
        <v>16000000</v>
      </c>
      <c r="I26" s="277">
        <f>SUM(I12,I19, I22)</f>
        <v>8052800</v>
      </c>
      <c r="J26" s="277">
        <f>SUM(J12,J19, J22)</f>
        <v>16800000</v>
      </c>
    </row>
  </sheetData>
  <mergeCells count="4">
    <mergeCell ref="A5:G5"/>
    <mergeCell ref="A7:G7"/>
    <mergeCell ref="A8:G8"/>
    <mergeCell ref="A2:J2"/>
  </mergeCells>
  <printOptions horizontalCentered="1" verticalCentered="1"/>
  <pageMargins left="0.7" right="0.7" top="0.75" bottom="0.75" header="0.3" footer="0.3"/>
  <pageSetup scale="43" orientation="landscape" horizontalDpi="300" verticalDpi="300" r:id="rId1"/>
  <headerFooter>
    <oddFooter xml:space="preserve">&amp;C&amp;"-,Bold"&amp;24 </oddFooter>
  </headerFooter>
</worksheet>
</file>

<file path=xl/worksheets/sheet42.xml><?xml version="1.0" encoding="utf-8"?>
<worksheet xmlns="http://schemas.openxmlformats.org/spreadsheetml/2006/main" xmlns:r="http://schemas.openxmlformats.org/officeDocument/2006/relationships">
  <dimension ref="A1:J18"/>
  <sheetViews>
    <sheetView view="pageBreakPreview" zoomScale="60" zoomScaleNormal="100" workbookViewId="0">
      <selection activeCell="J10" sqref="J10"/>
    </sheetView>
  </sheetViews>
  <sheetFormatPr defaultRowHeight="15"/>
  <cols>
    <col min="1" max="3" width="19.85546875" customWidth="1"/>
    <col min="4" max="4" width="14.85546875" style="32" customWidth="1"/>
    <col min="5" max="5" width="14.42578125" customWidth="1"/>
    <col min="6" max="6" width="92" bestFit="1" customWidth="1"/>
    <col min="7" max="7" width="13.42578125" customWidth="1"/>
    <col min="8" max="8" width="29.85546875" customWidth="1"/>
    <col min="9" max="9" width="25.85546875" customWidth="1"/>
    <col min="10" max="10" width="31" customWidth="1"/>
  </cols>
  <sheetData>
    <row r="1" spans="1:10">
      <c r="A1" s="2"/>
      <c r="B1" s="2"/>
      <c r="C1" s="2"/>
      <c r="D1" s="29"/>
      <c r="E1" s="2"/>
      <c r="F1" s="2"/>
      <c r="G1" s="2"/>
      <c r="H1" s="2"/>
      <c r="I1" s="2"/>
      <c r="J1" s="2"/>
    </row>
    <row r="2" spans="1:10" ht="23.25">
      <c r="A2" s="253"/>
      <c r="B2" s="253"/>
      <c r="C2" s="253"/>
      <c r="D2" s="352"/>
      <c r="E2" s="253"/>
      <c r="F2" s="780" t="s">
        <v>1247</v>
      </c>
      <c r="G2" s="780"/>
      <c r="H2" s="780"/>
      <c r="I2" s="254"/>
      <c r="J2" s="254"/>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833</v>
      </c>
      <c r="B5" s="785"/>
      <c r="C5" s="785"/>
      <c r="D5" s="785"/>
      <c r="E5" s="785"/>
      <c r="F5" s="785"/>
      <c r="G5" s="785"/>
      <c r="H5" s="253"/>
      <c r="I5" s="254"/>
      <c r="J5" s="254"/>
    </row>
    <row r="6" spans="1:10" ht="23.25">
      <c r="A6" s="263" t="s">
        <v>0</v>
      </c>
      <c r="B6" s="263"/>
      <c r="C6" s="492" t="s">
        <v>885</v>
      </c>
      <c r="D6" s="492"/>
      <c r="E6" s="492"/>
      <c r="F6" s="492"/>
      <c r="G6" s="263"/>
      <c r="H6" s="253"/>
      <c r="I6" s="254"/>
      <c r="J6" s="254"/>
    </row>
    <row r="7" spans="1:10" ht="23.25">
      <c r="A7" s="785" t="s">
        <v>795</v>
      </c>
      <c r="B7" s="785"/>
      <c r="C7" s="785"/>
      <c r="D7" s="785"/>
      <c r="E7" s="785"/>
      <c r="F7" s="785"/>
      <c r="G7" s="785"/>
      <c r="H7" s="253"/>
      <c r="I7" s="254"/>
      <c r="J7" s="254"/>
    </row>
    <row r="8" spans="1:10" ht="23.25">
      <c r="A8" s="785" t="s">
        <v>838</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ht="23.25">
      <c r="A11" s="254"/>
      <c r="B11" s="254"/>
      <c r="C11" s="254"/>
      <c r="D11" s="473"/>
      <c r="E11" s="254"/>
      <c r="F11" s="254"/>
      <c r="G11" s="258"/>
      <c r="H11" s="259" t="s">
        <v>22</v>
      </c>
      <c r="I11" s="259" t="s">
        <v>22</v>
      </c>
      <c r="J11" s="259" t="s">
        <v>22</v>
      </c>
    </row>
    <row r="12" spans="1:10" s="64" customFormat="1" ht="35.1" customHeight="1">
      <c r="A12" s="267">
        <v>23010112</v>
      </c>
      <c r="B12" s="267">
        <v>70133</v>
      </c>
      <c r="C12" s="267"/>
      <c r="D12" s="394" t="s">
        <v>1248</v>
      </c>
      <c r="E12" s="267">
        <v>51231202</v>
      </c>
      <c r="F12" s="268" t="s">
        <v>4</v>
      </c>
      <c r="G12" s="268" t="s">
        <v>5</v>
      </c>
      <c r="H12" s="269">
        <v>1000000</v>
      </c>
      <c r="I12" s="269">
        <v>187000</v>
      </c>
      <c r="J12" s="269">
        <v>1000000</v>
      </c>
    </row>
    <row r="13" spans="1:10" s="64" customFormat="1" ht="35.1" customHeight="1">
      <c r="A13" s="270" t="s">
        <v>6</v>
      </c>
      <c r="B13" s="270"/>
      <c r="C13" s="270"/>
      <c r="D13" s="395"/>
      <c r="E13" s="270"/>
      <c r="F13" s="260" t="s">
        <v>78</v>
      </c>
      <c r="G13" s="271"/>
      <c r="H13" s="273">
        <v>1000000</v>
      </c>
      <c r="I13" s="273">
        <v>187000</v>
      </c>
      <c r="J13" s="273">
        <v>1000000</v>
      </c>
    </row>
    <row r="14" spans="1:10" s="64" customFormat="1" ht="35.1" customHeight="1">
      <c r="A14" s="270"/>
      <c r="B14" s="270"/>
      <c r="C14" s="270"/>
      <c r="D14" s="395"/>
      <c r="E14" s="270"/>
      <c r="F14" s="260"/>
      <c r="G14" s="271"/>
      <c r="H14" s="273"/>
      <c r="I14" s="273"/>
      <c r="J14" s="273"/>
    </row>
    <row r="15" spans="1:10" s="64" customFormat="1" ht="35.1" customHeight="1">
      <c r="A15" s="267">
        <v>23010124</v>
      </c>
      <c r="B15" s="267">
        <v>70941</v>
      </c>
      <c r="C15" s="267"/>
      <c r="D15" s="394" t="s">
        <v>1248</v>
      </c>
      <c r="E15" s="267">
        <v>51231202</v>
      </c>
      <c r="F15" s="401" t="s">
        <v>79</v>
      </c>
      <c r="G15" s="268"/>
      <c r="H15" s="269">
        <v>500000</v>
      </c>
      <c r="I15" s="273"/>
      <c r="J15" s="269">
        <v>575000</v>
      </c>
    </row>
    <row r="16" spans="1:10" s="64" customFormat="1" ht="46.5">
      <c r="A16" s="270" t="s">
        <v>6</v>
      </c>
      <c r="B16" s="271"/>
      <c r="C16" s="271"/>
      <c r="D16" s="403"/>
      <c r="E16" s="271"/>
      <c r="F16" s="260" t="s">
        <v>80</v>
      </c>
      <c r="G16" s="271"/>
      <c r="H16" s="273">
        <v>500000</v>
      </c>
      <c r="I16" s="273"/>
      <c r="J16" s="273">
        <v>575000</v>
      </c>
    </row>
    <row r="17" spans="1:10" s="64" customFormat="1" ht="35.1" customHeight="1">
      <c r="A17" s="271"/>
      <c r="B17" s="271"/>
      <c r="C17" s="271"/>
      <c r="D17" s="403"/>
      <c r="E17" s="271"/>
      <c r="F17" s="260"/>
      <c r="G17" s="271"/>
      <c r="H17" s="273"/>
      <c r="I17" s="273"/>
      <c r="J17" s="273"/>
    </row>
    <row r="18" spans="1:10" s="64" customFormat="1" ht="35.1" customHeight="1">
      <c r="A18" s="271"/>
      <c r="B18" s="271"/>
      <c r="C18" s="271"/>
      <c r="D18" s="403"/>
      <c r="E18" s="271"/>
      <c r="F18" s="267" t="s">
        <v>1833</v>
      </c>
      <c r="G18" s="271"/>
      <c r="H18" s="277">
        <f xml:space="preserve"> SUM(H12,H15)</f>
        <v>1500000</v>
      </c>
      <c r="I18" s="277">
        <f t="shared" ref="I18:J18" si="0" xml:space="preserve"> SUM(I12,I15)</f>
        <v>187000</v>
      </c>
      <c r="J18" s="277">
        <f t="shared" si="0"/>
        <v>1575000</v>
      </c>
    </row>
  </sheetData>
  <mergeCells count="4">
    <mergeCell ref="F2:H2"/>
    <mergeCell ref="A5:G5"/>
    <mergeCell ref="A7:G7"/>
    <mergeCell ref="A8:G8"/>
  </mergeCells>
  <printOptions horizontalCentered="1" verticalCentered="1"/>
  <pageMargins left="0.7" right="0.7" top="0.75" bottom="0.75" header="0.3" footer="0.3"/>
  <pageSetup scale="43" orientation="landscape" horizontalDpi="300" verticalDpi="300" r:id="rId1"/>
  <headerFooter>
    <oddFooter xml:space="preserve">&amp;C&amp;"-,Bold"&amp;24 </oddFooter>
  </headerFooter>
</worksheet>
</file>

<file path=xl/worksheets/sheet43.xml><?xml version="1.0" encoding="utf-8"?>
<worksheet xmlns="http://schemas.openxmlformats.org/spreadsheetml/2006/main" xmlns:r="http://schemas.openxmlformats.org/officeDocument/2006/relationships">
  <dimension ref="A1:J18"/>
  <sheetViews>
    <sheetView view="pageBreakPreview" topLeftCell="C1" zoomScale="70" zoomScaleNormal="100" zoomScaleSheetLayoutView="70" workbookViewId="0">
      <selection activeCell="J10" sqref="J10"/>
    </sheetView>
  </sheetViews>
  <sheetFormatPr defaultRowHeight="15"/>
  <cols>
    <col min="1" max="1" width="19.140625" customWidth="1"/>
    <col min="2" max="2" width="22.7109375" customWidth="1"/>
    <col min="3" max="3" width="22.85546875" customWidth="1"/>
    <col min="4" max="4" width="16" style="32" customWidth="1"/>
    <col min="5" max="5" width="13.140625" customWidth="1"/>
    <col min="6" max="6" width="96.140625" customWidth="1"/>
    <col min="7" max="7" width="17.140625" customWidth="1"/>
    <col min="8" max="8" width="31.7109375" customWidth="1"/>
    <col min="9" max="9" width="26.140625" customWidth="1"/>
    <col min="10" max="10" width="30.42578125" customWidth="1"/>
  </cols>
  <sheetData>
    <row r="1" spans="1:10">
      <c r="A1" s="2"/>
      <c r="B1" s="2"/>
      <c r="C1" s="2"/>
      <c r="D1" s="29"/>
      <c r="E1" s="2"/>
      <c r="F1" s="2"/>
      <c r="G1" s="2"/>
      <c r="H1" s="2"/>
      <c r="I1" s="2"/>
      <c r="J1" s="2"/>
    </row>
    <row r="2" spans="1:10" ht="19.5">
      <c r="A2" s="802" t="s">
        <v>1247</v>
      </c>
      <c r="B2" s="802"/>
      <c r="C2" s="802"/>
      <c r="D2" s="802"/>
      <c r="E2" s="802"/>
      <c r="F2" s="802"/>
      <c r="G2" s="802"/>
      <c r="H2" s="802"/>
      <c r="I2" s="802"/>
      <c r="J2" s="802"/>
    </row>
    <row r="3" spans="1:10" ht="21">
      <c r="A3" s="20"/>
      <c r="B3" s="20"/>
      <c r="C3" s="20"/>
      <c r="D3" s="491"/>
      <c r="E3" s="20"/>
      <c r="F3" s="20"/>
      <c r="G3" s="20"/>
      <c r="H3" s="20"/>
      <c r="I3" s="18"/>
      <c r="J3" s="18"/>
    </row>
    <row r="4" spans="1:10" ht="21">
      <c r="A4" s="20"/>
      <c r="B4" s="20"/>
      <c r="C4" s="20"/>
      <c r="D4" s="491"/>
      <c r="E4" s="20"/>
      <c r="F4" s="20"/>
      <c r="G4" s="20"/>
      <c r="H4" s="20"/>
      <c r="I4" s="18"/>
      <c r="J4" s="18"/>
    </row>
    <row r="5" spans="1:10" ht="21">
      <c r="A5" s="803" t="s">
        <v>830</v>
      </c>
      <c r="B5" s="803"/>
      <c r="C5" s="803"/>
      <c r="D5" s="803"/>
      <c r="E5" s="803"/>
      <c r="F5" s="803"/>
      <c r="G5" s="803"/>
      <c r="H5" s="20"/>
      <c r="I5" s="18"/>
      <c r="J5" s="18"/>
    </row>
    <row r="6" spans="1:10" ht="21">
      <c r="A6" s="21" t="s">
        <v>0</v>
      </c>
      <c r="B6" s="21"/>
      <c r="C6" s="28" t="s">
        <v>824</v>
      </c>
      <c r="D6" s="28"/>
      <c r="E6" s="28"/>
      <c r="F6" s="28"/>
      <c r="G6" s="21"/>
      <c r="H6" s="20"/>
      <c r="I6" s="18"/>
      <c r="J6" s="18"/>
    </row>
    <row r="7" spans="1:10" ht="21">
      <c r="A7" s="803" t="s">
        <v>83</v>
      </c>
      <c r="B7" s="803"/>
      <c r="C7" s="803"/>
      <c r="D7" s="803"/>
      <c r="E7" s="803"/>
      <c r="F7" s="803"/>
      <c r="G7" s="803"/>
      <c r="H7" s="20"/>
      <c r="I7" s="18"/>
      <c r="J7" s="18"/>
    </row>
    <row r="8" spans="1:10" ht="21">
      <c r="A8" s="803" t="s">
        <v>886</v>
      </c>
      <c r="B8" s="803"/>
      <c r="C8" s="803"/>
      <c r="D8" s="803"/>
      <c r="E8" s="803"/>
      <c r="F8" s="803"/>
      <c r="G8" s="803"/>
      <c r="H8" s="20"/>
      <c r="I8" s="18"/>
      <c r="J8" s="18"/>
    </row>
    <row r="9" spans="1:10" ht="21">
      <c r="A9" s="20"/>
      <c r="B9" s="20"/>
      <c r="C9" s="20"/>
      <c r="D9" s="491"/>
      <c r="E9" s="20"/>
      <c r="F9" s="20"/>
      <c r="G9" s="20"/>
      <c r="H9" s="20"/>
      <c r="I9" s="18"/>
      <c r="J9" s="18"/>
    </row>
    <row r="10" spans="1:10" ht="60.75">
      <c r="A10" s="22" t="s">
        <v>900</v>
      </c>
      <c r="B10" s="22" t="s">
        <v>901</v>
      </c>
      <c r="C10" s="23" t="s">
        <v>902</v>
      </c>
      <c r="D10" s="493" t="s">
        <v>903</v>
      </c>
      <c r="E10" s="22" t="s">
        <v>904</v>
      </c>
      <c r="F10" s="23" t="s">
        <v>1240</v>
      </c>
      <c r="G10" s="23" t="s">
        <v>908</v>
      </c>
      <c r="H10" s="22" t="s">
        <v>905</v>
      </c>
      <c r="I10" s="22" t="s">
        <v>906</v>
      </c>
      <c r="J10" s="22" t="s">
        <v>907</v>
      </c>
    </row>
    <row r="11" spans="1:10" ht="21">
      <c r="A11" s="18"/>
      <c r="B11" s="18"/>
      <c r="C11" s="18"/>
      <c r="D11" s="498"/>
      <c r="E11" s="18"/>
      <c r="F11" s="18"/>
      <c r="G11" s="24"/>
      <c r="H11" s="25" t="s">
        <v>22</v>
      </c>
      <c r="I11" s="25" t="s">
        <v>22</v>
      </c>
      <c r="J11" s="25" t="s">
        <v>22</v>
      </c>
    </row>
    <row r="12" spans="1:10" s="64" customFormat="1" ht="35.1" customHeight="1">
      <c r="A12" s="384">
        <v>23010112</v>
      </c>
      <c r="B12" s="384">
        <v>70133</v>
      </c>
      <c r="C12" s="494"/>
      <c r="D12" s="385" t="s">
        <v>1248</v>
      </c>
      <c r="E12" s="494"/>
      <c r="F12" s="386" t="s">
        <v>4</v>
      </c>
      <c r="G12" s="386" t="s">
        <v>5</v>
      </c>
      <c r="H12" s="387">
        <v>3000000</v>
      </c>
      <c r="I12" s="391"/>
      <c r="J12" s="387">
        <v>6000000</v>
      </c>
    </row>
    <row r="13" spans="1:10" s="64" customFormat="1" ht="35.1" customHeight="1">
      <c r="A13" s="389" t="s">
        <v>6</v>
      </c>
      <c r="B13" s="389"/>
      <c r="C13" s="389"/>
      <c r="D13" s="390"/>
      <c r="E13" s="389"/>
      <c r="F13" s="382" t="s">
        <v>1348</v>
      </c>
      <c r="G13" s="388"/>
      <c r="H13" s="391">
        <v>2000000</v>
      </c>
      <c r="I13" s="391"/>
      <c r="J13" s="391">
        <v>4000000</v>
      </c>
    </row>
    <row r="14" spans="1:10" s="64" customFormat="1" ht="35.1" customHeight="1">
      <c r="A14" s="389" t="s">
        <v>7</v>
      </c>
      <c r="B14" s="388"/>
      <c r="C14" s="388"/>
      <c r="D14" s="393"/>
      <c r="E14" s="388"/>
      <c r="F14" s="382" t="s">
        <v>82</v>
      </c>
      <c r="G14" s="388"/>
      <c r="H14" s="391">
        <v>1000000</v>
      </c>
      <c r="I14" s="391"/>
      <c r="J14" s="391">
        <v>2000000</v>
      </c>
    </row>
    <row r="15" spans="1:10" s="64" customFormat="1" ht="35.1" customHeight="1">
      <c r="A15" s="389"/>
      <c r="B15" s="388"/>
      <c r="C15" s="388"/>
      <c r="D15" s="393"/>
      <c r="E15" s="388"/>
      <c r="F15" s="382"/>
      <c r="G15" s="388"/>
      <c r="H15" s="391"/>
      <c r="I15" s="391"/>
      <c r="J15" s="391"/>
    </row>
    <row r="16" spans="1:10" s="64" customFormat="1" ht="20.25">
      <c r="A16" s="406">
        <v>23030121</v>
      </c>
      <c r="B16" s="507">
        <v>70610</v>
      </c>
      <c r="C16" s="507"/>
      <c r="D16" s="508" t="s">
        <v>1248</v>
      </c>
      <c r="E16" s="507"/>
      <c r="F16" s="383" t="s">
        <v>74</v>
      </c>
      <c r="G16" s="507" t="s">
        <v>12</v>
      </c>
      <c r="H16" s="509"/>
      <c r="I16" s="509"/>
      <c r="J16" s="509">
        <v>4000000</v>
      </c>
    </row>
    <row r="17" spans="1:10" s="64" customFormat="1" ht="35.1" customHeight="1">
      <c r="A17" s="389" t="s">
        <v>6</v>
      </c>
      <c r="B17" s="388"/>
      <c r="C17" s="388"/>
      <c r="D17" s="393"/>
      <c r="E17" s="388"/>
      <c r="F17" s="382" t="s">
        <v>1349</v>
      </c>
      <c r="G17" s="388"/>
      <c r="H17" s="391"/>
      <c r="I17" s="391"/>
      <c r="J17" s="391">
        <v>4000000</v>
      </c>
    </row>
    <row r="18" spans="1:10" s="64" customFormat="1" ht="35.1" customHeight="1">
      <c r="A18" s="388"/>
      <c r="B18" s="388"/>
      <c r="C18" s="388"/>
      <c r="D18" s="393"/>
      <c r="E18" s="388"/>
      <c r="F18" s="384" t="s">
        <v>1350</v>
      </c>
      <c r="G18" s="388"/>
      <c r="H18" s="405">
        <f xml:space="preserve"> SUM(H12)</f>
        <v>3000000</v>
      </c>
      <c r="I18" s="391"/>
      <c r="J18" s="387">
        <f>SUM(J16,J12)</f>
        <v>10000000</v>
      </c>
    </row>
  </sheetData>
  <mergeCells count="4">
    <mergeCell ref="A5:G5"/>
    <mergeCell ref="A7:G7"/>
    <mergeCell ref="A8:G8"/>
    <mergeCell ref="A2:J2"/>
  </mergeCells>
  <printOptions horizontalCentered="1" verticalCentered="1"/>
  <pageMargins left="0.7" right="0.7" top="0.75" bottom="0.75" header="0.3" footer="0.3"/>
  <pageSetup scale="40" orientation="landscape" horizontalDpi="300" verticalDpi="300" r:id="rId1"/>
  <headerFooter>
    <oddFooter xml:space="preserve">&amp;C&amp;"-,Bold"&amp;24 </oddFooter>
  </headerFooter>
</worksheet>
</file>

<file path=xl/worksheets/sheet44.xml><?xml version="1.0" encoding="utf-8"?>
<worksheet xmlns="http://schemas.openxmlformats.org/spreadsheetml/2006/main" xmlns:r="http://schemas.openxmlformats.org/officeDocument/2006/relationships">
  <dimension ref="A2:J45"/>
  <sheetViews>
    <sheetView view="pageBreakPreview" topLeftCell="A8" zoomScale="60" zoomScaleNormal="100" workbookViewId="0">
      <selection activeCell="J10" sqref="J10"/>
    </sheetView>
  </sheetViews>
  <sheetFormatPr defaultRowHeight="15"/>
  <cols>
    <col min="1" max="2" width="20" customWidth="1"/>
    <col min="3" max="3" width="21.42578125" customWidth="1"/>
    <col min="4" max="4" width="16.7109375" style="32" customWidth="1"/>
    <col min="5" max="5" width="14.28515625" customWidth="1"/>
    <col min="6" max="6" width="103.7109375" bestFit="1" customWidth="1"/>
    <col min="7" max="7" width="13.42578125" customWidth="1"/>
    <col min="8" max="8" width="31.140625" customWidth="1"/>
    <col min="9" max="9" width="25.85546875" customWidth="1"/>
    <col min="10" max="10" width="32.85546875" customWidth="1"/>
  </cols>
  <sheetData>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84</v>
      </c>
      <c r="B5" s="785"/>
      <c r="C5" s="785"/>
      <c r="D5" s="785"/>
      <c r="E5" s="785"/>
      <c r="F5" s="785"/>
      <c r="G5" s="785"/>
      <c r="H5" s="253"/>
      <c r="I5" s="254"/>
      <c r="J5" s="254"/>
    </row>
    <row r="6" spans="1:10" ht="23.25">
      <c r="A6" s="263" t="s">
        <v>0</v>
      </c>
      <c r="B6" s="263"/>
      <c r="C6" s="492" t="s">
        <v>839</v>
      </c>
      <c r="D6" s="492"/>
      <c r="E6" s="492"/>
      <c r="F6" s="492"/>
      <c r="G6" s="263"/>
      <c r="H6" s="253"/>
      <c r="I6" s="254"/>
      <c r="J6" s="254"/>
    </row>
    <row r="7" spans="1:10" ht="23.25">
      <c r="A7" s="785" t="s">
        <v>85</v>
      </c>
      <c r="B7" s="785"/>
      <c r="C7" s="785"/>
      <c r="D7" s="785"/>
      <c r="E7" s="785"/>
      <c r="F7" s="785"/>
      <c r="G7" s="785"/>
      <c r="H7" s="253"/>
      <c r="I7" s="254"/>
      <c r="J7" s="254"/>
    </row>
    <row r="8" spans="1:10" ht="23.25">
      <c r="A8" s="785" t="s">
        <v>840</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ht="23.25">
      <c r="A11" s="254"/>
      <c r="B11" s="254"/>
      <c r="C11" s="254"/>
      <c r="D11" s="473"/>
      <c r="E11" s="254"/>
      <c r="F11" s="254"/>
      <c r="G11" s="258"/>
      <c r="H11" s="259" t="s">
        <v>22</v>
      </c>
      <c r="I11" s="259" t="s">
        <v>22</v>
      </c>
      <c r="J11" s="259" t="s">
        <v>22</v>
      </c>
    </row>
    <row r="12" spans="1:10" s="64" customFormat="1" ht="30" customHeight="1">
      <c r="A12" s="271"/>
      <c r="B12" s="271"/>
      <c r="C12" s="271"/>
      <c r="D12" s="403"/>
      <c r="E12" s="271"/>
      <c r="F12" s="271"/>
      <c r="G12" s="483"/>
      <c r="H12" s="510"/>
      <c r="I12" s="271"/>
      <c r="J12" s="271"/>
    </row>
    <row r="13" spans="1:10" s="64" customFormat="1" ht="30" customHeight="1">
      <c r="A13" s="268">
        <v>23010105</v>
      </c>
      <c r="B13" s="267">
        <v>70133</v>
      </c>
      <c r="C13" s="268"/>
      <c r="D13" s="394" t="s">
        <v>1248</v>
      </c>
      <c r="E13" s="268">
        <v>51231208</v>
      </c>
      <c r="F13" s="268" t="s">
        <v>24</v>
      </c>
      <c r="G13" s="404" t="s">
        <v>5</v>
      </c>
      <c r="H13" s="476">
        <v>10000000</v>
      </c>
      <c r="I13" s="273"/>
      <c r="J13" s="476">
        <v>10000000</v>
      </c>
    </row>
    <row r="14" spans="1:10" s="64" customFormat="1" ht="30" customHeight="1">
      <c r="A14" s="270" t="s">
        <v>6</v>
      </c>
      <c r="B14" s="271"/>
      <c r="C14" s="271"/>
      <c r="D14" s="395"/>
      <c r="E14" s="271"/>
      <c r="F14" s="511" t="s">
        <v>86</v>
      </c>
      <c r="G14" s="483"/>
      <c r="H14" s="477">
        <v>10000000</v>
      </c>
      <c r="I14" s="273"/>
      <c r="J14" s="477">
        <v>10000000</v>
      </c>
    </row>
    <row r="15" spans="1:10" s="64" customFormat="1" ht="30" customHeight="1">
      <c r="A15" s="271"/>
      <c r="B15" s="271"/>
      <c r="C15" s="271"/>
      <c r="D15" s="395"/>
      <c r="E15" s="271"/>
      <c r="F15" s="511"/>
      <c r="G15" s="483"/>
      <c r="H15" s="477"/>
      <c r="I15" s="273"/>
      <c r="J15" s="273"/>
    </row>
    <row r="16" spans="1:10" s="64" customFormat="1" ht="30" customHeight="1">
      <c r="A16" s="267">
        <v>23010112</v>
      </c>
      <c r="B16" s="267">
        <v>70133</v>
      </c>
      <c r="C16" s="267"/>
      <c r="D16" s="394" t="s">
        <v>1248</v>
      </c>
      <c r="E16" s="267"/>
      <c r="F16" s="268" t="s">
        <v>4</v>
      </c>
      <c r="G16" s="268" t="s">
        <v>5</v>
      </c>
      <c r="H16" s="269">
        <v>24000000</v>
      </c>
      <c r="I16" s="269">
        <v>7500000</v>
      </c>
      <c r="J16" s="269">
        <f>SUM(J17:J21)</f>
        <v>37500000</v>
      </c>
    </row>
    <row r="17" spans="1:10" s="64" customFormat="1" ht="30" customHeight="1">
      <c r="A17" s="270" t="s">
        <v>6</v>
      </c>
      <c r="B17" s="270"/>
      <c r="C17" s="270"/>
      <c r="D17" s="395"/>
      <c r="E17" s="270"/>
      <c r="F17" s="260" t="s">
        <v>87</v>
      </c>
      <c r="G17" s="271"/>
      <c r="H17" s="273">
        <v>2000000</v>
      </c>
      <c r="I17" s="273">
        <v>2000000</v>
      </c>
      <c r="J17" s="273">
        <v>5000000</v>
      </c>
    </row>
    <row r="18" spans="1:10" s="64" customFormat="1" ht="69.75">
      <c r="A18" s="270" t="s">
        <v>7</v>
      </c>
      <c r="B18" s="270"/>
      <c r="C18" s="270"/>
      <c r="D18" s="395"/>
      <c r="E18" s="270"/>
      <c r="F18" s="303" t="s">
        <v>88</v>
      </c>
      <c r="G18" s="271" t="s">
        <v>12</v>
      </c>
      <c r="H18" s="273">
        <v>10000000</v>
      </c>
      <c r="I18" s="273">
        <v>3000000</v>
      </c>
      <c r="J18" s="273">
        <v>10000000</v>
      </c>
    </row>
    <row r="19" spans="1:10" s="64" customFormat="1" ht="30" customHeight="1">
      <c r="A19" s="270" t="s">
        <v>9</v>
      </c>
      <c r="B19" s="270"/>
      <c r="C19" s="270"/>
      <c r="D19" s="395"/>
      <c r="E19" s="270"/>
      <c r="F19" s="512" t="s">
        <v>90</v>
      </c>
      <c r="G19" s="271" t="s">
        <v>89</v>
      </c>
      <c r="H19" s="273">
        <v>10000000</v>
      </c>
      <c r="I19" s="273">
        <v>2500000</v>
      </c>
      <c r="J19" s="273">
        <v>12500000</v>
      </c>
    </row>
    <row r="20" spans="1:10" s="64" customFormat="1" ht="30" customHeight="1">
      <c r="A20" s="270" t="s">
        <v>35</v>
      </c>
      <c r="B20" s="270"/>
      <c r="C20" s="270"/>
      <c r="D20" s="395"/>
      <c r="E20" s="270"/>
      <c r="F20" s="513" t="s">
        <v>91</v>
      </c>
      <c r="G20" s="271"/>
      <c r="H20" s="273">
        <v>2000000</v>
      </c>
      <c r="I20" s="273"/>
      <c r="J20" s="273">
        <v>5000000</v>
      </c>
    </row>
    <row r="21" spans="1:10" s="64" customFormat="1" ht="46.5">
      <c r="A21" s="270" t="s">
        <v>71</v>
      </c>
      <c r="B21" s="270"/>
      <c r="C21" s="270"/>
      <c r="D21" s="395"/>
      <c r="E21" s="270"/>
      <c r="F21" s="513" t="s">
        <v>1140</v>
      </c>
      <c r="G21" s="271"/>
      <c r="H21" s="273"/>
      <c r="I21" s="273"/>
      <c r="J21" s="273">
        <v>5000000</v>
      </c>
    </row>
    <row r="22" spans="1:10" s="64" customFormat="1" ht="30" customHeight="1">
      <c r="A22" s="271"/>
      <c r="B22" s="271"/>
      <c r="C22" s="271"/>
      <c r="D22" s="395"/>
      <c r="E22" s="271"/>
      <c r="F22" s="260"/>
      <c r="G22" s="271"/>
      <c r="H22" s="273"/>
      <c r="I22" s="273"/>
      <c r="J22" s="273"/>
    </row>
    <row r="23" spans="1:10" s="64" customFormat="1" ht="30" customHeight="1">
      <c r="A23" s="268">
        <v>23010113</v>
      </c>
      <c r="B23" s="268">
        <v>70460</v>
      </c>
      <c r="C23" s="268"/>
      <c r="D23" s="394" t="s">
        <v>1248</v>
      </c>
      <c r="E23" s="268"/>
      <c r="F23" s="401" t="s">
        <v>92</v>
      </c>
      <c r="G23" s="268"/>
      <c r="H23" s="269">
        <v>3000000</v>
      </c>
      <c r="I23" s="269">
        <v>2000000</v>
      </c>
      <c r="J23" s="269">
        <v>5000000</v>
      </c>
    </row>
    <row r="24" spans="1:10" s="64" customFormat="1" ht="30" customHeight="1">
      <c r="A24" s="270" t="s">
        <v>6</v>
      </c>
      <c r="B24" s="271"/>
      <c r="C24" s="271"/>
      <c r="D24" s="395"/>
      <c r="E24" s="271"/>
      <c r="F24" s="511" t="s">
        <v>93</v>
      </c>
      <c r="G24" s="271"/>
      <c r="H24" s="273">
        <v>3000000</v>
      </c>
      <c r="I24" s="273">
        <v>2000000</v>
      </c>
      <c r="J24" s="273">
        <v>5000000</v>
      </c>
    </row>
    <row r="25" spans="1:10" s="64" customFormat="1" ht="30" customHeight="1">
      <c r="A25" s="271"/>
      <c r="B25" s="271"/>
      <c r="C25" s="271"/>
      <c r="D25" s="395"/>
      <c r="E25" s="271"/>
      <c r="F25" s="260"/>
      <c r="G25" s="271"/>
      <c r="H25" s="273"/>
      <c r="I25" s="273"/>
      <c r="J25" s="273"/>
    </row>
    <row r="26" spans="1:10" s="64" customFormat="1" ht="30" customHeight="1">
      <c r="A26" s="268">
        <v>23010125</v>
      </c>
      <c r="B26" s="268">
        <v>70133</v>
      </c>
      <c r="C26" s="268"/>
      <c r="D26" s="394" t="s">
        <v>1248</v>
      </c>
      <c r="E26" s="268"/>
      <c r="F26" s="401" t="s">
        <v>94</v>
      </c>
      <c r="G26" s="268" t="s">
        <v>12</v>
      </c>
      <c r="H26" s="269">
        <v>2000000</v>
      </c>
      <c r="I26" s="273"/>
      <c r="J26" s="269">
        <v>5000000</v>
      </c>
    </row>
    <row r="27" spans="1:10" s="64" customFormat="1" ht="30" customHeight="1">
      <c r="A27" s="270" t="s">
        <v>6</v>
      </c>
      <c r="B27" s="271"/>
      <c r="C27" s="271"/>
      <c r="D27" s="395"/>
      <c r="E27" s="271"/>
      <c r="F27" s="513" t="s">
        <v>95</v>
      </c>
      <c r="G27" s="271"/>
      <c r="H27" s="273">
        <v>2000000</v>
      </c>
      <c r="I27" s="273"/>
      <c r="J27" s="273">
        <v>5000000</v>
      </c>
    </row>
    <row r="28" spans="1:10" s="64" customFormat="1" ht="30" customHeight="1">
      <c r="A28" s="271"/>
      <c r="B28" s="271"/>
      <c r="C28" s="271"/>
      <c r="D28" s="395"/>
      <c r="E28" s="271"/>
      <c r="F28" s="513"/>
      <c r="G28" s="271"/>
      <c r="H28" s="273"/>
      <c r="I28" s="273"/>
      <c r="J28" s="273"/>
    </row>
    <row r="29" spans="1:10" s="64" customFormat="1" ht="30" customHeight="1">
      <c r="A29" s="268">
        <v>23030121</v>
      </c>
      <c r="B29" s="268">
        <v>70610</v>
      </c>
      <c r="C29" s="268"/>
      <c r="D29" s="394" t="s">
        <v>1248</v>
      </c>
      <c r="E29" s="268"/>
      <c r="F29" s="401" t="s">
        <v>74</v>
      </c>
      <c r="G29" s="268" t="s">
        <v>5</v>
      </c>
      <c r="H29" s="269">
        <v>5000000</v>
      </c>
      <c r="I29" s="269">
        <v>3700000</v>
      </c>
      <c r="J29" s="269">
        <v>5000000</v>
      </c>
    </row>
    <row r="30" spans="1:10" s="64" customFormat="1" ht="46.5">
      <c r="A30" s="270" t="s">
        <v>6</v>
      </c>
      <c r="B30" s="270"/>
      <c r="C30" s="270"/>
      <c r="D30" s="395"/>
      <c r="E30" s="270"/>
      <c r="F30" s="513" t="s">
        <v>1867</v>
      </c>
      <c r="G30" s="271"/>
      <c r="H30" s="273">
        <v>5000000</v>
      </c>
      <c r="I30" s="273">
        <v>3700000</v>
      </c>
      <c r="J30" s="273">
        <v>5000000</v>
      </c>
    </row>
    <row r="31" spans="1:10" s="64" customFormat="1" ht="30" customHeight="1">
      <c r="A31" s="270"/>
      <c r="B31" s="270"/>
      <c r="C31" s="270"/>
      <c r="D31" s="395"/>
      <c r="E31" s="270"/>
      <c r="F31" s="304"/>
      <c r="G31" s="271"/>
      <c r="H31" s="273"/>
      <c r="I31" s="273"/>
      <c r="J31" s="273"/>
    </row>
    <row r="32" spans="1:10" s="64" customFormat="1" ht="30" customHeight="1">
      <c r="A32" s="267">
        <v>23050101</v>
      </c>
      <c r="B32" s="267">
        <v>70132</v>
      </c>
      <c r="C32" s="267"/>
      <c r="D32" s="394" t="s">
        <v>1248</v>
      </c>
      <c r="E32" s="267"/>
      <c r="F32" s="402" t="s">
        <v>18</v>
      </c>
      <c r="G32" s="268" t="s">
        <v>5</v>
      </c>
      <c r="H32" s="269">
        <v>28000000</v>
      </c>
      <c r="I32" s="273"/>
      <c r="J32" s="269">
        <f>SUM(J33:J40)</f>
        <v>385000000</v>
      </c>
    </row>
    <row r="33" spans="1:10" s="64" customFormat="1" ht="30" customHeight="1">
      <c r="A33" s="270" t="s">
        <v>6</v>
      </c>
      <c r="B33" s="270"/>
      <c r="C33" s="270"/>
      <c r="D33" s="395"/>
      <c r="E33" s="270"/>
      <c r="F33" s="513" t="s">
        <v>96</v>
      </c>
      <c r="G33" s="271"/>
      <c r="H33" s="273">
        <v>1000000</v>
      </c>
      <c r="I33" s="273"/>
      <c r="J33" s="273">
        <v>5000000</v>
      </c>
    </row>
    <row r="34" spans="1:10" s="64" customFormat="1" ht="30" customHeight="1">
      <c r="A34" s="270" t="s">
        <v>7</v>
      </c>
      <c r="B34" s="267">
        <v>70132</v>
      </c>
      <c r="C34" s="270"/>
      <c r="D34" s="395"/>
      <c r="E34" s="270"/>
      <c r="F34" s="513" t="s">
        <v>97</v>
      </c>
      <c r="G34" s="271"/>
      <c r="H34" s="273">
        <v>2000000</v>
      </c>
      <c r="I34" s="273"/>
      <c r="J34" s="273">
        <v>30000000</v>
      </c>
    </row>
    <row r="35" spans="1:10" s="64" customFormat="1" ht="69.75">
      <c r="A35" s="270" t="s">
        <v>9</v>
      </c>
      <c r="B35" s="267">
        <v>70132</v>
      </c>
      <c r="C35" s="270"/>
      <c r="D35" s="395"/>
      <c r="E35" s="270"/>
      <c r="F35" s="513" t="s">
        <v>98</v>
      </c>
      <c r="G35" s="271"/>
      <c r="H35" s="273">
        <v>20000000</v>
      </c>
      <c r="I35" s="273"/>
      <c r="J35" s="273">
        <v>80000000</v>
      </c>
    </row>
    <row r="36" spans="1:10" s="64" customFormat="1" ht="30" customHeight="1">
      <c r="A36" s="270" t="s">
        <v>35</v>
      </c>
      <c r="B36" s="267">
        <v>70132</v>
      </c>
      <c r="C36" s="270"/>
      <c r="D36" s="395"/>
      <c r="E36" s="270"/>
      <c r="F36" s="513" t="s">
        <v>99</v>
      </c>
      <c r="G36" s="271"/>
      <c r="H36" s="273">
        <v>5000000</v>
      </c>
      <c r="I36" s="273"/>
      <c r="J36" s="273">
        <v>10000000</v>
      </c>
    </row>
    <row r="37" spans="1:10" s="64" customFormat="1" ht="30" customHeight="1">
      <c r="A37" s="270" t="s">
        <v>71</v>
      </c>
      <c r="B37" s="267">
        <v>70132</v>
      </c>
      <c r="C37" s="270"/>
      <c r="D37" s="395"/>
      <c r="E37" s="270"/>
      <c r="F37" s="513" t="s">
        <v>1141</v>
      </c>
      <c r="G37" s="271"/>
      <c r="H37" s="273"/>
      <c r="I37" s="273"/>
      <c r="J37" s="273">
        <v>10000000</v>
      </c>
    </row>
    <row r="38" spans="1:10" s="64" customFormat="1" ht="30" customHeight="1">
      <c r="A38" s="270" t="s">
        <v>310</v>
      </c>
      <c r="B38" s="270"/>
      <c r="C38" s="270"/>
      <c r="D38" s="395"/>
      <c r="E38" s="270"/>
      <c r="F38" s="514" t="s">
        <v>1917</v>
      </c>
      <c r="G38" s="515"/>
      <c r="H38" s="516"/>
      <c r="I38" s="517"/>
      <c r="J38" s="517">
        <v>25000000</v>
      </c>
    </row>
    <row r="39" spans="1:10" s="64" customFormat="1" ht="30" customHeight="1">
      <c r="A39" s="267" t="s">
        <v>388</v>
      </c>
      <c r="B39" s="267"/>
      <c r="C39" s="267"/>
      <c r="D39" s="394"/>
      <c r="E39" s="267"/>
      <c r="F39" s="514" t="s">
        <v>1918</v>
      </c>
      <c r="G39" s="515"/>
      <c r="H39" s="516"/>
      <c r="I39" s="517"/>
      <c r="J39" s="517">
        <v>125000000</v>
      </c>
    </row>
    <row r="40" spans="1:10" s="64" customFormat="1" ht="30" customHeight="1">
      <c r="A40" s="270" t="s">
        <v>389</v>
      </c>
      <c r="B40" s="270"/>
      <c r="C40" s="270"/>
      <c r="D40" s="395"/>
      <c r="E40" s="270"/>
      <c r="F40" s="514" t="s">
        <v>1919</v>
      </c>
      <c r="G40" s="515"/>
      <c r="H40" s="516"/>
      <c r="I40" s="517"/>
      <c r="J40" s="517">
        <v>100000000</v>
      </c>
    </row>
    <row r="41" spans="1:10" s="64" customFormat="1" ht="30" customHeight="1">
      <c r="A41" s="271"/>
      <c r="B41" s="271"/>
      <c r="C41" s="271"/>
      <c r="D41" s="403"/>
      <c r="E41" s="271"/>
      <c r="F41" s="513"/>
      <c r="G41" s="271"/>
      <c r="H41" s="273"/>
      <c r="I41" s="273"/>
      <c r="J41" s="273"/>
    </row>
    <row r="42" spans="1:10" ht="23.25">
      <c r="A42" s="451">
        <v>23050103</v>
      </c>
      <c r="B42" s="451">
        <v>70132</v>
      </c>
      <c r="C42" s="451"/>
      <c r="D42" s="452" t="s">
        <v>1248</v>
      </c>
      <c r="E42" s="518"/>
      <c r="F42" s="519" t="s">
        <v>100</v>
      </c>
      <c r="G42" s="268"/>
      <c r="H42" s="269">
        <v>10000000</v>
      </c>
      <c r="I42" s="269">
        <v>3800000</v>
      </c>
      <c r="J42" s="269">
        <v>5000000</v>
      </c>
    </row>
    <row r="43" spans="1:10" ht="23.25">
      <c r="A43" s="429" t="s">
        <v>6</v>
      </c>
      <c r="B43" s="254"/>
      <c r="C43" s="254"/>
      <c r="D43" s="473"/>
      <c r="E43" s="254"/>
      <c r="F43" s="512" t="s">
        <v>101</v>
      </c>
      <c r="G43" s="271"/>
      <c r="H43" s="273">
        <v>10000000</v>
      </c>
      <c r="I43" s="273">
        <v>3800000</v>
      </c>
      <c r="J43" s="273">
        <v>5000000</v>
      </c>
    </row>
    <row r="44" spans="1:10" ht="23.25">
      <c r="A44" s="254"/>
      <c r="B44" s="254"/>
      <c r="C44" s="254"/>
      <c r="D44" s="473"/>
      <c r="E44" s="254"/>
      <c r="F44" s="513"/>
      <c r="G44" s="271"/>
      <c r="H44" s="273"/>
      <c r="I44" s="273"/>
      <c r="J44" s="273"/>
    </row>
    <row r="45" spans="1:10" ht="23.25">
      <c r="A45" s="254"/>
      <c r="B45" s="254"/>
      <c r="C45" s="254"/>
      <c r="D45" s="473"/>
      <c r="E45" s="254"/>
      <c r="F45" s="267" t="s">
        <v>1834</v>
      </c>
      <c r="G45" s="271"/>
      <c r="H45" s="277">
        <f>SUM(H13,H16,H23, H26,H29,H32,H42)</f>
        <v>82000000</v>
      </c>
      <c r="I45" s="277">
        <f>SUM(I13,I16,I23, I26,I29,I32,I42)</f>
        <v>17000000</v>
      </c>
      <c r="J45" s="277">
        <f>SUM(J13,J16,J23, J26,J29,J32,J42)</f>
        <v>452500000</v>
      </c>
    </row>
  </sheetData>
  <mergeCells count="4">
    <mergeCell ref="A5:G5"/>
    <mergeCell ref="A7:G7"/>
    <mergeCell ref="A8:G8"/>
    <mergeCell ref="A2:J2"/>
  </mergeCells>
  <printOptions horizontalCentered="1" verticalCentered="1"/>
  <pageMargins left="0.7" right="0.7" top="0.75" bottom="0.75" header="0.3" footer="0.3"/>
  <pageSetup scale="37" orientation="landscape" horizontalDpi="300" verticalDpi="300" r:id="rId1"/>
  <headerFooter>
    <oddFooter xml:space="preserve">&amp;C&amp;"-,Bold"&amp;24 </oddFooter>
  </headerFooter>
</worksheet>
</file>

<file path=xl/worksheets/sheet45.xml><?xml version="1.0" encoding="utf-8"?>
<worksheet xmlns="http://schemas.openxmlformats.org/spreadsheetml/2006/main" xmlns:r="http://schemas.openxmlformats.org/officeDocument/2006/relationships">
  <dimension ref="A2:J54"/>
  <sheetViews>
    <sheetView view="pageBreakPreview" zoomScale="55" zoomScaleNormal="100" zoomScaleSheetLayoutView="55" workbookViewId="0">
      <selection activeCell="J10" sqref="J10"/>
    </sheetView>
  </sheetViews>
  <sheetFormatPr defaultRowHeight="15"/>
  <cols>
    <col min="1" max="3" width="20" customWidth="1"/>
    <col min="4" max="4" width="16.140625" style="32" customWidth="1"/>
    <col min="5" max="5" width="14.28515625" customWidth="1"/>
    <col min="6" max="6" width="110.140625" customWidth="1"/>
    <col min="7" max="7" width="13.42578125" customWidth="1"/>
    <col min="8" max="8" width="30.7109375" customWidth="1"/>
    <col min="9" max="9" width="25.5703125" customWidth="1"/>
    <col min="10" max="10" width="32.42578125" customWidth="1"/>
  </cols>
  <sheetData>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1288</v>
      </c>
      <c r="B5" s="785"/>
      <c r="C5" s="785"/>
      <c r="D5" s="785"/>
      <c r="E5" s="785"/>
      <c r="F5" s="785"/>
      <c r="G5" s="785"/>
      <c r="H5" s="253"/>
      <c r="I5" s="254"/>
      <c r="J5" s="254"/>
    </row>
    <row r="6" spans="1:10" ht="23.25">
      <c r="A6" s="263" t="s">
        <v>0</v>
      </c>
      <c r="B6" s="263"/>
      <c r="C6" s="492" t="s">
        <v>1290</v>
      </c>
      <c r="D6" s="492"/>
      <c r="E6" s="492"/>
      <c r="F6" s="492"/>
      <c r="G6" s="263"/>
      <c r="H6" s="253"/>
      <c r="I6" s="254"/>
      <c r="J6" s="254"/>
    </row>
    <row r="7" spans="1:10" ht="23.25">
      <c r="A7" s="785" t="s">
        <v>1289</v>
      </c>
      <c r="B7" s="785"/>
      <c r="C7" s="785"/>
      <c r="D7" s="785"/>
      <c r="E7" s="785"/>
      <c r="F7" s="785"/>
      <c r="G7" s="785"/>
      <c r="H7" s="253"/>
      <c r="I7" s="254"/>
      <c r="J7" s="254"/>
    </row>
    <row r="8" spans="1:10" ht="23.25">
      <c r="A8" s="785" t="s">
        <v>1291</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ht="23.25">
      <c r="A11" s="254"/>
      <c r="B11" s="254"/>
      <c r="C11" s="254"/>
      <c r="D11" s="473"/>
      <c r="E11" s="254"/>
      <c r="F11" s="254"/>
      <c r="G11" s="258"/>
      <c r="H11" s="259" t="s">
        <v>22</v>
      </c>
      <c r="I11" s="259" t="s">
        <v>22</v>
      </c>
      <c r="J11" s="259" t="s">
        <v>22</v>
      </c>
    </row>
    <row r="12" spans="1:10" s="64" customFormat="1" ht="27.95" customHeight="1">
      <c r="A12" s="271"/>
      <c r="B12" s="271"/>
      <c r="C12" s="271"/>
      <c r="D12" s="403"/>
      <c r="E12" s="271"/>
      <c r="F12" s="271"/>
      <c r="G12" s="483"/>
      <c r="H12" s="510"/>
      <c r="I12" s="271"/>
      <c r="J12" s="271"/>
    </row>
    <row r="13" spans="1:10" s="64" customFormat="1" ht="27.95" customHeight="1">
      <c r="A13" s="268">
        <v>23050108</v>
      </c>
      <c r="B13" s="267">
        <v>70133</v>
      </c>
      <c r="C13" s="268"/>
      <c r="D13" s="394" t="s">
        <v>1248</v>
      </c>
      <c r="E13" s="268"/>
      <c r="F13" s="268" t="s">
        <v>1026</v>
      </c>
      <c r="G13" s="404" t="s">
        <v>5</v>
      </c>
      <c r="H13" s="476">
        <f>SUM(H16:H53)</f>
        <v>5179414910.2399998</v>
      </c>
      <c r="I13" s="476">
        <f>SUM(I16:I53)</f>
        <v>1800000</v>
      </c>
      <c r="J13" s="476">
        <f>SUM(J16:J53)</f>
        <v>3866258550</v>
      </c>
    </row>
    <row r="14" spans="1:10" s="64" customFormat="1" ht="27.95" customHeight="1">
      <c r="A14" s="271"/>
      <c r="B14" s="271"/>
      <c r="C14" s="271"/>
      <c r="D14" s="403"/>
      <c r="E14" s="271"/>
      <c r="F14" s="511"/>
      <c r="G14" s="483"/>
      <c r="H14" s="477"/>
      <c r="I14" s="273"/>
      <c r="J14" s="273"/>
    </row>
    <row r="15" spans="1:10" s="64" customFormat="1" ht="27.95" customHeight="1">
      <c r="A15" s="462">
        <v>1</v>
      </c>
      <c r="B15" s="268">
        <v>70421</v>
      </c>
      <c r="C15" s="271"/>
      <c r="D15" s="394" t="s">
        <v>1248</v>
      </c>
      <c r="E15" s="271"/>
      <c r="F15" s="520" t="s">
        <v>1027</v>
      </c>
      <c r="G15" s="483"/>
      <c r="H15" s="477"/>
      <c r="I15" s="273"/>
      <c r="J15" s="273"/>
    </row>
    <row r="16" spans="1:10" s="64" customFormat="1" ht="27.95" customHeight="1">
      <c r="A16" s="462" t="s">
        <v>390</v>
      </c>
      <c r="B16" s="268">
        <v>70421</v>
      </c>
      <c r="C16" s="267"/>
      <c r="D16" s="394" t="s">
        <v>1248</v>
      </c>
      <c r="E16" s="267"/>
      <c r="F16" s="408" t="s">
        <v>1028</v>
      </c>
      <c r="G16" s="268"/>
      <c r="H16" s="521">
        <v>214200000</v>
      </c>
      <c r="I16" s="273"/>
      <c r="J16" s="273">
        <v>20000000</v>
      </c>
    </row>
    <row r="17" spans="1:10" s="64" customFormat="1" ht="27.95" customHeight="1">
      <c r="A17" s="462" t="s">
        <v>477</v>
      </c>
      <c r="B17" s="268">
        <v>70421</v>
      </c>
      <c r="C17" s="270"/>
      <c r="D17" s="394" t="s">
        <v>1248</v>
      </c>
      <c r="E17" s="270"/>
      <c r="F17" s="408" t="s">
        <v>1029</v>
      </c>
      <c r="G17" s="271"/>
      <c r="H17" s="521">
        <v>56091482.399999999</v>
      </c>
      <c r="I17" s="273"/>
      <c r="J17" s="273">
        <v>25000000</v>
      </c>
    </row>
    <row r="18" spans="1:10" s="64" customFormat="1" ht="27.95" customHeight="1">
      <c r="A18" s="462" t="s">
        <v>479</v>
      </c>
      <c r="B18" s="268">
        <v>70421</v>
      </c>
      <c r="C18" s="270"/>
      <c r="D18" s="394" t="s">
        <v>1248</v>
      </c>
      <c r="E18" s="270"/>
      <c r="F18" s="408" t="s">
        <v>1030</v>
      </c>
      <c r="G18" s="271"/>
      <c r="H18" s="521">
        <v>18000000</v>
      </c>
      <c r="I18" s="273"/>
      <c r="J18" s="445" t="s">
        <v>273</v>
      </c>
    </row>
    <row r="19" spans="1:10" s="64" customFormat="1" ht="27.95" customHeight="1">
      <c r="A19" s="462" t="s">
        <v>481</v>
      </c>
      <c r="B19" s="268">
        <v>70421</v>
      </c>
      <c r="C19" s="270"/>
      <c r="D19" s="394" t="s">
        <v>1248</v>
      </c>
      <c r="E19" s="270"/>
      <c r="F19" s="408" t="s">
        <v>1031</v>
      </c>
      <c r="G19" s="271"/>
      <c r="H19" s="521">
        <v>5000000</v>
      </c>
      <c r="I19" s="273"/>
      <c r="J19" s="445" t="s">
        <v>273</v>
      </c>
    </row>
    <row r="20" spans="1:10" s="64" customFormat="1" ht="27.95" customHeight="1">
      <c r="A20" s="462" t="s">
        <v>483</v>
      </c>
      <c r="B20" s="268">
        <v>70423</v>
      </c>
      <c r="C20" s="271"/>
      <c r="D20" s="394" t="s">
        <v>1248</v>
      </c>
      <c r="E20" s="271"/>
      <c r="F20" s="408" t="s">
        <v>1032</v>
      </c>
      <c r="G20" s="271"/>
      <c r="H20" s="521">
        <v>100000000</v>
      </c>
      <c r="I20" s="273"/>
      <c r="J20" s="273">
        <v>27000000</v>
      </c>
    </row>
    <row r="21" spans="1:10" s="64" customFormat="1" ht="27.95" customHeight="1">
      <c r="A21" s="462" t="s">
        <v>1057</v>
      </c>
      <c r="B21" s="268">
        <v>70421</v>
      </c>
      <c r="C21" s="268"/>
      <c r="D21" s="394" t="s">
        <v>1248</v>
      </c>
      <c r="E21" s="268"/>
      <c r="F21" s="408" t="s">
        <v>1033</v>
      </c>
      <c r="G21" s="268"/>
      <c r="H21" s="521">
        <v>20000000</v>
      </c>
      <c r="I21" s="273"/>
      <c r="J21" s="273">
        <v>20000000</v>
      </c>
    </row>
    <row r="22" spans="1:10" s="64" customFormat="1" ht="27.95" customHeight="1">
      <c r="A22" s="462" t="s">
        <v>1058</v>
      </c>
      <c r="B22" s="268">
        <v>70421</v>
      </c>
      <c r="C22" s="271"/>
      <c r="D22" s="394" t="s">
        <v>1248</v>
      </c>
      <c r="E22" s="271"/>
      <c r="F22" s="408" t="s">
        <v>1034</v>
      </c>
      <c r="G22" s="271"/>
      <c r="H22" s="521">
        <v>28400000</v>
      </c>
      <c r="I22" s="273"/>
      <c r="J22" s="273">
        <v>12000000</v>
      </c>
    </row>
    <row r="23" spans="1:10" s="64" customFormat="1" ht="27.95" customHeight="1">
      <c r="A23" s="462" t="s">
        <v>1292</v>
      </c>
      <c r="B23" s="268">
        <v>70421</v>
      </c>
      <c r="C23" s="271"/>
      <c r="D23" s="394" t="s">
        <v>1248</v>
      </c>
      <c r="E23" s="271"/>
      <c r="F23" s="408" t="s">
        <v>1293</v>
      </c>
      <c r="G23" s="271"/>
      <c r="H23" s="521"/>
      <c r="I23" s="273"/>
      <c r="J23" s="273">
        <v>10000000</v>
      </c>
    </row>
    <row r="24" spans="1:10" s="64" customFormat="1" ht="27.95" customHeight="1">
      <c r="A24" s="462">
        <v>2</v>
      </c>
      <c r="B24" s="268">
        <v>70421</v>
      </c>
      <c r="C24" s="271"/>
      <c r="D24" s="394" t="s">
        <v>1248</v>
      </c>
      <c r="E24" s="271"/>
      <c r="F24" s="520" t="s">
        <v>1035</v>
      </c>
      <c r="G24" s="271"/>
      <c r="H24" s="522"/>
      <c r="I24" s="273"/>
      <c r="J24" s="273"/>
    </row>
    <row r="25" spans="1:10" s="64" customFormat="1" ht="27.95" customHeight="1">
      <c r="A25" s="462" t="s">
        <v>390</v>
      </c>
      <c r="B25" s="268">
        <v>70740</v>
      </c>
      <c r="C25" s="268"/>
      <c r="D25" s="394" t="s">
        <v>1248</v>
      </c>
      <c r="E25" s="268"/>
      <c r="F25" s="408" t="s">
        <v>1036</v>
      </c>
      <c r="G25" s="268"/>
      <c r="H25" s="521">
        <v>15000000</v>
      </c>
      <c r="I25" s="273"/>
      <c r="J25" s="521">
        <v>20000000</v>
      </c>
    </row>
    <row r="26" spans="1:10" s="64" customFormat="1" ht="27.95" customHeight="1">
      <c r="A26" s="462" t="s">
        <v>477</v>
      </c>
      <c r="B26" s="271"/>
      <c r="C26" s="271"/>
      <c r="D26" s="403"/>
      <c r="E26" s="271"/>
      <c r="F26" s="408" t="s">
        <v>1037</v>
      </c>
      <c r="G26" s="271"/>
      <c r="H26" s="521">
        <v>30000000</v>
      </c>
      <c r="I26" s="273"/>
      <c r="J26" s="521">
        <v>20000000</v>
      </c>
    </row>
    <row r="27" spans="1:10" s="64" customFormat="1" ht="27.95" customHeight="1">
      <c r="A27" s="462" t="s">
        <v>479</v>
      </c>
      <c r="B27" s="268">
        <v>70620</v>
      </c>
      <c r="C27" s="268"/>
      <c r="D27" s="394" t="s">
        <v>1248</v>
      </c>
      <c r="E27" s="268"/>
      <c r="F27" s="408" t="s">
        <v>2020</v>
      </c>
      <c r="G27" s="268"/>
      <c r="H27" s="521">
        <v>500000000</v>
      </c>
      <c r="I27" s="273"/>
      <c r="J27" s="521">
        <v>100000000</v>
      </c>
    </row>
    <row r="28" spans="1:10" s="64" customFormat="1" ht="27.95" customHeight="1">
      <c r="A28" s="462" t="s">
        <v>481</v>
      </c>
      <c r="B28" s="268">
        <v>70620</v>
      </c>
      <c r="C28" s="270"/>
      <c r="D28" s="394" t="s">
        <v>1248</v>
      </c>
      <c r="E28" s="270"/>
      <c r="F28" s="408" t="s">
        <v>1038</v>
      </c>
      <c r="G28" s="271"/>
      <c r="H28" s="521">
        <v>1000000</v>
      </c>
      <c r="I28" s="273"/>
      <c r="J28" s="521">
        <v>1000000</v>
      </c>
    </row>
    <row r="29" spans="1:10" s="64" customFormat="1" ht="27.95" customHeight="1">
      <c r="A29" s="462" t="s">
        <v>483</v>
      </c>
      <c r="B29" s="268">
        <v>70620</v>
      </c>
      <c r="C29" s="270"/>
      <c r="D29" s="394" t="s">
        <v>1248</v>
      </c>
      <c r="E29" s="270"/>
      <c r="F29" s="408" t="s">
        <v>1039</v>
      </c>
      <c r="G29" s="271"/>
      <c r="H29" s="521">
        <v>1000000000</v>
      </c>
      <c r="I29" s="273"/>
      <c r="J29" s="521">
        <v>1000000000</v>
      </c>
    </row>
    <row r="30" spans="1:10" s="64" customFormat="1" ht="27.95" customHeight="1">
      <c r="A30" s="462">
        <v>3</v>
      </c>
      <c r="B30" s="267"/>
      <c r="C30" s="267"/>
      <c r="D30" s="394"/>
      <c r="E30" s="267"/>
      <c r="F30" s="520" t="s">
        <v>1040</v>
      </c>
      <c r="G30" s="268"/>
      <c r="H30" s="522"/>
      <c r="I30" s="273"/>
      <c r="J30" s="522"/>
    </row>
    <row r="31" spans="1:10" s="64" customFormat="1" ht="27.95" customHeight="1">
      <c r="A31" s="462" t="s">
        <v>390</v>
      </c>
      <c r="B31" s="267">
        <v>70740</v>
      </c>
      <c r="C31" s="270"/>
      <c r="D31" s="394" t="s">
        <v>1248</v>
      </c>
      <c r="E31" s="270"/>
      <c r="F31" s="408" t="s">
        <v>1041</v>
      </c>
      <c r="G31" s="271"/>
      <c r="H31" s="521">
        <v>20000000</v>
      </c>
      <c r="I31" s="273"/>
      <c r="J31" s="521">
        <v>10000000</v>
      </c>
    </row>
    <row r="32" spans="1:10" s="64" customFormat="1" ht="27.95" customHeight="1">
      <c r="A32" s="462" t="s">
        <v>477</v>
      </c>
      <c r="B32" s="267">
        <v>70740</v>
      </c>
      <c r="C32" s="270"/>
      <c r="D32" s="394" t="s">
        <v>1248</v>
      </c>
      <c r="E32" s="270"/>
      <c r="F32" s="408" t="s">
        <v>1042</v>
      </c>
      <c r="G32" s="271"/>
      <c r="H32" s="521">
        <v>190000000</v>
      </c>
      <c r="I32" s="273"/>
      <c r="J32" s="521">
        <v>13000000</v>
      </c>
    </row>
    <row r="33" spans="1:10" s="64" customFormat="1" ht="27.95" customHeight="1">
      <c r="A33" s="462">
        <v>4</v>
      </c>
      <c r="B33" s="267"/>
      <c r="C33" s="270"/>
      <c r="D33" s="395"/>
      <c r="E33" s="270"/>
      <c r="F33" s="520" t="s">
        <v>1043</v>
      </c>
      <c r="G33" s="271"/>
      <c r="H33" s="522"/>
      <c r="I33" s="273"/>
      <c r="J33" s="273"/>
    </row>
    <row r="34" spans="1:10" s="64" customFormat="1" ht="27.95" customHeight="1">
      <c r="A34" s="462" t="s">
        <v>390</v>
      </c>
      <c r="B34" s="267"/>
      <c r="C34" s="270"/>
      <c r="D34" s="395"/>
      <c r="E34" s="270"/>
      <c r="F34" s="408" t="s">
        <v>1044</v>
      </c>
      <c r="G34" s="271"/>
      <c r="H34" s="521">
        <v>50000000</v>
      </c>
      <c r="I34" s="273"/>
      <c r="J34" s="273">
        <v>50000000</v>
      </c>
    </row>
    <row r="35" spans="1:10" s="64" customFormat="1" ht="27.95" customHeight="1">
      <c r="A35" s="462" t="s">
        <v>477</v>
      </c>
      <c r="B35" s="267"/>
      <c r="C35" s="270"/>
      <c r="D35" s="395"/>
      <c r="E35" s="270"/>
      <c r="F35" s="408" t="s">
        <v>1045</v>
      </c>
      <c r="G35" s="271"/>
      <c r="H35" s="521">
        <v>5000000</v>
      </c>
      <c r="I35" s="273"/>
      <c r="J35" s="273">
        <v>15000000</v>
      </c>
    </row>
    <row r="36" spans="1:10" s="64" customFormat="1" ht="27.95" customHeight="1">
      <c r="A36" s="462" t="s">
        <v>479</v>
      </c>
      <c r="B36" s="267"/>
      <c r="C36" s="267"/>
      <c r="D36" s="394"/>
      <c r="E36" s="267"/>
      <c r="F36" s="408" t="s">
        <v>1046</v>
      </c>
      <c r="G36" s="268"/>
      <c r="H36" s="521">
        <v>150000000</v>
      </c>
      <c r="I36" s="273"/>
      <c r="J36" s="273">
        <v>115000000</v>
      </c>
    </row>
    <row r="37" spans="1:10" s="64" customFormat="1" ht="27.95" customHeight="1">
      <c r="A37" s="462" t="s">
        <v>481</v>
      </c>
      <c r="B37" s="267"/>
      <c r="C37" s="267"/>
      <c r="D37" s="394"/>
      <c r="E37" s="267"/>
      <c r="F37" s="408" t="s">
        <v>1947</v>
      </c>
      <c r="G37" s="268"/>
      <c r="H37" s="521"/>
      <c r="I37" s="273"/>
      <c r="J37" s="273">
        <v>115000000</v>
      </c>
    </row>
    <row r="38" spans="1:10" s="64" customFormat="1" ht="27.95" customHeight="1">
      <c r="A38" s="462" t="s">
        <v>483</v>
      </c>
      <c r="B38" s="267"/>
      <c r="C38" s="267"/>
      <c r="D38" s="394"/>
      <c r="E38" s="267"/>
      <c r="F38" s="514" t="s">
        <v>1920</v>
      </c>
      <c r="G38" s="515"/>
      <c r="H38" s="516"/>
      <c r="I38" s="517"/>
      <c r="J38" s="517">
        <v>20000000</v>
      </c>
    </row>
    <row r="39" spans="1:10" s="64" customFormat="1" ht="27.95" customHeight="1">
      <c r="A39" s="462" t="s">
        <v>1057</v>
      </c>
      <c r="B39" s="267"/>
      <c r="C39" s="267"/>
      <c r="D39" s="394"/>
      <c r="E39" s="267"/>
      <c r="F39" s="514" t="s">
        <v>1921</v>
      </c>
      <c r="G39" s="515"/>
      <c r="H39" s="516"/>
      <c r="I39" s="517"/>
      <c r="J39" s="517">
        <v>50000000</v>
      </c>
    </row>
    <row r="40" spans="1:10" s="64" customFormat="1" ht="27.95" customHeight="1">
      <c r="A40" s="462" t="s">
        <v>1058</v>
      </c>
      <c r="B40" s="267"/>
      <c r="C40" s="267"/>
      <c r="D40" s="394"/>
      <c r="E40" s="267"/>
      <c r="F40" s="514" t="s">
        <v>1916</v>
      </c>
      <c r="G40" s="515"/>
      <c r="H40" s="521"/>
      <c r="I40" s="517"/>
      <c r="J40" s="517">
        <v>71500000</v>
      </c>
    </row>
    <row r="41" spans="1:10" s="64" customFormat="1" ht="27.95" customHeight="1">
      <c r="A41" s="462">
        <v>5</v>
      </c>
      <c r="B41" s="267">
        <v>70912</v>
      </c>
      <c r="C41" s="270"/>
      <c r="D41" s="394" t="s">
        <v>1248</v>
      </c>
      <c r="E41" s="270"/>
      <c r="F41" s="520" t="s">
        <v>1047</v>
      </c>
      <c r="G41" s="271"/>
      <c r="H41" s="521">
        <v>1705873427.8399999</v>
      </c>
      <c r="I41" s="273"/>
      <c r="J41" s="273">
        <v>1639758550</v>
      </c>
    </row>
    <row r="42" spans="1:10" s="64" customFormat="1" ht="27.95" customHeight="1">
      <c r="A42" s="462">
        <v>6</v>
      </c>
      <c r="B42" s="523"/>
      <c r="C42" s="515"/>
      <c r="D42" s="524"/>
      <c r="E42" s="515"/>
      <c r="F42" s="520" t="s">
        <v>1048</v>
      </c>
      <c r="G42" s="515"/>
      <c r="H42" s="522"/>
      <c r="I42" s="517"/>
      <c r="J42" s="517"/>
    </row>
    <row r="43" spans="1:10" s="64" customFormat="1" ht="27.95" customHeight="1">
      <c r="A43" s="462" t="s">
        <v>390</v>
      </c>
      <c r="B43" s="268"/>
      <c r="C43" s="271"/>
      <c r="D43" s="403"/>
      <c r="E43" s="271"/>
      <c r="F43" s="408" t="s">
        <v>1049</v>
      </c>
      <c r="G43" s="271"/>
      <c r="H43" s="521">
        <v>300000000</v>
      </c>
      <c r="I43" s="273"/>
      <c r="J43" s="273">
        <f>100000000+53000000+47000000</f>
        <v>200000000</v>
      </c>
    </row>
    <row r="44" spans="1:10" s="64" customFormat="1" ht="27.95" customHeight="1">
      <c r="A44" s="462">
        <v>7</v>
      </c>
      <c r="B44" s="268"/>
      <c r="C44" s="271"/>
      <c r="D44" s="403"/>
      <c r="E44" s="271"/>
      <c r="F44" s="520" t="s">
        <v>964</v>
      </c>
      <c r="G44" s="271"/>
      <c r="H44" s="522"/>
      <c r="I44" s="273"/>
      <c r="J44" s="273"/>
    </row>
    <row r="45" spans="1:10" s="64" customFormat="1" ht="27.95" customHeight="1">
      <c r="A45" s="462" t="s">
        <v>390</v>
      </c>
      <c r="B45" s="268"/>
      <c r="C45" s="271"/>
      <c r="D45" s="403"/>
      <c r="E45" s="271"/>
      <c r="F45" s="408" t="s">
        <v>1050</v>
      </c>
      <c r="G45" s="271"/>
      <c r="H45" s="521">
        <v>5000000</v>
      </c>
      <c r="I45" s="273"/>
      <c r="J45" s="273">
        <v>10000000</v>
      </c>
    </row>
    <row r="46" spans="1:10" s="64" customFormat="1" ht="46.5">
      <c r="A46" s="462" t="s">
        <v>477</v>
      </c>
      <c r="B46" s="268"/>
      <c r="C46" s="271"/>
      <c r="D46" s="403"/>
      <c r="E46" s="271"/>
      <c r="F46" s="423" t="s">
        <v>2234</v>
      </c>
      <c r="G46" s="271"/>
      <c r="H46" s="521">
        <v>50000000</v>
      </c>
      <c r="I46" s="273"/>
      <c r="J46" s="273"/>
    </row>
    <row r="47" spans="1:10" s="64" customFormat="1" ht="27.95" customHeight="1">
      <c r="A47" s="462">
        <v>8</v>
      </c>
      <c r="B47" s="268"/>
      <c r="C47" s="271"/>
      <c r="D47" s="403"/>
      <c r="E47" s="271"/>
      <c r="F47" s="520" t="s">
        <v>1051</v>
      </c>
      <c r="G47" s="271"/>
      <c r="H47" s="525"/>
      <c r="I47" s="273"/>
      <c r="J47" s="273"/>
    </row>
    <row r="48" spans="1:10" s="64" customFormat="1" ht="27.95" customHeight="1">
      <c r="A48" s="462" t="s">
        <v>390</v>
      </c>
      <c r="B48" s="268">
        <v>70630</v>
      </c>
      <c r="C48" s="271"/>
      <c r="D48" s="394" t="s">
        <v>1248</v>
      </c>
      <c r="E48" s="271"/>
      <c r="F48" s="408" t="s">
        <v>1052</v>
      </c>
      <c r="G48" s="271"/>
      <c r="H48" s="521">
        <v>100000000</v>
      </c>
      <c r="I48" s="273"/>
      <c r="J48" s="273"/>
    </row>
    <row r="49" spans="1:10" s="64" customFormat="1" ht="27.95" customHeight="1">
      <c r="A49" s="526">
        <v>9</v>
      </c>
      <c r="B49" s="268"/>
      <c r="C49" s="271"/>
      <c r="D49" s="403"/>
      <c r="E49" s="271"/>
      <c r="F49" s="527" t="s">
        <v>2235</v>
      </c>
      <c r="G49" s="271"/>
      <c r="H49" s="528"/>
      <c r="I49" s="273"/>
      <c r="J49" s="273"/>
    </row>
    <row r="50" spans="1:10" s="64" customFormat="1" ht="27.95" customHeight="1">
      <c r="A50" s="462" t="s">
        <v>390</v>
      </c>
      <c r="B50" s="268"/>
      <c r="C50" s="271"/>
      <c r="D50" s="403"/>
      <c r="E50" s="271"/>
      <c r="F50" s="408" t="s">
        <v>1053</v>
      </c>
      <c r="G50" s="271"/>
      <c r="H50" s="521">
        <v>5000000</v>
      </c>
      <c r="I50" s="273">
        <v>1800000</v>
      </c>
      <c r="J50" s="273">
        <v>2000000</v>
      </c>
    </row>
    <row r="51" spans="1:10" s="64" customFormat="1" ht="27.95" customHeight="1">
      <c r="A51" s="462" t="s">
        <v>477</v>
      </c>
      <c r="B51" s="268">
        <v>70560</v>
      </c>
      <c r="C51" s="271"/>
      <c r="D51" s="394" t="s">
        <v>1248</v>
      </c>
      <c r="E51" s="271"/>
      <c r="F51" s="261" t="s">
        <v>1054</v>
      </c>
      <c r="G51" s="271"/>
      <c r="H51" s="521">
        <v>500000000</v>
      </c>
      <c r="I51" s="273"/>
      <c r="J51" s="273">
        <v>200000000</v>
      </c>
    </row>
    <row r="52" spans="1:10" s="64" customFormat="1" ht="27.95" customHeight="1">
      <c r="A52" s="462">
        <v>10</v>
      </c>
      <c r="B52" s="271"/>
      <c r="C52" s="271"/>
      <c r="D52" s="403"/>
      <c r="E52" s="271"/>
      <c r="F52" s="408" t="s">
        <v>1055</v>
      </c>
      <c r="G52" s="271"/>
      <c r="H52" s="521">
        <v>10850000</v>
      </c>
      <c r="I52" s="273"/>
      <c r="J52" s="273"/>
    </row>
    <row r="53" spans="1:10" s="64" customFormat="1" ht="27.95" customHeight="1">
      <c r="A53" s="462" t="s">
        <v>390</v>
      </c>
      <c r="B53" s="515"/>
      <c r="C53" s="515"/>
      <c r="D53" s="524"/>
      <c r="E53" s="515"/>
      <c r="F53" s="514" t="s">
        <v>1056</v>
      </c>
      <c r="G53" s="515"/>
      <c r="H53" s="516">
        <v>100000000</v>
      </c>
      <c r="I53" s="517"/>
      <c r="J53" s="517">
        <v>100000000</v>
      </c>
    </row>
    <row r="54" spans="1:10" s="64" customFormat="1" ht="27.95" customHeight="1">
      <c r="A54" s="271"/>
      <c r="B54" s="271"/>
      <c r="C54" s="271"/>
      <c r="D54" s="403"/>
      <c r="E54" s="271"/>
      <c r="F54" s="267" t="s">
        <v>1835</v>
      </c>
      <c r="G54" s="271"/>
      <c r="H54" s="274">
        <f>SUM(H16:H53)</f>
        <v>5179414910.2399998</v>
      </c>
      <c r="I54" s="274">
        <f>SUM(I16:I53)</f>
        <v>1800000</v>
      </c>
      <c r="J54" s="274">
        <f>SUM(J16:J53)</f>
        <v>3866258550</v>
      </c>
    </row>
  </sheetData>
  <mergeCells count="4">
    <mergeCell ref="A2:J2"/>
    <mergeCell ref="A5:G5"/>
    <mergeCell ref="A7:G7"/>
    <mergeCell ref="A8:G8"/>
  </mergeCells>
  <printOptions horizontalCentered="1" verticalCentered="1"/>
  <pageMargins left="0.7" right="0.7" top="0.75" bottom="0.75" header="0.3" footer="0.3"/>
  <pageSetup scale="34" orientation="landscape" horizontalDpi="300" verticalDpi="300" r:id="rId1"/>
</worksheet>
</file>

<file path=xl/worksheets/sheet46.xml><?xml version="1.0" encoding="utf-8"?>
<worksheet xmlns="http://schemas.openxmlformats.org/spreadsheetml/2006/main" xmlns:r="http://schemas.openxmlformats.org/officeDocument/2006/relationships">
  <dimension ref="A1:J24"/>
  <sheetViews>
    <sheetView view="pageBreakPreview" topLeftCell="A8" zoomScale="60" zoomScaleNormal="100" workbookViewId="0">
      <selection activeCell="J10" sqref="J10"/>
    </sheetView>
  </sheetViews>
  <sheetFormatPr defaultRowHeight="15"/>
  <cols>
    <col min="1" max="1" width="20.5703125" customWidth="1"/>
    <col min="2" max="2" width="24.140625" customWidth="1"/>
    <col min="3" max="3" width="24.5703125" customWidth="1"/>
    <col min="4" max="4" width="17.7109375" style="32" customWidth="1"/>
    <col min="5" max="5" width="14.85546875" customWidth="1"/>
    <col min="6" max="6" width="82.85546875" customWidth="1"/>
    <col min="7" max="7" width="16.42578125" customWidth="1"/>
    <col min="8" max="8" width="30.85546875" customWidth="1"/>
    <col min="9" max="9" width="24.5703125" customWidth="1"/>
    <col min="10" max="10" width="30.28515625" customWidth="1"/>
  </cols>
  <sheetData>
    <row r="1" spans="1:10">
      <c r="A1" s="2"/>
      <c r="B1" s="2"/>
      <c r="C1" s="2"/>
      <c r="D1" s="29"/>
      <c r="E1" s="2"/>
      <c r="F1" s="2"/>
      <c r="G1" s="2"/>
      <c r="H1" s="2"/>
      <c r="I1" s="2"/>
      <c r="J1" s="2"/>
    </row>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102</v>
      </c>
      <c r="B5" s="785"/>
      <c r="C5" s="785"/>
      <c r="D5" s="785"/>
      <c r="E5" s="785"/>
      <c r="F5" s="785"/>
      <c r="G5" s="785"/>
      <c r="H5" s="253"/>
      <c r="I5" s="254"/>
      <c r="J5" s="254"/>
    </row>
    <row r="6" spans="1:10" ht="23.25">
      <c r="A6" s="263" t="s">
        <v>0</v>
      </c>
      <c r="B6" s="263"/>
      <c r="C6" s="492" t="s">
        <v>798</v>
      </c>
      <c r="D6" s="492"/>
      <c r="E6" s="492"/>
      <c r="F6" s="492"/>
      <c r="G6" s="263"/>
      <c r="H6" s="253"/>
      <c r="I6" s="254"/>
      <c r="J6" s="254"/>
    </row>
    <row r="7" spans="1:10" ht="23.25">
      <c r="A7" s="785" t="s">
        <v>103</v>
      </c>
      <c r="B7" s="785"/>
      <c r="C7" s="785"/>
      <c r="D7" s="785"/>
      <c r="E7" s="785"/>
      <c r="F7" s="785"/>
      <c r="G7" s="785"/>
      <c r="H7" s="253"/>
      <c r="I7" s="254"/>
      <c r="J7" s="254"/>
    </row>
    <row r="8" spans="1:10" ht="23.25">
      <c r="A8" s="785" t="s">
        <v>841</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ht="23.25">
      <c r="A11" s="254"/>
      <c r="B11" s="254"/>
      <c r="C11" s="254"/>
      <c r="D11" s="473"/>
      <c r="E11" s="254"/>
      <c r="F11" s="254"/>
      <c r="G11" s="258" t="s">
        <v>2</v>
      </c>
      <c r="H11" s="259" t="s">
        <v>22</v>
      </c>
      <c r="I11" s="259" t="s">
        <v>22</v>
      </c>
      <c r="J11" s="259" t="s">
        <v>22</v>
      </c>
    </row>
    <row r="12" spans="1:10" s="64" customFormat="1" ht="35.1" customHeight="1">
      <c r="A12" s="267">
        <v>23010112</v>
      </c>
      <c r="B12" s="267">
        <v>70133</v>
      </c>
      <c r="C12" s="496"/>
      <c r="D12" s="394" t="s">
        <v>1248</v>
      </c>
      <c r="E12" s="496"/>
      <c r="F12" s="268" t="s">
        <v>4</v>
      </c>
      <c r="G12" s="268" t="s">
        <v>5</v>
      </c>
      <c r="H12" s="269">
        <v>500000</v>
      </c>
      <c r="I12" s="269">
        <v>490000</v>
      </c>
      <c r="J12" s="269">
        <f>SUM(J13:J14)</f>
        <v>1000000</v>
      </c>
    </row>
    <row r="13" spans="1:10" s="64" customFormat="1" ht="35.1" customHeight="1">
      <c r="A13" s="270" t="s">
        <v>6</v>
      </c>
      <c r="B13" s="270"/>
      <c r="C13" s="270"/>
      <c r="D13" s="395"/>
      <c r="E13" s="270"/>
      <c r="F13" s="260" t="s">
        <v>81</v>
      </c>
      <c r="G13" s="271"/>
      <c r="H13" s="273">
        <v>500000</v>
      </c>
      <c r="I13" s="273">
        <v>490000</v>
      </c>
      <c r="J13" s="273">
        <v>500000</v>
      </c>
    </row>
    <row r="14" spans="1:10" s="64" customFormat="1" ht="46.5">
      <c r="A14" s="270" t="s">
        <v>7</v>
      </c>
      <c r="B14" s="270"/>
      <c r="C14" s="270"/>
      <c r="D14" s="395"/>
      <c r="E14" s="270"/>
      <c r="F14" s="260" t="s">
        <v>1142</v>
      </c>
      <c r="G14" s="271"/>
      <c r="H14" s="273"/>
      <c r="I14" s="273"/>
      <c r="J14" s="273">
        <v>500000</v>
      </c>
    </row>
    <row r="15" spans="1:10" s="64" customFormat="1" ht="35.1" customHeight="1">
      <c r="A15" s="270"/>
      <c r="B15" s="270"/>
      <c r="C15" s="270"/>
      <c r="D15" s="395"/>
      <c r="E15" s="270"/>
      <c r="F15" s="260"/>
      <c r="G15" s="271"/>
      <c r="H15" s="273"/>
      <c r="I15" s="273"/>
      <c r="J15" s="273"/>
    </row>
    <row r="16" spans="1:10" s="64" customFormat="1" ht="45">
      <c r="A16" s="267">
        <v>23020101</v>
      </c>
      <c r="B16" s="270">
        <v>70610</v>
      </c>
      <c r="C16" s="270"/>
      <c r="D16" s="394" t="s">
        <v>1248</v>
      </c>
      <c r="E16" s="270"/>
      <c r="F16" s="401" t="s">
        <v>135</v>
      </c>
      <c r="G16" s="268"/>
      <c r="H16" s="269"/>
      <c r="I16" s="269"/>
      <c r="J16" s="269">
        <f>SUM(J17:J18)</f>
        <v>1000000</v>
      </c>
    </row>
    <row r="17" spans="1:10" s="64" customFormat="1" ht="35.1" customHeight="1">
      <c r="A17" s="270" t="s">
        <v>6</v>
      </c>
      <c r="B17" s="270"/>
      <c r="C17" s="270"/>
      <c r="D17" s="395"/>
      <c r="E17" s="270"/>
      <c r="F17" s="260" t="s">
        <v>1143</v>
      </c>
      <c r="G17" s="271"/>
      <c r="H17" s="273"/>
      <c r="I17" s="273"/>
      <c r="J17" s="273">
        <v>0</v>
      </c>
    </row>
    <row r="18" spans="1:10" s="64" customFormat="1" ht="35.1" customHeight="1">
      <c r="A18" s="270" t="s">
        <v>7</v>
      </c>
      <c r="B18" s="270"/>
      <c r="C18" s="270"/>
      <c r="D18" s="395"/>
      <c r="E18" s="270"/>
      <c r="F18" s="260" t="s">
        <v>1144</v>
      </c>
      <c r="G18" s="271"/>
      <c r="H18" s="273"/>
      <c r="I18" s="273"/>
      <c r="J18" s="273">
        <v>1000000</v>
      </c>
    </row>
    <row r="19" spans="1:10" s="64" customFormat="1" ht="35.1" customHeight="1">
      <c r="A19" s="270"/>
      <c r="B19" s="270"/>
      <c r="C19" s="270"/>
      <c r="D19" s="395"/>
      <c r="E19" s="270"/>
      <c r="F19" s="260"/>
      <c r="G19" s="271"/>
      <c r="H19" s="273"/>
      <c r="I19" s="273"/>
      <c r="J19" s="273"/>
    </row>
    <row r="20" spans="1:10" s="64" customFormat="1" ht="45">
      <c r="A20" s="267">
        <v>23030121</v>
      </c>
      <c r="B20" s="270">
        <v>70610</v>
      </c>
      <c r="C20" s="270"/>
      <c r="D20" s="394" t="s">
        <v>1248</v>
      </c>
      <c r="E20" s="270"/>
      <c r="F20" s="401" t="s">
        <v>74</v>
      </c>
      <c r="G20" s="268"/>
      <c r="H20" s="269"/>
      <c r="I20" s="269"/>
      <c r="J20" s="269">
        <f>SUM(J21:J22)</f>
        <v>2000000</v>
      </c>
    </row>
    <row r="21" spans="1:10" s="64" customFormat="1" ht="35.1" customHeight="1">
      <c r="A21" s="270" t="s">
        <v>6</v>
      </c>
      <c r="B21" s="270"/>
      <c r="C21" s="270"/>
      <c r="D21" s="395"/>
      <c r="E21" s="270"/>
      <c r="F21" s="260" t="s">
        <v>28</v>
      </c>
      <c r="G21" s="271"/>
      <c r="H21" s="273"/>
      <c r="I21" s="273"/>
      <c r="J21" s="273">
        <v>1000000</v>
      </c>
    </row>
    <row r="22" spans="1:10" s="64" customFormat="1" ht="35.1" customHeight="1">
      <c r="A22" s="270" t="s">
        <v>7</v>
      </c>
      <c r="B22" s="270"/>
      <c r="C22" s="270"/>
      <c r="D22" s="395"/>
      <c r="E22" s="270"/>
      <c r="F22" s="260" t="s">
        <v>1145</v>
      </c>
      <c r="G22" s="271"/>
      <c r="H22" s="273"/>
      <c r="I22" s="273"/>
      <c r="J22" s="273">
        <v>1000000</v>
      </c>
    </row>
    <row r="23" spans="1:10" s="64" customFormat="1" ht="35.1" customHeight="1">
      <c r="A23" s="271"/>
      <c r="B23" s="271"/>
      <c r="C23" s="271"/>
      <c r="D23" s="403"/>
      <c r="E23" s="271"/>
      <c r="F23" s="260"/>
      <c r="G23" s="271"/>
      <c r="H23" s="273"/>
      <c r="I23" s="273"/>
      <c r="J23" s="273"/>
    </row>
    <row r="24" spans="1:10" s="64" customFormat="1" ht="35.1" customHeight="1">
      <c r="A24" s="271"/>
      <c r="B24" s="271"/>
      <c r="C24" s="271"/>
      <c r="D24" s="403"/>
      <c r="E24" s="271"/>
      <c r="F24" s="267" t="s">
        <v>1833</v>
      </c>
      <c r="G24" s="271"/>
      <c r="H24" s="277">
        <f xml:space="preserve"> SUM(H12)</f>
        <v>500000</v>
      </c>
      <c r="I24" s="269">
        <f>SUM(I20,I16,I12)</f>
        <v>490000</v>
      </c>
      <c r="J24" s="269">
        <f>SUM(J20,J16,J12)</f>
        <v>4000000</v>
      </c>
    </row>
  </sheetData>
  <mergeCells count="4">
    <mergeCell ref="A5:G5"/>
    <mergeCell ref="A7:G7"/>
    <mergeCell ref="A8:G8"/>
    <mergeCell ref="A2:J2"/>
  </mergeCells>
  <printOptions horizontalCentered="1" verticalCentered="1"/>
  <pageMargins left="0.7" right="0.7" top="0.75" bottom="0.75" header="0.3" footer="0.3"/>
  <pageSetup scale="41" orientation="landscape" horizontalDpi="300" verticalDpi="300" r:id="rId1"/>
  <headerFooter>
    <oddFooter xml:space="preserve">&amp;C&amp;"-,Bold"&amp;24 </oddFooter>
  </headerFooter>
</worksheet>
</file>

<file path=xl/worksheets/sheet47.xml><?xml version="1.0" encoding="utf-8"?>
<worksheet xmlns="http://schemas.openxmlformats.org/spreadsheetml/2006/main" xmlns:r="http://schemas.openxmlformats.org/officeDocument/2006/relationships">
  <dimension ref="A1:J23"/>
  <sheetViews>
    <sheetView view="pageBreakPreview" topLeftCell="A5" zoomScale="60" zoomScaleNormal="100" workbookViewId="0">
      <selection activeCell="J10" sqref="J10"/>
    </sheetView>
  </sheetViews>
  <sheetFormatPr defaultRowHeight="15"/>
  <cols>
    <col min="1" max="3" width="19.28515625" customWidth="1"/>
    <col min="4" max="4" width="15.42578125" style="32" customWidth="1"/>
    <col min="5" max="5" width="14.5703125" customWidth="1"/>
    <col min="6" max="6" width="78.28515625" customWidth="1"/>
    <col min="7" max="7" width="11" customWidth="1"/>
    <col min="8" max="8" width="28.28515625" customWidth="1"/>
    <col min="9" max="9" width="27.7109375" customWidth="1"/>
    <col min="10" max="10" width="30.28515625" customWidth="1"/>
  </cols>
  <sheetData>
    <row r="1" spans="1:10" ht="21">
      <c r="A1" s="19"/>
      <c r="B1" s="19"/>
      <c r="C1" s="19"/>
      <c r="D1" s="529"/>
      <c r="E1" s="19"/>
      <c r="F1" s="19"/>
      <c r="G1" s="19"/>
      <c r="H1" s="19"/>
      <c r="I1" s="19"/>
      <c r="J1" s="19"/>
    </row>
    <row r="2" spans="1:10" ht="21">
      <c r="A2" s="20"/>
      <c r="B2" s="20"/>
      <c r="C2" s="20"/>
      <c r="D2" s="491"/>
      <c r="E2" s="20"/>
      <c r="F2" s="802" t="s">
        <v>1247</v>
      </c>
      <c r="G2" s="802"/>
      <c r="H2" s="802"/>
      <c r="I2" s="18"/>
      <c r="J2" s="18"/>
    </row>
    <row r="3" spans="1:10" ht="21">
      <c r="A3" s="20"/>
      <c r="B3" s="20"/>
      <c r="C3" s="20"/>
      <c r="D3" s="491"/>
      <c r="E3" s="20"/>
      <c r="F3" s="20"/>
      <c r="G3" s="20"/>
      <c r="H3" s="20"/>
      <c r="I3" s="18"/>
      <c r="J3" s="18"/>
    </row>
    <row r="4" spans="1:10" ht="21">
      <c r="A4" s="20"/>
      <c r="B4" s="20"/>
      <c r="C4" s="20"/>
      <c r="D4" s="491"/>
      <c r="E4" s="20"/>
      <c r="F4" s="20"/>
      <c r="G4" s="20"/>
      <c r="H4" s="20"/>
      <c r="I4" s="18"/>
      <c r="J4" s="18"/>
    </row>
    <row r="5" spans="1:10" ht="21">
      <c r="A5" s="810" t="s">
        <v>844</v>
      </c>
      <c r="B5" s="811"/>
      <c r="C5" s="811"/>
      <c r="D5" s="811"/>
      <c r="E5" s="811"/>
      <c r="F5" s="811"/>
      <c r="G5" s="811"/>
      <c r="H5" s="20"/>
      <c r="I5" s="18"/>
      <c r="J5" s="18"/>
    </row>
    <row r="6" spans="1:10" ht="21">
      <c r="A6" s="21" t="s">
        <v>0</v>
      </c>
      <c r="B6" s="21"/>
      <c r="C6" s="500" t="s">
        <v>842</v>
      </c>
      <c r="D6" s="501"/>
      <c r="E6" s="501"/>
      <c r="F6" s="502"/>
      <c r="G6" s="21"/>
      <c r="H6" s="20"/>
      <c r="I6" s="18"/>
      <c r="J6" s="18"/>
    </row>
    <row r="7" spans="1:10" ht="21">
      <c r="A7" s="810" t="s">
        <v>104</v>
      </c>
      <c r="B7" s="811"/>
      <c r="C7" s="811"/>
      <c r="D7" s="811"/>
      <c r="E7" s="811"/>
      <c r="F7" s="811"/>
      <c r="G7" s="811"/>
      <c r="H7" s="20"/>
      <c r="I7" s="18"/>
      <c r="J7" s="18"/>
    </row>
    <row r="8" spans="1:10" ht="21">
      <c r="A8" s="810" t="s">
        <v>843</v>
      </c>
      <c r="B8" s="811"/>
      <c r="C8" s="811"/>
      <c r="D8" s="811"/>
      <c r="E8" s="811"/>
      <c r="F8" s="811"/>
      <c r="G8" s="811"/>
      <c r="H8" s="20"/>
      <c r="I8" s="18"/>
      <c r="J8" s="18"/>
    </row>
    <row r="9" spans="1:10" ht="21">
      <c r="A9" s="20"/>
      <c r="B9" s="20"/>
      <c r="C9" s="20"/>
      <c r="D9" s="491"/>
      <c r="E9" s="20"/>
      <c r="F9" s="20"/>
      <c r="G9" s="20"/>
      <c r="H9" s="20"/>
      <c r="I9" s="18"/>
      <c r="J9" s="18"/>
    </row>
    <row r="10" spans="1:10" ht="60.75">
      <c r="A10" s="22" t="s">
        <v>900</v>
      </c>
      <c r="B10" s="22" t="s">
        <v>901</v>
      </c>
      <c r="C10" s="23" t="s">
        <v>902</v>
      </c>
      <c r="D10" s="493" t="s">
        <v>903</v>
      </c>
      <c r="E10" s="22" t="s">
        <v>904</v>
      </c>
      <c r="F10" s="23" t="s">
        <v>1240</v>
      </c>
      <c r="G10" s="23" t="s">
        <v>908</v>
      </c>
      <c r="H10" s="22" t="s">
        <v>905</v>
      </c>
      <c r="I10" s="22" t="s">
        <v>906</v>
      </c>
      <c r="J10" s="22" t="s">
        <v>907</v>
      </c>
    </row>
    <row r="11" spans="1:10" ht="21">
      <c r="A11" s="18"/>
      <c r="B11" s="18"/>
      <c r="C11" s="18"/>
      <c r="D11" s="498"/>
      <c r="E11" s="18"/>
      <c r="F11" s="18"/>
      <c r="G11" s="24"/>
      <c r="H11" s="25" t="s">
        <v>22</v>
      </c>
      <c r="I11" s="25" t="s">
        <v>22</v>
      </c>
      <c r="J11" s="25" t="s">
        <v>22</v>
      </c>
    </row>
    <row r="12" spans="1:10" s="64" customFormat="1" ht="35.1" customHeight="1">
      <c r="A12" s="384">
        <v>23010105</v>
      </c>
      <c r="B12" s="384">
        <v>70133</v>
      </c>
      <c r="C12" s="384"/>
      <c r="D12" s="385" t="s">
        <v>1248</v>
      </c>
      <c r="E12" s="384">
        <v>51231208</v>
      </c>
      <c r="F12" s="386" t="s">
        <v>24</v>
      </c>
      <c r="G12" s="386" t="s">
        <v>5</v>
      </c>
      <c r="H12" s="387">
        <v>900000000</v>
      </c>
      <c r="I12" s="387">
        <v>743995717.10000002</v>
      </c>
      <c r="J12" s="387">
        <v>950000000</v>
      </c>
    </row>
    <row r="13" spans="1:10" s="64" customFormat="1" ht="35.1" customHeight="1">
      <c r="A13" s="384" t="s">
        <v>6</v>
      </c>
      <c r="B13" s="494"/>
      <c r="C13" s="494"/>
      <c r="D13" s="499"/>
      <c r="E13" s="494"/>
      <c r="F13" s="382" t="s">
        <v>1146</v>
      </c>
      <c r="G13" s="386"/>
      <c r="H13" s="391">
        <v>900000000</v>
      </c>
      <c r="I13" s="391">
        <v>743995717.10000002</v>
      </c>
      <c r="J13" s="391">
        <v>900000000</v>
      </c>
    </row>
    <row r="14" spans="1:10" s="64" customFormat="1" ht="35.1" customHeight="1">
      <c r="A14" s="384" t="s">
        <v>7</v>
      </c>
      <c r="B14" s="494"/>
      <c r="C14" s="494"/>
      <c r="D14" s="499"/>
      <c r="E14" s="494"/>
      <c r="F14" s="382" t="s">
        <v>2003</v>
      </c>
      <c r="G14" s="386"/>
      <c r="H14" s="391"/>
      <c r="I14" s="391"/>
      <c r="J14" s="391">
        <v>10000000</v>
      </c>
    </row>
    <row r="15" spans="1:10" s="64" customFormat="1" ht="35.1" customHeight="1">
      <c r="A15" s="384" t="s">
        <v>9</v>
      </c>
      <c r="B15" s="494"/>
      <c r="C15" s="494"/>
      <c r="D15" s="499"/>
      <c r="E15" s="494"/>
      <c r="F15" s="382" t="s">
        <v>1147</v>
      </c>
      <c r="G15" s="386"/>
      <c r="H15" s="391"/>
      <c r="I15" s="391"/>
      <c r="J15" s="391">
        <v>40000000</v>
      </c>
    </row>
    <row r="16" spans="1:10" s="64" customFormat="1" ht="35.1" customHeight="1">
      <c r="A16" s="494"/>
      <c r="B16" s="494"/>
      <c r="C16" s="494"/>
      <c r="D16" s="499"/>
      <c r="E16" s="494"/>
      <c r="F16" s="386"/>
      <c r="G16" s="386"/>
      <c r="H16" s="387"/>
      <c r="I16" s="391"/>
      <c r="J16" s="391"/>
    </row>
    <row r="17" spans="1:10" s="64" customFormat="1" ht="35.1" customHeight="1">
      <c r="A17" s="384">
        <v>23010112</v>
      </c>
      <c r="B17" s="384">
        <v>70133</v>
      </c>
      <c r="C17" s="384"/>
      <c r="D17" s="385" t="s">
        <v>1248</v>
      </c>
      <c r="E17" s="384"/>
      <c r="F17" s="386" t="s">
        <v>4</v>
      </c>
      <c r="G17" s="386"/>
      <c r="H17" s="387">
        <v>12000000</v>
      </c>
      <c r="I17" s="387">
        <v>595100</v>
      </c>
      <c r="J17" s="387">
        <v>5000000</v>
      </c>
    </row>
    <row r="18" spans="1:10" s="64" customFormat="1" ht="35.1" customHeight="1">
      <c r="A18" s="389" t="s">
        <v>6</v>
      </c>
      <c r="B18" s="389"/>
      <c r="C18" s="389"/>
      <c r="D18" s="390"/>
      <c r="E18" s="389"/>
      <c r="F18" s="381" t="s">
        <v>105</v>
      </c>
      <c r="G18" s="388"/>
      <c r="H18" s="391">
        <v>12000000</v>
      </c>
      <c r="I18" s="391">
        <v>595100</v>
      </c>
      <c r="J18" s="391">
        <v>5000000</v>
      </c>
    </row>
    <row r="19" spans="1:10" s="64" customFormat="1" ht="35.1" customHeight="1">
      <c r="A19" s="388"/>
      <c r="B19" s="388"/>
      <c r="C19" s="388"/>
      <c r="D19" s="393"/>
      <c r="E19" s="388"/>
      <c r="F19" s="392"/>
      <c r="G19" s="388"/>
      <c r="H19" s="391"/>
      <c r="I19" s="391"/>
      <c r="J19" s="391"/>
    </row>
    <row r="20" spans="1:10" s="64" customFormat="1" ht="35.1" customHeight="1">
      <c r="A20" s="386">
        <v>23030121</v>
      </c>
      <c r="B20" s="386">
        <v>70610</v>
      </c>
      <c r="C20" s="386"/>
      <c r="D20" s="489" t="s">
        <v>1248</v>
      </c>
      <c r="E20" s="386"/>
      <c r="F20" s="386" t="s">
        <v>106</v>
      </c>
      <c r="G20" s="386"/>
      <c r="H20" s="387">
        <v>15310000</v>
      </c>
      <c r="I20" s="391"/>
      <c r="J20" s="387">
        <v>13675500</v>
      </c>
    </row>
    <row r="21" spans="1:10" s="64" customFormat="1" ht="35.1" customHeight="1">
      <c r="A21" s="389" t="s">
        <v>6</v>
      </c>
      <c r="B21" s="388"/>
      <c r="C21" s="388"/>
      <c r="D21" s="393"/>
      <c r="E21" s="388"/>
      <c r="F21" s="382" t="s">
        <v>107</v>
      </c>
      <c r="G21" s="388"/>
      <c r="H21" s="391">
        <v>5310000</v>
      </c>
      <c r="I21" s="391"/>
      <c r="J21" s="391">
        <v>8675500</v>
      </c>
    </row>
    <row r="22" spans="1:10" s="64" customFormat="1" ht="35.1" customHeight="1">
      <c r="A22" s="389" t="s">
        <v>7</v>
      </c>
      <c r="B22" s="388"/>
      <c r="C22" s="388"/>
      <c r="D22" s="393"/>
      <c r="E22" s="388"/>
      <c r="F22" s="382" t="s">
        <v>108</v>
      </c>
      <c r="G22" s="388"/>
      <c r="H22" s="391">
        <v>10000000</v>
      </c>
      <c r="I22" s="391"/>
      <c r="J22" s="391">
        <v>5000000</v>
      </c>
    </row>
    <row r="23" spans="1:10" s="64" customFormat="1" ht="35.1" customHeight="1">
      <c r="A23" s="388"/>
      <c r="B23" s="388"/>
      <c r="C23" s="388"/>
      <c r="D23" s="393"/>
      <c r="E23" s="388"/>
      <c r="F23" s="384" t="s">
        <v>1833</v>
      </c>
      <c r="G23" s="388"/>
      <c r="H23" s="405">
        <f>SUM(H12,H17,H20)</f>
        <v>927310000</v>
      </c>
      <c r="I23" s="405">
        <f>SUM(I12,I17,I20)</f>
        <v>744590817.10000002</v>
      </c>
      <c r="J23" s="405">
        <f>SUM(J12,J17,J20)</f>
        <v>968675500</v>
      </c>
    </row>
  </sheetData>
  <mergeCells count="4">
    <mergeCell ref="F2:H2"/>
    <mergeCell ref="A5:G5"/>
    <mergeCell ref="A7:G7"/>
    <mergeCell ref="A8:G8"/>
  </mergeCells>
  <printOptions horizontalCentered="1" verticalCentered="1"/>
  <pageMargins left="0.7" right="0.7" top="0.75" bottom="0.75" header="0.3" footer="0.3"/>
  <pageSetup scale="45" orientation="landscape" horizontalDpi="300" verticalDpi="300" r:id="rId1"/>
  <headerFooter>
    <oddFooter xml:space="preserve">&amp;C&amp;"-,Bold"&amp;24 </oddFooter>
  </headerFooter>
</worksheet>
</file>

<file path=xl/worksheets/sheet48.xml><?xml version="1.0" encoding="utf-8"?>
<worksheet xmlns="http://schemas.openxmlformats.org/spreadsheetml/2006/main" xmlns:r="http://schemas.openxmlformats.org/officeDocument/2006/relationships">
  <dimension ref="A1:J30"/>
  <sheetViews>
    <sheetView view="pageBreakPreview" topLeftCell="A14" zoomScale="60" zoomScaleNormal="100" workbookViewId="0">
      <selection activeCell="F19" sqref="F19"/>
    </sheetView>
  </sheetViews>
  <sheetFormatPr defaultRowHeight="15"/>
  <cols>
    <col min="1" max="1" width="21.28515625" customWidth="1"/>
    <col min="2" max="2" width="24.140625" customWidth="1"/>
    <col min="3" max="3" width="25" customWidth="1"/>
    <col min="4" max="4" width="16.42578125" style="32" customWidth="1"/>
    <col min="5" max="5" width="16.5703125" customWidth="1"/>
    <col min="6" max="6" width="92.5703125" bestFit="1" customWidth="1"/>
    <col min="7" max="7" width="13.5703125" customWidth="1"/>
    <col min="8" max="8" width="29.5703125" customWidth="1"/>
    <col min="9" max="9" width="26.5703125" customWidth="1"/>
    <col min="10" max="10" width="30.85546875" customWidth="1"/>
  </cols>
  <sheetData>
    <row r="1" spans="1:10">
      <c r="A1" s="2"/>
      <c r="B1" s="2"/>
      <c r="C1" s="2"/>
      <c r="D1" s="29"/>
      <c r="E1" s="2"/>
      <c r="F1" s="2"/>
      <c r="G1" s="2"/>
      <c r="H1" s="2"/>
      <c r="I1" s="2"/>
      <c r="J1" s="2"/>
    </row>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844</v>
      </c>
      <c r="B5" s="785"/>
      <c r="C5" s="785"/>
      <c r="D5" s="785"/>
      <c r="E5" s="785"/>
      <c r="F5" s="785"/>
      <c r="G5" s="785"/>
      <c r="H5" s="253"/>
      <c r="I5" s="254"/>
      <c r="J5" s="254"/>
    </row>
    <row r="6" spans="1:10" ht="23.25">
      <c r="A6" s="263" t="s">
        <v>0</v>
      </c>
      <c r="B6" s="530" t="s">
        <v>842</v>
      </c>
      <c r="C6" s="530"/>
      <c r="D6" s="530"/>
      <c r="E6" s="530"/>
      <c r="F6" s="530"/>
      <c r="G6" s="263"/>
      <c r="H6" s="253"/>
      <c r="I6" s="254"/>
      <c r="J6" s="254"/>
    </row>
    <row r="7" spans="1:10" ht="23.25">
      <c r="A7" s="785" t="s">
        <v>899</v>
      </c>
      <c r="B7" s="785"/>
      <c r="C7" s="785"/>
      <c r="D7" s="785"/>
      <c r="E7" s="785"/>
      <c r="F7" s="785"/>
      <c r="G7" s="785"/>
      <c r="H7" s="253"/>
      <c r="I7" s="254"/>
      <c r="J7" s="254"/>
    </row>
    <row r="8" spans="1:10" ht="23.25">
      <c r="A8" s="785" t="s">
        <v>845</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ht="23.25">
      <c r="A11" s="254"/>
      <c r="B11" s="254"/>
      <c r="C11" s="254"/>
      <c r="D11" s="473"/>
      <c r="E11" s="254"/>
      <c r="F11" s="254"/>
      <c r="G11" s="258"/>
      <c r="H11" s="259" t="s">
        <v>22</v>
      </c>
      <c r="I11" s="259" t="s">
        <v>22</v>
      </c>
      <c r="J11" s="259" t="s">
        <v>22</v>
      </c>
    </row>
    <row r="12" spans="1:10" s="64" customFormat="1" ht="35.1" customHeight="1">
      <c r="A12" s="267">
        <v>23010112</v>
      </c>
      <c r="B12" s="267">
        <v>70133</v>
      </c>
      <c r="C12" s="267"/>
      <c r="D12" s="394" t="s">
        <v>1248</v>
      </c>
      <c r="E12" s="267">
        <v>51231208</v>
      </c>
      <c r="F12" s="268" t="s">
        <v>4</v>
      </c>
      <c r="G12" s="268" t="s">
        <v>5</v>
      </c>
      <c r="H12" s="269">
        <v>156000000</v>
      </c>
      <c r="I12" s="269">
        <f>SUM(I13:I15)</f>
        <v>125155000</v>
      </c>
      <c r="J12" s="269">
        <f>SUM(J13:J15)</f>
        <v>265000000</v>
      </c>
    </row>
    <row r="13" spans="1:10" s="64" customFormat="1" ht="35.1" customHeight="1">
      <c r="A13" s="270" t="s">
        <v>6</v>
      </c>
      <c r="B13" s="270"/>
      <c r="C13" s="270"/>
      <c r="D13" s="395"/>
      <c r="E13" s="270"/>
      <c r="F13" s="260" t="s">
        <v>109</v>
      </c>
      <c r="G13" s="271"/>
      <c r="H13" s="273">
        <v>6000000</v>
      </c>
      <c r="I13" s="273"/>
      <c r="J13" s="273">
        <v>7000000</v>
      </c>
    </row>
    <row r="14" spans="1:10" s="64" customFormat="1" ht="35.1" customHeight="1">
      <c r="A14" s="270" t="s">
        <v>7</v>
      </c>
      <c r="B14" s="270"/>
      <c r="C14" s="270"/>
      <c r="D14" s="395"/>
      <c r="E14" s="270"/>
      <c r="F14" s="260" t="s">
        <v>110</v>
      </c>
      <c r="G14" s="271"/>
      <c r="H14" s="273">
        <v>100000000</v>
      </c>
      <c r="I14" s="273">
        <v>110155000</v>
      </c>
      <c r="J14" s="273">
        <v>208000000</v>
      </c>
    </row>
    <row r="15" spans="1:10" s="64" customFormat="1" ht="35.1" customHeight="1">
      <c r="A15" s="270" t="s">
        <v>9</v>
      </c>
      <c r="B15" s="270"/>
      <c r="C15" s="270"/>
      <c r="D15" s="395"/>
      <c r="E15" s="270"/>
      <c r="F15" s="260" t="s">
        <v>111</v>
      </c>
      <c r="G15" s="271"/>
      <c r="H15" s="273">
        <v>50000000</v>
      </c>
      <c r="I15" s="273">
        <v>15000000</v>
      </c>
      <c r="J15" s="273">
        <v>50000000</v>
      </c>
    </row>
    <row r="16" spans="1:10" s="64" customFormat="1" ht="35.1" customHeight="1">
      <c r="A16" s="270"/>
      <c r="B16" s="270"/>
      <c r="C16" s="270"/>
      <c r="D16" s="395"/>
      <c r="E16" s="270"/>
      <c r="F16" s="260"/>
      <c r="G16" s="271"/>
      <c r="H16" s="273"/>
      <c r="I16" s="273"/>
      <c r="J16" s="273"/>
    </row>
    <row r="17" spans="1:10" s="64" customFormat="1" ht="35.1" customHeight="1">
      <c r="A17" s="267">
        <v>23020101</v>
      </c>
      <c r="B17" s="267">
        <v>70610</v>
      </c>
      <c r="C17" s="267"/>
      <c r="D17" s="394" t="s">
        <v>1248</v>
      </c>
      <c r="E17" s="267">
        <v>51231208</v>
      </c>
      <c r="F17" s="439" t="s">
        <v>112</v>
      </c>
      <c r="G17" s="268" t="s">
        <v>12</v>
      </c>
      <c r="H17" s="269">
        <v>70000000</v>
      </c>
      <c r="I17" s="273"/>
      <c r="J17" s="269">
        <f>SUM(J18:J19)</f>
        <v>70000000</v>
      </c>
    </row>
    <row r="18" spans="1:10" s="64" customFormat="1" ht="46.5">
      <c r="A18" s="270" t="s">
        <v>6</v>
      </c>
      <c r="B18" s="270"/>
      <c r="C18" s="270"/>
      <c r="D18" s="395"/>
      <c r="E18" s="270"/>
      <c r="F18" s="260" t="s">
        <v>113</v>
      </c>
      <c r="G18" s="271"/>
      <c r="H18" s="273">
        <v>50000000</v>
      </c>
      <c r="I18" s="273"/>
      <c r="J18" s="273">
        <v>50000000</v>
      </c>
    </row>
    <row r="19" spans="1:10" s="64" customFormat="1" ht="35.1" customHeight="1">
      <c r="A19" s="270" t="s">
        <v>7</v>
      </c>
      <c r="B19" s="270"/>
      <c r="C19" s="270"/>
      <c r="D19" s="395"/>
      <c r="E19" s="270"/>
      <c r="F19" s="261" t="s">
        <v>114</v>
      </c>
      <c r="G19" s="271"/>
      <c r="H19" s="273">
        <v>20000000</v>
      </c>
      <c r="I19" s="273"/>
      <c r="J19" s="273">
        <v>20000000</v>
      </c>
    </row>
    <row r="20" spans="1:10" s="64" customFormat="1" ht="35.1" customHeight="1">
      <c r="A20" s="270"/>
      <c r="B20" s="270"/>
      <c r="C20" s="270"/>
      <c r="D20" s="395"/>
      <c r="E20" s="270"/>
      <c r="F20" s="260"/>
      <c r="G20" s="271"/>
      <c r="H20" s="273"/>
      <c r="I20" s="273"/>
      <c r="J20" s="273"/>
    </row>
    <row r="21" spans="1:10" s="64" customFormat="1" ht="35.1" customHeight="1">
      <c r="A21" s="267">
        <v>23020111</v>
      </c>
      <c r="B21" s="267">
        <v>70111</v>
      </c>
      <c r="C21" s="267"/>
      <c r="D21" s="394" t="s">
        <v>1248</v>
      </c>
      <c r="E21" s="267">
        <v>51231208</v>
      </c>
      <c r="F21" s="439" t="s">
        <v>115</v>
      </c>
      <c r="G21" s="268"/>
      <c r="H21" s="269">
        <v>2000000</v>
      </c>
      <c r="I21" s="273"/>
      <c r="J21" s="269">
        <v>2000000</v>
      </c>
    </row>
    <row r="22" spans="1:10" s="64" customFormat="1" ht="35.1" customHeight="1">
      <c r="A22" s="271"/>
      <c r="B22" s="271"/>
      <c r="C22" s="271"/>
      <c r="D22" s="403"/>
      <c r="E22" s="271"/>
      <c r="F22" s="260" t="s">
        <v>65</v>
      </c>
      <c r="G22" s="271"/>
      <c r="H22" s="273">
        <v>2000000</v>
      </c>
      <c r="I22" s="273"/>
      <c r="J22" s="273">
        <v>2000000</v>
      </c>
    </row>
    <row r="23" spans="1:10" s="64" customFormat="1" ht="35.1" customHeight="1">
      <c r="A23" s="271"/>
      <c r="B23" s="271"/>
      <c r="C23" s="271"/>
      <c r="D23" s="403"/>
      <c r="E23" s="271"/>
      <c r="F23" s="260"/>
      <c r="G23" s="271"/>
      <c r="H23" s="273"/>
      <c r="I23" s="273"/>
      <c r="J23" s="273"/>
    </row>
    <row r="24" spans="1:10" s="64" customFormat="1" ht="35.1" customHeight="1">
      <c r="A24" s="268">
        <v>23050101</v>
      </c>
      <c r="B24" s="268">
        <v>70950</v>
      </c>
      <c r="C24" s="268"/>
      <c r="D24" s="485" t="s">
        <v>1248</v>
      </c>
      <c r="E24" s="267">
        <v>51231208</v>
      </c>
      <c r="F24" s="401" t="s">
        <v>18</v>
      </c>
      <c r="G24" s="271"/>
      <c r="H24" s="273"/>
      <c r="I24" s="273"/>
      <c r="J24" s="269">
        <v>3400000</v>
      </c>
    </row>
    <row r="25" spans="1:10" s="64" customFormat="1" ht="35.1" customHeight="1">
      <c r="A25" s="271"/>
      <c r="B25" s="271"/>
      <c r="C25" s="271"/>
      <c r="D25" s="403"/>
      <c r="E25" s="271"/>
      <c r="F25" s="260" t="s">
        <v>1148</v>
      </c>
      <c r="G25" s="271"/>
      <c r="H25" s="273"/>
      <c r="I25" s="273"/>
      <c r="J25" s="273">
        <v>3400000</v>
      </c>
    </row>
    <row r="26" spans="1:10" s="64" customFormat="1" ht="35.1" customHeight="1">
      <c r="A26" s="271"/>
      <c r="B26" s="271"/>
      <c r="C26" s="271"/>
      <c r="D26" s="403"/>
      <c r="E26" s="271"/>
      <c r="F26" s="260" t="s">
        <v>1149</v>
      </c>
      <c r="G26" s="271"/>
      <c r="H26" s="273"/>
      <c r="I26" s="273"/>
      <c r="J26" s="273">
        <v>250000000</v>
      </c>
    </row>
    <row r="27" spans="1:10" s="64" customFormat="1" ht="35.1" customHeight="1">
      <c r="A27" s="271"/>
      <c r="B27" s="271"/>
      <c r="C27" s="271"/>
      <c r="D27" s="403"/>
      <c r="E27" s="271"/>
      <c r="F27" s="260"/>
      <c r="G27" s="271"/>
      <c r="H27" s="273"/>
      <c r="I27" s="273"/>
      <c r="J27" s="273"/>
    </row>
    <row r="28" spans="1:10" s="64" customFormat="1" ht="35.1" customHeight="1">
      <c r="A28" s="271"/>
      <c r="B28" s="271"/>
      <c r="C28" s="271"/>
      <c r="D28" s="403"/>
      <c r="E28" s="271"/>
      <c r="F28" s="267" t="s">
        <v>1823</v>
      </c>
      <c r="G28" s="271"/>
      <c r="H28" s="277">
        <f xml:space="preserve"> SUM(H12,H17,H21)</f>
        <v>228000000</v>
      </c>
      <c r="I28" s="277">
        <f xml:space="preserve"> SUM(I12,I17,I21,I24)</f>
        <v>125155000</v>
      </c>
      <c r="J28" s="277">
        <f xml:space="preserve"> SUM(J12,J17,J21,J24)</f>
        <v>340400000</v>
      </c>
    </row>
    <row r="29" spans="1:10" ht="23.25">
      <c r="A29" s="518"/>
      <c r="B29" s="518"/>
      <c r="C29" s="518"/>
      <c r="D29" s="531"/>
      <c r="E29" s="518"/>
      <c r="F29" s="518"/>
      <c r="G29" s="518"/>
      <c r="H29" s="518"/>
      <c r="I29" s="518"/>
      <c r="J29" s="518"/>
    </row>
    <row r="30" spans="1:10" ht="23.25">
      <c r="A30" s="518"/>
      <c r="B30" s="518"/>
      <c r="C30" s="518"/>
      <c r="D30" s="531"/>
      <c r="E30" s="518"/>
      <c r="F30" s="518"/>
      <c r="G30" s="518"/>
      <c r="H30" s="518"/>
      <c r="I30" s="518"/>
      <c r="J30" s="518"/>
    </row>
  </sheetData>
  <mergeCells count="4">
    <mergeCell ref="A5:G5"/>
    <mergeCell ref="A7:G7"/>
    <mergeCell ref="A8:G8"/>
    <mergeCell ref="A2:J2"/>
  </mergeCells>
  <printOptions horizontalCentered="1" verticalCentered="1"/>
  <pageMargins left="0.7" right="0.7" top="0.75" bottom="0.75" header="0.3" footer="0.3"/>
  <pageSetup scale="40" orientation="landscape" horizontalDpi="300" verticalDpi="300" r:id="rId1"/>
</worksheet>
</file>

<file path=xl/worksheets/sheet49.xml><?xml version="1.0" encoding="utf-8"?>
<worksheet xmlns="http://schemas.openxmlformats.org/spreadsheetml/2006/main" xmlns:r="http://schemas.openxmlformats.org/officeDocument/2006/relationships">
  <dimension ref="A1:J30"/>
  <sheetViews>
    <sheetView view="pageBreakPreview" zoomScale="60" zoomScaleNormal="100" workbookViewId="0">
      <selection activeCell="J10" sqref="J10"/>
    </sheetView>
  </sheetViews>
  <sheetFormatPr defaultRowHeight="15"/>
  <cols>
    <col min="1" max="3" width="18" customWidth="1"/>
    <col min="4" max="4" width="15.5703125" style="32" customWidth="1"/>
    <col min="5" max="5" width="14.42578125" customWidth="1"/>
    <col min="6" max="6" width="118.42578125" bestFit="1" customWidth="1"/>
    <col min="7" max="7" width="13.5703125" customWidth="1"/>
    <col min="8" max="8" width="29.5703125" customWidth="1"/>
    <col min="9" max="9" width="25.5703125" customWidth="1"/>
    <col min="10" max="10" width="31.5703125" customWidth="1"/>
  </cols>
  <sheetData>
    <row r="1" spans="1:10">
      <c r="A1" s="2"/>
      <c r="B1" s="2"/>
      <c r="C1" s="2"/>
      <c r="D1" s="29"/>
      <c r="E1" s="2"/>
      <c r="F1" s="2"/>
      <c r="G1" s="2"/>
      <c r="H1" s="2"/>
      <c r="I1" s="2"/>
      <c r="J1" s="2"/>
    </row>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846</v>
      </c>
      <c r="B5" s="785"/>
      <c r="C5" s="785"/>
      <c r="D5" s="785"/>
      <c r="E5" s="785"/>
      <c r="F5" s="785"/>
      <c r="G5" s="785"/>
      <c r="H5" s="253"/>
      <c r="I5" s="254"/>
      <c r="J5" s="254"/>
    </row>
    <row r="6" spans="1:10" ht="23.25">
      <c r="A6" s="263" t="s">
        <v>0</v>
      </c>
      <c r="B6" s="263"/>
      <c r="C6" s="492" t="s">
        <v>842</v>
      </c>
      <c r="D6" s="492"/>
      <c r="E6" s="492"/>
      <c r="F6" s="492"/>
      <c r="G6" s="263"/>
      <c r="H6" s="253"/>
      <c r="I6" s="254"/>
      <c r="J6" s="254"/>
    </row>
    <row r="7" spans="1:10" ht="23.25">
      <c r="A7" s="785" t="s">
        <v>116</v>
      </c>
      <c r="B7" s="785"/>
      <c r="C7" s="785"/>
      <c r="D7" s="785"/>
      <c r="E7" s="785"/>
      <c r="F7" s="785"/>
      <c r="G7" s="785"/>
      <c r="H7" s="253"/>
      <c r="I7" s="254"/>
      <c r="J7" s="254"/>
    </row>
    <row r="8" spans="1:10" ht="23.25">
      <c r="A8" s="785" t="s">
        <v>847</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ht="23.25">
      <c r="A11" s="254"/>
      <c r="B11" s="254"/>
      <c r="C11" s="254"/>
      <c r="D11" s="473"/>
      <c r="E11" s="254"/>
      <c r="F11" s="254"/>
      <c r="G11" s="258"/>
      <c r="H11" s="259" t="s">
        <v>22</v>
      </c>
      <c r="I11" s="259" t="s">
        <v>22</v>
      </c>
      <c r="J11" s="259" t="s">
        <v>22</v>
      </c>
    </row>
    <row r="12" spans="1:10" s="64" customFormat="1" ht="30" customHeight="1">
      <c r="A12" s="267">
        <v>23010105</v>
      </c>
      <c r="B12" s="267">
        <v>70133</v>
      </c>
      <c r="C12" s="267"/>
      <c r="D12" s="394" t="s">
        <v>1248</v>
      </c>
      <c r="E12" s="267">
        <v>51231208</v>
      </c>
      <c r="F12" s="268" t="s">
        <v>24</v>
      </c>
      <c r="G12" s="268" t="s">
        <v>12</v>
      </c>
      <c r="H12" s="269">
        <v>6600000</v>
      </c>
      <c r="I12" s="273"/>
      <c r="J12" s="269">
        <v>6600000</v>
      </c>
    </row>
    <row r="13" spans="1:10" s="64" customFormat="1" ht="23.25">
      <c r="A13" s="267" t="s">
        <v>6</v>
      </c>
      <c r="B13" s="267"/>
      <c r="C13" s="267"/>
      <c r="D13" s="394"/>
      <c r="E13" s="267"/>
      <c r="F13" s="260" t="s">
        <v>117</v>
      </c>
      <c r="G13" s="268"/>
      <c r="H13" s="273">
        <v>6600000</v>
      </c>
      <c r="I13" s="273"/>
      <c r="J13" s="273">
        <v>6600000</v>
      </c>
    </row>
    <row r="14" spans="1:10" s="64" customFormat="1" ht="30" customHeight="1">
      <c r="A14" s="267"/>
      <c r="B14" s="267"/>
      <c r="C14" s="267"/>
      <c r="D14" s="394"/>
      <c r="E14" s="267"/>
      <c r="F14" s="268"/>
      <c r="G14" s="268"/>
      <c r="H14" s="269"/>
      <c r="I14" s="273"/>
      <c r="J14" s="273"/>
    </row>
    <row r="15" spans="1:10" s="64" customFormat="1" ht="30" customHeight="1">
      <c r="A15" s="267">
        <v>23010112</v>
      </c>
      <c r="B15" s="267">
        <v>70133</v>
      </c>
      <c r="C15" s="267"/>
      <c r="D15" s="394" t="s">
        <v>1248</v>
      </c>
      <c r="E15" s="267">
        <v>51231208</v>
      </c>
      <c r="F15" s="268" t="s">
        <v>4</v>
      </c>
      <c r="G15" s="268"/>
      <c r="H15" s="269">
        <v>5900000</v>
      </c>
      <c r="I15" s="269">
        <v>1315900</v>
      </c>
      <c r="J15" s="269">
        <v>8000000</v>
      </c>
    </row>
    <row r="16" spans="1:10" s="64" customFormat="1" ht="30" customHeight="1">
      <c r="A16" s="270" t="s">
        <v>6</v>
      </c>
      <c r="B16" s="270"/>
      <c r="C16" s="270"/>
      <c r="D16" s="395"/>
      <c r="E16" s="270"/>
      <c r="F16" s="304" t="s">
        <v>1283</v>
      </c>
      <c r="G16" s="271"/>
      <c r="H16" s="273">
        <v>5900000</v>
      </c>
      <c r="I16" s="273">
        <v>1315900</v>
      </c>
      <c r="J16" s="273">
        <v>6000000</v>
      </c>
    </row>
    <row r="17" spans="1:10" s="64" customFormat="1" ht="30" customHeight="1">
      <c r="A17" s="270" t="s">
        <v>7</v>
      </c>
      <c r="B17" s="270"/>
      <c r="C17" s="270"/>
      <c r="D17" s="395"/>
      <c r="E17" s="270"/>
      <c r="F17" s="397" t="s">
        <v>1284</v>
      </c>
      <c r="G17" s="271"/>
      <c r="H17" s="273"/>
      <c r="I17" s="273"/>
      <c r="J17" s="273">
        <v>2000000</v>
      </c>
    </row>
    <row r="18" spans="1:10" s="64" customFormat="1" ht="30" customHeight="1">
      <c r="A18" s="270"/>
      <c r="B18" s="270"/>
      <c r="C18" s="270"/>
      <c r="D18" s="395"/>
      <c r="E18" s="270"/>
      <c r="F18" s="397"/>
      <c r="G18" s="271"/>
      <c r="H18" s="273"/>
      <c r="I18" s="273"/>
      <c r="J18" s="273"/>
    </row>
    <row r="19" spans="1:10" s="64" customFormat="1" ht="30" customHeight="1">
      <c r="A19" s="267">
        <v>23010128</v>
      </c>
      <c r="B19" s="267">
        <v>70133</v>
      </c>
      <c r="C19" s="267"/>
      <c r="D19" s="394" t="s">
        <v>1248</v>
      </c>
      <c r="E19" s="267">
        <v>51231208</v>
      </c>
      <c r="F19" s="415" t="s">
        <v>14</v>
      </c>
      <c r="G19" s="268"/>
      <c r="H19" s="269">
        <v>3400000</v>
      </c>
      <c r="I19" s="269">
        <v>2917000</v>
      </c>
      <c r="J19" s="269">
        <v>3845000</v>
      </c>
    </row>
    <row r="20" spans="1:10" s="64" customFormat="1" ht="30" customHeight="1">
      <c r="A20" s="270" t="s">
        <v>6</v>
      </c>
      <c r="B20" s="270"/>
      <c r="C20" s="270"/>
      <c r="D20" s="395"/>
      <c r="E20" s="270"/>
      <c r="F20" s="304" t="s">
        <v>118</v>
      </c>
      <c r="G20" s="271"/>
      <c r="H20" s="273">
        <v>3400000</v>
      </c>
      <c r="I20" s="273">
        <v>2917000</v>
      </c>
      <c r="J20" s="273">
        <v>3845000</v>
      </c>
    </row>
    <row r="21" spans="1:10" s="64" customFormat="1" ht="30" customHeight="1">
      <c r="A21" s="270"/>
      <c r="B21" s="270"/>
      <c r="C21" s="270"/>
      <c r="D21" s="395"/>
      <c r="E21" s="270"/>
      <c r="F21" s="397"/>
      <c r="G21" s="271"/>
      <c r="H21" s="273"/>
      <c r="I21" s="273"/>
      <c r="J21" s="273"/>
    </row>
    <row r="22" spans="1:10" s="64" customFormat="1" ht="30" customHeight="1">
      <c r="A22" s="267">
        <v>23030121</v>
      </c>
      <c r="B22" s="267">
        <v>70610</v>
      </c>
      <c r="C22" s="267"/>
      <c r="D22" s="394" t="s">
        <v>1248</v>
      </c>
      <c r="E22" s="267">
        <v>51231208</v>
      </c>
      <c r="F22" s="268" t="s">
        <v>106</v>
      </c>
      <c r="G22" s="268"/>
      <c r="H22" s="269">
        <v>3000000</v>
      </c>
      <c r="I22" s="273"/>
      <c r="J22" s="269">
        <v>3400000</v>
      </c>
    </row>
    <row r="23" spans="1:10" s="64" customFormat="1" ht="30" customHeight="1">
      <c r="A23" s="270" t="s">
        <v>6</v>
      </c>
      <c r="B23" s="271"/>
      <c r="C23" s="271"/>
      <c r="D23" s="403"/>
      <c r="E23" s="271"/>
      <c r="F23" s="260" t="s">
        <v>1246</v>
      </c>
      <c r="G23" s="271"/>
      <c r="H23" s="273">
        <v>3000000</v>
      </c>
      <c r="I23" s="273"/>
      <c r="J23" s="273">
        <v>3400000</v>
      </c>
    </row>
    <row r="24" spans="1:10" s="64" customFormat="1" ht="30" customHeight="1">
      <c r="A24" s="271"/>
      <c r="B24" s="271"/>
      <c r="C24" s="271"/>
      <c r="D24" s="403"/>
      <c r="E24" s="271"/>
      <c r="F24" s="260"/>
      <c r="G24" s="271"/>
      <c r="H24" s="273"/>
      <c r="I24" s="273"/>
      <c r="J24" s="273"/>
    </row>
    <row r="25" spans="1:10" s="64" customFormat="1" ht="30" customHeight="1">
      <c r="A25" s="268">
        <v>23010119</v>
      </c>
      <c r="B25" s="267">
        <v>70133</v>
      </c>
      <c r="C25" s="267"/>
      <c r="D25" s="394" t="s">
        <v>1248</v>
      </c>
      <c r="E25" s="267">
        <v>51231208</v>
      </c>
      <c r="F25" s="401" t="s">
        <v>1285</v>
      </c>
      <c r="G25" s="268"/>
      <c r="H25" s="269"/>
      <c r="I25" s="269"/>
      <c r="J25" s="269">
        <v>750000</v>
      </c>
    </row>
    <row r="26" spans="1:10" s="64" customFormat="1" ht="30" customHeight="1">
      <c r="A26" s="270" t="s">
        <v>6</v>
      </c>
      <c r="B26" s="271"/>
      <c r="C26" s="271"/>
      <c r="D26" s="403"/>
      <c r="E26" s="271"/>
      <c r="F26" s="260" t="s">
        <v>1286</v>
      </c>
      <c r="G26" s="271" t="s">
        <v>12</v>
      </c>
      <c r="H26" s="273"/>
      <c r="I26" s="273"/>
      <c r="J26" s="273">
        <v>750000</v>
      </c>
    </row>
    <row r="27" spans="1:10" s="64" customFormat="1" ht="30" customHeight="1">
      <c r="A27" s="271"/>
      <c r="B27" s="271"/>
      <c r="C27" s="271"/>
      <c r="D27" s="403"/>
      <c r="E27" s="271"/>
      <c r="F27" s="260"/>
      <c r="G27" s="271"/>
      <c r="H27" s="273"/>
      <c r="I27" s="273"/>
      <c r="J27" s="273"/>
    </row>
    <row r="28" spans="1:10" s="64" customFormat="1" ht="30" customHeight="1">
      <c r="A28" s="271"/>
      <c r="B28" s="271"/>
      <c r="C28" s="271"/>
      <c r="D28" s="403"/>
      <c r="E28" s="271"/>
      <c r="F28" s="267" t="s">
        <v>1833</v>
      </c>
      <c r="G28" s="271"/>
      <c r="H28" s="277">
        <f>SUM(H12,H15,H19,H22)</f>
        <v>18900000</v>
      </c>
      <c r="I28" s="277">
        <f t="shared" ref="I28" si="0">SUM(I12,I15,I19,I22)</f>
        <v>4232900</v>
      </c>
      <c r="J28" s="277">
        <f>SUM(J12,J15,J19,J22,J25)</f>
        <v>22595000</v>
      </c>
    </row>
    <row r="29" spans="1:10" ht="23.25">
      <c r="A29" s="518"/>
      <c r="B29" s="518"/>
      <c r="C29" s="518"/>
      <c r="D29" s="531"/>
      <c r="E29" s="518"/>
      <c r="F29" s="518"/>
      <c r="G29" s="518"/>
      <c r="H29" s="518"/>
      <c r="I29" s="518"/>
      <c r="J29" s="518"/>
    </row>
    <row r="30" spans="1:10" ht="23.25">
      <c r="A30" s="518"/>
      <c r="B30" s="518"/>
      <c r="C30" s="518"/>
      <c r="D30" s="531"/>
      <c r="E30" s="518"/>
      <c r="F30" s="518"/>
      <c r="G30" s="518"/>
      <c r="H30" s="518"/>
      <c r="I30" s="518"/>
      <c r="J30" s="518"/>
    </row>
  </sheetData>
  <mergeCells count="4">
    <mergeCell ref="A5:G5"/>
    <mergeCell ref="A7:G7"/>
    <mergeCell ref="A8:G8"/>
    <mergeCell ref="A2:J2"/>
  </mergeCells>
  <printOptions horizontalCentered="1" verticalCentered="1"/>
  <pageMargins left="0.7" right="0.7" top="0.75" bottom="0.75" header="0.3" footer="0.3"/>
  <pageSetup scale="40" orientation="landscape" horizontalDpi="300" verticalDpi="300" r:id="rId1"/>
  <headerFooter>
    <oddFooter xml:space="preserve">&amp;C&amp;"-,Bold"&amp;24 </oddFooter>
  </headerFooter>
</worksheet>
</file>

<file path=xl/worksheets/sheet5.xml><?xml version="1.0" encoding="utf-8"?>
<worksheet xmlns="http://schemas.openxmlformats.org/spreadsheetml/2006/main" xmlns:r="http://schemas.openxmlformats.org/officeDocument/2006/relationships">
  <dimension ref="A1:AA259"/>
  <sheetViews>
    <sheetView view="pageBreakPreview" zoomScale="40" zoomScaleNormal="100" zoomScaleSheetLayoutView="40" workbookViewId="0">
      <selection activeCell="C1" sqref="C1:E2"/>
    </sheetView>
  </sheetViews>
  <sheetFormatPr defaultRowHeight="50.1" customHeight="1"/>
  <cols>
    <col min="1" max="1" width="57" style="46" customWidth="1"/>
    <col min="2" max="2" width="172.140625" style="38" customWidth="1"/>
    <col min="3" max="3" width="71.7109375" style="44" customWidth="1"/>
    <col min="4" max="4" width="66.28515625" style="44" customWidth="1"/>
    <col min="5" max="5" width="71.28515625" style="45" customWidth="1"/>
    <col min="6" max="6" width="67" style="44" customWidth="1"/>
    <col min="7" max="7" width="68.85546875" style="44" customWidth="1"/>
    <col min="8" max="8" width="67" style="45" customWidth="1"/>
    <col min="9" max="9" width="67.42578125" style="38" customWidth="1"/>
    <col min="10" max="10" width="64.85546875" style="38" customWidth="1"/>
    <col min="11" max="11" width="66.140625" style="38" customWidth="1"/>
    <col min="12" max="16384" width="9.140625" style="38"/>
  </cols>
  <sheetData>
    <row r="1" spans="1:11" ht="50.1" customHeight="1">
      <c r="A1" s="768"/>
      <c r="B1" s="768"/>
      <c r="C1" s="769" t="s">
        <v>2255</v>
      </c>
      <c r="D1" s="769"/>
      <c r="E1" s="769"/>
      <c r="F1" s="770" t="s">
        <v>1460</v>
      </c>
      <c r="G1" s="771"/>
      <c r="H1" s="772"/>
      <c r="I1" s="769" t="s">
        <v>1461</v>
      </c>
      <c r="J1" s="769"/>
      <c r="K1" s="769"/>
    </row>
    <row r="2" spans="1:11" ht="50.1" customHeight="1">
      <c r="A2" s="776"/>
      <c r="B2" s="776"/>
      <c r="C2" s="769"/>
      <c r="D2" s="769"/>
      <c r="E2" s="769"/>
      <c r="F2" s="773"/>
      <c r="G2" s="774"/>
      <c r="H2" s="775"/>
      <c r="I2" s="769"/>
      <c r="J2" s="769"/>
      <c r="K2" s="769"/>
    </row>
    <row r="3" spans="1:11" ht="50.1" customHeight="1">
      <c r="A3" s="777"/>
      <c r="B3" s="777"/>
      <c r="C3" s="702" t="s">
        <v>1462</v>
      </c>
      <c r="D3" s="702" t="s">
        <v>1463</v>
      </c>
      <c r="E3" s="703" t="s">
        <v>1464</v>
      </c>
      <c r="F3" s="702" t="s">
        <v>1462</v>
      </c>
      <c r="G3" s="702" t="s">
        <v>1463</v>
      </c>
      <c r="H3" s="703" t="s">
        <v>1464</v>
      </c>
      <c r="I3" s="702" t="s">
        <v>1462</v>
      </c>
      <c r="J3" s="702" t="s">
        <v>1463</v>
      </c>
      <c r="K3" s="704" t="s">
        <v>1464</v>
      </c>
    </row>
    <row r="4" spans="1:11" ht="50.1" customHeight="1">
      <c r="A4" s="705"/>
      <c r="B4" s="706"/>
      <c r="C4" s="707" t="s">
        <v>22</v>
      </c>
      <c r="D4" s="707" t="s">
        <v>22</v>
      </c>
      <c r="E4" s="707" t="s">
        <v>22</v>
      </c>
      <c r="F4" s="707" t="s">
        <v>22</v>
      </c>
      <c r="G4" s="707" t="s">
        <v>22</v>
      </c>
      <c r="H4" s="707" t="s">
        <v>22</v>
      </c>
      <c r="I4" s="707" t="s">
        <v>22</v>
      </c>
      <c r="J4" s="707" t="s">
        <v>22</v>
      </c>
      <c r="K4" s="707" t="s">
        <v>22</v>
      </c>
    </row>
    <row r="5" spans="1:11" ht="64.5" customHeight="1">
      <c r="A5" s="708" t="s">
        <v>1966</v>
      </c>
      <c r="B5" s="778" t="s">
        <v>1459</v>
      </c>
      <c r="C5" s="779"/>
      <c r="D5" s="707"/>
      <c r="E5" s="707"/>
      <c r="F5" s="707"/>
      <c r="G5" s="707"/>
      <c r="H5" s="707"/>
      <c r="I5" s="707"/>
      <c r="J5" s="707"/>
      <c r="K5" s="707"/>
    </row>
    <row r="6" spans="1:11" s="78" customFormat="1" ht="85.5" customHeight="1">
      <c r="A6" s="307" t="s">
        <v>1465</v>
      </c>
      <c r="B6" s="313" t="s">
        <v>1466</v>
      </c>
      <c r="C6" s="309">
        <v>0</v>
      </c>
      <c r="D6" s="309">
        <v>2300000000</v>
      </c>
      <c r="E6" s="310">
        <f>SUM(C6+D6)</f>
        <v>2300000000</v>
      </c>
      <c r="F6" s="309">
        <v>0</v>
      </c>
      <c r="G6" s="309">
        <v>1500000000</v>
      </c>
      <c r="H6" s="310">
        <f>SUM(F6+G6)</f>
        <v>1500000000</v>
      </c>
      <c r="I6" s="311"/>
      <c r="J6" s="311">
        <v>877868603.38999999</v>
      </c>
      <c r="K6" s="312">
        <f>SUM(I6+J6)</f>
        <v>877868603.38999999</v>
      </c>
    </row>
    <row r="7" spans="1:11" s="78" customFormat="1" ht="50.1" customHeight="1">
      <c r="A7" s="307" t="s">
        <v>937</v>
      </c>
      <c r="B7" s="308" t="s">
        <v>1467</v>
      </c>
      <c r="C7" s="309">
        <v>30000000</v>
      </c>
      <c r="D7" s="309">
        <v>500000000</v>
      </c>
      <c r="E7" s="310">
        <f>SUM(C7+D7)</f>
        <v>530000000</v>
      </c>
      <c r="F7" s="309">
        <v>30000000</v>
      </c>
      <c r="G7" s="309">
        <f>400000000+26000000</f>
        <v>426000000</v>
      </c>
      <c r="H7" s="310">
        <f t="shared" ref="H7:H48" si="0">SUM(F7+G7)</f>
        <v>456000000</v>
      </c>
      <c r="I7" s="311">
        <v>13086991.84</v>
      </c>
      <c r="J7" s="311">
        <v>313577438</v>
      </c>
      <c r="K7" s="312">
        <f t="shared" ref="K7:K9" si="1">SUM(I7+J7)</f>
        <v>326664429.83999997</v>
      </c>
    </row>
    <row r="8" spans="1:11" s="78" customFormat="1" ht="91.5" customHeight="1">
      <c r="A8" s="307" t="s">
        <v>1468</v>
      </c>
      <c r="B8" s="313" t="s">
        <v>1469</v>
      </c>
      <c r="C8" s="309">
        <v>0</v>
      </c>
      <c r="D8" s="309">
        <v>2500000</v>
      </c>
      <c r="E8" s="310">
        <f t="shared" ref="E8:E59" si="2">SUM(C8+D8)</f>
        <v>2500000</v>
      </c>
      <c r="F8" s="309">
        <v>0</v>
      </c>
      <c r="G8" s="309">
        <v>2500000</v>
      </c>
      <c r="H8" s="310">
        <f t="shared" si="0"/>
        <v>2500000</v>
      </c>
      <c r="I8" s="314"/>
      <c r="J8" s="311">
        <v>1350000</v>
      </c>
      <c r="K8" s="312">
        <f t="shared" si="1"/>
        <v>1350000</v>
      </c>
    </row>
    <row r="9" spans="1:11" s="78" customFormat="1" ht="50.1" customHeight="1">
      <c r="A9" s="307" t="s">
        <v>1470</v>
      </c>
      <c r="B9" s="308" t="s">
        <v>1471</v>
      </c>
      <c r="C9" s="309">
        <v>0</v>
      </c>
      <c r="D9" s="309">
        <v>4800000000</v>
      </c>
      <c r="E9" s="310">
        <f t="shared" si="2"/>
        <v>4800000000</v>
      </c>
      <c r="F9" s="309">
        <v>0</v>
      </c>
      <c r="G9" s="309">
        <f>4000000000+500000000</f>
        <v>4500000000</v>
      </c>
      <c r="H9" s="310">
        <f t="shared" si="0"/>
        <v>4500000000</v>
      </c>
      <c r="I9" s="314"/>
      <c r="J9" s="311">
        <v>2730000000</v>
      </c>
      <c r="K9" s="312">
        <f t="shared" si="1"/>
        <v>2730000000</v>
      </c>
    </row>
    <row r="10" spans="1:11" s="78" customFormat="1" ht="87" customHeight="1">
      <c r="A10" s="307" t="s">
        <v>1472</v>
      </c>
      <c r="B10" s="313" t="s">
        <v>1473</v>
      </c>
      <c r="C10" s="309">
        <v>0</v>
      </c>
      <c r="D10" s="309">
        <v>20000000</v>
      </c>
      <c r="E10" s="310">
        <f t="shared" si="2"/>
        <v>20000000</v>
      </c>
      <c r="F10" s="309">
        <v>0</v>
      </c>
      <c r="G10" s="309">
        <v>20000000</v>
      </c>
      <c r="H10" s="310">
        <f t="shared" si="0"/>
        <v>20000000</v>
      </c>
      <c r="I10" s="314"/>
      <c r="J10" s="314">
        <v>0</v>
      </c>
      <c r="K10" s="314"/>
    </row>
    <row r="11" spans="1:11" s="78" customFormat="1" ht="50.1" customHeight="1">
      <c r="A11" s="307" t="s">
        <v>1474</v>
      </c>
      <c r="B11" s="308" t="s">
        <v>1475</v>
      </c>
      <c r="C11" s="309">
        <v>0</v>
      </c>
      <c r="D11" s="309">
        <v>80000000</v>
      </c>
      <c r="E11" s="310">
        <f t="shared" si="2"/>
        <v>80000000</v>
      </c>
      <c r="F11" s="309">
        <v>0</v>
      </c>
      <c r="G11" s="309">
        <v>100000000</v>
      </c>
      <c r="H11" s="310">
        <f t="shared" si="0"/>
        <v>100000000</v>
      </c>
      <c r="I11" s="314"/>
      <c r="J11" s="314">
        <v>0</v>
      </c>
      <c r="K11" s="314"/>
    </row>
    <row r="12" spans="1:11" s="78" customFormat="1" ht="50.1" customHeight="1">
      <c r="A12" s="307" t="s">
        <v>1476</v>
      </c>
      <c r="B12" s="308" t="s">
        <v>1477</v>
      </c>
      <c r="C12" s="309">
        <v>0</v>
      </c>
      <c r="D12" s="309">
        <v>600000000</v>
      </c>
      <c r="E12" s="310">
        <f t="shared" si="2"/>
        <v>600000000</v>
      </c>
      <c r="F12" s="309">
        <v>0</v>
      </c>
      <c r="G12" s="309">
        <v>1500000000</v>
      </c>
      <c r="H12" s="310">
        <f t="shared" si="0"/>
        <v>1500000000</v>
      </c>
      <c r="I12" s="314"/>
      <c r="J12" s="311">
        <v>309550000</v>
      </c>
      <c r="K12" s="312">
        <f>SUM(I12+J12)</f>
        <v>309550000</v>
      </c>
    </row>
    <row r="13" spans="1:11" s="78" customFormat="1" ht="50.1" customHeight="1">
      <c r="A13" s="315" t="s">
        <v>1478</v>
      </c>
      <c r="B13" s="308" t="s">
        <v>1479</v>
      </c>
      <c r="C13" s="309">
        <v>0</v>
      </c>
      <c r="D13" s="309">
        <v>20000000</v>
      </c>
      <c r="E13" s="310">
        <f t="shared" si="2"/>
        <v>20000000</v>
      </c>
      <c r="F13" s="309"/>
      <c r="G13" s="309">
        <v>20000000</v>
      </c>
      <c r="H13" s="310">
        <f t="shared" si="0"/>
        <v>20000000</v>
      </c>
      <c r="I13" s="314"/>
      <c r="J13" s="311">
        <v>7528200</v>
      </c>
      <c r="K13" s="312">
        <f>SUM(I13+J13)</f>
        <v>7528200</v>
      </c>
    </row>
    <row r="14" spans="1:11" s="78" customFormat="1" ht="50.1" customHeight="1">
      <c r="A14" s="315" t="s">
        <v>1480</v>
      </c>
      <c r="B14" s="308" t="s">
        <v>1481</v>
      </c>
      <c r="C14" s="309">
        <v>1600000000</v>
      </c>
      <c r="D14" s="309">
        <v>60000000</v>
      </c>
      <c r="E14" s="310">
        <f t="shared" si="2"/>
        <v>1660000000</v>
      </c>
      <c r="F14" s="309">
        <f>1500000000+450000000</f>
        <v>1950000000</v>
      </c>
      <c r="G14" s="309">
        <v>50000000</v>
      </c>
      <c r="H14" s="310">
        <f t="shared" si="0"/>
        <v>2000000000</v>
      </c>
      <c r="I14" s="311">
        <v>1188501924.1800001</v>
      </c>
      <c r="J14" s="311">
        <v>15182550</v>
      </c>
      <c r="K14" s="312">
        <f>SUM(I14+J14)</f>
        <v>1203684474.1800001</v>
      </c>
    </row>
    <row r="15" spans="1:11" s="78" customFormat="1" ht="135">
      <c r="A15" s="307" t="s">
        <v>1482</v>
      </c>
      <c r="B15" s="316" t="s">
        <v>1483</v>
      </c>
      <c r="C15" s="309">
        <v>0</v>
      </c>
      <c r="D15" s="309">
        <v>40000000</v>
      </c>
      <c r="E15" s="310">
        <f t="shared" si="2"/>
        <v>40000000</v>
      </c>
      <c r="F15" s="309">
        <v>0</v>
      </c>
      <c r="G15" s="309">
        <v>70000000</v>
      </c>
      <c r="H15" s="310">
        <f t="shared" si="0"/>
        <v>70000000</v>
      </c>
      <c r="I15" s="314"/>
      <c r="J15" s="311">
        <v>12967500</v>
      </c>
      <c r="K15" s="312">
        <f>SUM(I15+J15)</f>
        <v>12967500</v>
      </c>
    </row>
    <row r="16" spans="1:11" s="78" customFormat="1" ht="95.25" customHeight="1">
      <c r="A16" s="307" t="s">
        <v>938</v>
      </c>
      <c r="B16" s="313" t="s">
        <v>1484</v>
      </c>
      <c r="C16" s="309"/>
      <c r="D16" s="309">
        <v>15000000</v>
      </c>
      <c r="E16" s="310">
        <f t="shared" si="2"/>
        <v>15000000</v>
      </c>
      <c r="F16" s="309">
        <v>0</v>
      </c>
      <c r="G16" s="309">
        <v>10000000</v>
      </c>
      <c r="H16" s="310">
        <f t="shared" si="0"/>
        <v>10000000</v>
      </c>
      <c r="I16" s="314"/>
      <c r="J16" s="311">
        <v>1800000</v>
      </c>
      <c r="K16" s="312">
        <f>SUM(I16+J16)</f>
        <v>1800000</v>
      </c>
    </row>
    <row r="17" spans="1:11" s="78" customFormat="1" ht="50.1" customHeight="1">
      <c r="A17" s="307" t="s">
        <v>1485</v>
      </c>
      <c r="B17" s="308" t="s">
        <v>1486</v>
      </c>
      <c r="C17" s="309"/>
      <c r="D17" s="309">
        <v>3000000</v>
      </c>
      <c r="E17" s="310">
        <f t="shared" si="2"/>
        <v>3000000</v>
      </c>
      <c r="F17" s="309"/>
      <c r="G17" s="309">
        <v>3000000</v>
      </c>
      <c r="H17" s="310">
        <f t="shared" si="0"/>
        <v>3000000</v>
      </c>
      <c r="I17" s="314"/>
      <c r="J17" s="314">
        <v>0</v>
      </c>
      <c r="K17" s="314"/>
    </row>
    <row r="18" spans="1:11" s="78" customFormat="1" ht="50.1" customHeight="1">
      <c r="A18" s="307" t="s">
        <v>939</v>
      </c>
      <c r="B18" s="308" t="s">
        <v>1487</v>
      </c>
      <c r="C18" s="309"/>
      <c r="D18" s="309">
        <v>190000000</v>
      </c>
      <c r="E18" s="310">
        <f t="shared" si="2"/>
        <v>190000000</v>
      </c>
      <c r="F18" s="309">
        <v>0</v>
      </c>
      <c r="G18" s="309">
        <v>150000000</v>
      </c>
      <c r="H18" s="310">
        <f t="shared" si="0"/>
        <v>150000000</v>
      </c>
      <c r="I18" s="314"/>
      <c r="J18" s="311">
        <v>106057435</v>
      </c>
      <c r="K18" s="312">
        <f>SUM(I18+J18)</f>
        <v>106057435</v>
      </c>
    </row>
    <row r="19" spans="1:11" s="78" customFormat="1" ht="50.1" customHeight="1">
      <c r="A19" s="307" t="s">
        <v>1488</v>
      </c>
      <c r="B19" s="308" t="s">
        <v>1489</v>
      </c>
      <c r="C19" s="309">
        <v>0</v>
      </c>
      <c r="D19" s="309">
        <v>30000000</v>
      </c>
      <c r="E19" s="310">
        <f t="shared" si="2"/>
        <v>30000000</v>
      </c>
      <c r="F19" s="309">
        <v>0</v>
      </c>
      <c r="G19" s="309">
        <v>30000000</v>
      </c>
      <c r="H19" s="310">
        <f t="shared" si="0"/>
        <v>30000000</v>
      </c>
      <c r="I19" s="314"/>
      <c r="J19" s="311">
        <v>1575500</v>
      </c>
      <c r="K19" s="312">
        <f t="shared" ref="K19:K27" si="3">SUM(I19+J19)</f>
        <v>1575500</v>
      </c>
    </row>
    <row r="20" spans="1:11" s="78" customFormat="1" ht="50.1" customHeight="1">
      <c r="A20" s="307" t="s">
        <v>1490</v>
      </c>
      <c r="B20" s="308" t="s">
        <v>1491</v>
      </c>
      <c r="C20" s="309"/>
      <c r="D20" s="309">
        <v>8000000</v>
      </c>
      <c r="E20" s="310">
        <f t="shared" si="2"/>
        <v>8000000</v>
      </c>
      <c r="F20" s="309">
        <v>0</v>
      </c>
      <c r="G20" s="309">
        <v>10000000</v>
      </c>
      <c r="H20" s="310">
        <f t="shared" si="0"/>
        <v>10000000</v>
      </c>
      <c r="I20" s="314"/>
      <c r="J20" s="311">
        <v>1900000</v>
      </c>
      <c r="K20" s="312">
        <f t="shared" si="3"/>
        <v>1900000</v>
      </c>
    </row>
    <row r="21" spans="1:11" s="78" customFormat="1" ht="50.1" customHeight="1">
      <c r="A21" s="307" t="s">
        <v>1492</v>
      </c>
      <c r="B21" s="308" t="s">
        <v>1280</v>
      </c>
      <c r="C21" s="309"/>
      <c r="D21" s="309">
        <v>5000000</v>
      </c>
      <c r="E21" s="310">
        <f t="shared" si="2"/>
        <v>5000000</v>
      </c>
      <c r="F21" s="309">
        <v>0</v>
      </c>
      <c r="G21" s="309">
        <v>5000000</v>
      </c>
      <c r="H21" s="310">
        <f t="shared" si="0"/>
        <v>5000000</v>
      </c>
      <c r="I21" s="314"/>
      <c r="J21" s="311">
        <v>3170000</v>
      </c>
      <c r="K21" s="312">
        <f t="shared" si="3"/>
        <v>3170000</v>
      </c>
    </row>
    <row r="22" spans="1:11" s="78" customFormat="1" ht="50.1" customHeight="1">
      <c r="A22" s="307" t="s">
        <v>1493</v>
      </c>
      <c r="B22" s="308" t="s">
        <v>1494</v>
      </c>
      <c r="C22" s="309"/>
      <c r="D22" s="309">
        <v>20000000</v>
      </c>
      <c r="E22" s="310">
        <f t="shared" si="2"/>
        <v>20000000</v>
      </c>
      <c r="F22" s="309">
        <v>0</v>
      </c>
      <c r="G22" s="309">
        <v>20000000</v>
      </c>
      <c r="H22" s="310">
        <f t="shared" si="0"/>
        <v>20000000</v>
      </c>
      <c r="I22" s="314"/>
      <c r="J22" s="314">
        <v>0</v>
      </c>
      <c r="K22" s="312">
        <f t="shared" si="3"/>
        <v>0</v>
      </c>
    </row>
    <row r="23" spans="1:11" s="78" customFormat="1" ht="91.5" customHeight="1">
      <c r="A23" s="307" t="s">
        <v>1495</v>
      </c>
      <c r="B23" s="313" t="s">
        <v>1496</v>
      </c>
      <c r="C23" s="309"/>
      <c r="D23" s="309">
        <v>10000000</v>
      </c>
      <c r="E23" s="310">
        <f t="shared" si="2"/>
        <v>10000000</v>
      </c>
      <c r="F23" s="309">
        <v>0</v>
      </c>
      <c r="G23" s="309">
        <v>15000000</v>
      </c>
      <c r="H23" s="310">
        <f t="shared" si="0"/>
        <v>15000000</v>
      </c>
      <c r="I23" s="314"/>
      <c r="J23" s="314">
        <v>0</v>
      </c>
      <c r="K23" s="312">
        <f t="shared" si="3"/>
        <v>0</v>
      </c>
    </row>
    <row r="24" spans="1:11" s="78" customFormat="1" ht="85.5" customHeight="1">
      <c r="A24" s="315" t="s">
        <v>1497</v>
      </c>
      <c r="B24" s="313" t="s">
        <v>2021</v>
      </c>
      <c r="C24" s="309"/>
      <c r="D24" s="309">
        <v>10000000</v>
      </c>
      <c r="E24" s="310">
        <f t="shared" si="2"/>
        <v>10000000</v>
      </c>
      <c r="F24" s="309">
        <v>0</v>
      </c>
      <c r="G24" s="309">
        <v>10000000</v>
      </c>
      <c r="H24" s="310">
        <f t="shared" si="0"/>
        <v>10000000</v>
      </c>
      <c r="I24" s="314"/>
      <c r="J24" s="311">
        <v>5315000</v>
      </c>
      <c r="K24" s="312">
        <f t="shared" si="3"/>
        <v>5315000</v>
      </c>
    </row>
    <row r="25" spans="1:11" s="78" customFormat="1" ht="50.1" customHeight="1">
      <c r="A25" s="315" t="s">
        <v>2022</v>
      </c>
      <c r="B25" s="308" t="s">
        <v>1580</v>
      </c>
      <c r="C25" s="309"/>
      <c r="D25" s="309">
        <v>20000000</v>
      </c>
      <c r="E25" s="310">
        <f t="shared" si="2"/>
        <v>20000000</v>
      </c>
      <c r="F25" s="309"/>
      <c r="G25" s="309">
        <v>30000000</v>
      </c>
      <c r="H25" s="310">
        <f t="shared" ref="H25:H26" si="4">SUM(F25+G25)</f>
        <v>30000000</v>
      </c>
      <c r="I25" s="314"/>
      <c r="J25" s="311">
        <v>12232350</v>
      </c>
      <c r="K25" s="312">
        <f>SUM(I25+J25)</f>
        <v>12232350</v>
      </c>
    </row>
    <row r="26" spans="1:11" s="78" customFormat="1" ht="50.1" customHeight="1">
      <c r="A26" s="315" t="s">
        <v>2023</v>
      </c>
      <c r="B26" s="308" t="s">
        <v>1644</v>
      </c>
      <c r="C26" s="309"/>
      <c r="D26" s="309">
        <v>5000000</v>
      </c>
      <c r="E26" s="310">
        <f t="shared" si="2"/>
        <v>5000000</v>
      </c>
      <c r="F26" s="309"/>
      <c r="G26" s="309">
        <v>5000000</v>
      </c>
      <c r="H26" s="310">
        <f t="shared" si="4"/>
        <v>5000000</v>
      </c>
      <c r="I26" s="314"/>
      <c r="J26" s="311">
        <v>3291950</v>
      </c>
      <c r="K26" s="312">
        <f>SUM(I26+J26)</f>
        <v>3291950</v>
      </c>
    </row>
    <row r="27" spans="1:11" s="78" customFormat="1" ht="90">
      <c r="A27" s="307" t="s">
        <v>940</v>
      </c>
      <c r="B27" s="313" t="s">
        <v>1498</v>
      </c>
      <c r="C27" s="309">
        <v>30000000</v>
      </c>
      <c r="D27" s="309">
        <v>40000000</v>
      </c>
      <c r="E27" s="310">
        <f t="shared" si="2"/>
        <v>70000000</v>
      </c>
      <c r="F27" s="309">
        <v>30000000</v>
      </c>
      <c r="G27" s="309">
        <v>35000000</v>
      </c>
      <c r="H27" s="310">
        <f t="shared" si="0"/>
        <v>65000000</v>
      </c>
      <c r="I27" s="311">
        <v>17940127.899999999</v>
      </c>
      <c r="J27" s="311">
        <v>25510747.5</v>
      </c>
      <c r="K27" s="312">
        <f t="shared" si="3"/>
        <v>43450875.399999999</v>
      </c>
    </row>
    <row r="28" spans="1:11" s="78" customFormat="1" ht="50.1" customHeight="1">
      <c r="A28" s="307" t="s">
        <v>1499</v>
      </c>
      <c r="B28" s="308" t="s">
        <v>1500</v>
      </c>
      <c r="C28" s="309">
        <v>0</v>
      </c>
      <c r="D28" s="309">
        <v>12000000</v>
      </c>
      <c r="E28" s="310">
        <f t="shared" si="2"/>
        <v>12000000</v>
      </c>
      <c r="F28" s="309"/>
      <c r="G28" s="309">
        <v>12000000</v>
      </c>
      <c r="H28" s="310">
        <f t="shared" si="0"/>
        <v>12000000</v>
      </c>
      <c r="I28" s="314"/>
      <c r="J28" s="314">
        <v>0</v>
      </c>
      <c r="K28" s="314"/>
    </row>
    <row r="29" spans="1:11" s="78" customFormat="1" ht="50.1" customHeight="1">
      <c r="A29" s="307" t="s">
        <v>1501</v>
      </c>
      <c r="B29" s="308" t="s">
        <v>1502</v>
      </c>
      <c r="C29" s="309">
        <v>0</v>
      </c>
      <c r="D29" s="309">
        <v>20000000</v>
      </c>
      <c r="E29" s="310">
        <f t="shared" si="2"/>
        <v>20000000</v>
      </c>
      <c r="F29" s="309">
        <v>0</v>
      </c>
      <c r="G29" s="309">
        <v>0</v>
      </c>
      <c r="H29" s="310">
        <f t="shared" si="0"/>
        <v>0</v>
      </c>
      <c r="I29" s="314">
        <v>0</v>
      </c>
      <c r="J29" s="314">
        <v>0</v>
      </c>
      <c r="K29" s="314">
        <v>0</v>
      </c>
    </row>
    <row r="30" spans="1:11" s="78" customFormat="1" ht="50.1" customHeight="1">
      <c r="A30" s="307" t="s">
        <v>941</v>
      </c>
      <c r="B30" s="308" t="s">
        <v>1503</v>
      </c>
      <c r="C30" s="309">
        <v>0</v>
      </c>
      <c r="D30" s="309">
        <v>20000000</v>
      </c>
      <c r="E30" s="310">
        <f t="shared" si="2"/>
        <v>20000000</v>
      </c>
      <c r="F30" s="309">
        <v>5000000</v>
      </c>
      <c r="G30" s="309">
        <v>15000000</v>
      </c>
      <c r="H30" s="310">
        <f t="shared" si="0"/>
        <v>20000000</v>
      </c>
      <c r="I30" s="314">
        <v>0</v>
      </c>
      <c r="J30" s="311">
        <v>10656450</v>
      </c>
      <c r="K30" s="312">
        <f t="shared" ref="K30:K32" si="5">SUM(I30+J30)</f>
        <v>10656450</v>
      </c>
    </row>
    <row r="31" spans="1:11" s="78" customFormat="1" ht="50.1" customHeight="1">
      <c r="A31" s="307" t="s">
        <v>942</v>
      </c>
      <c r="B31" s="308" t="s">
        <v>1504</v>
      </c>
      <c r="C31" s="309">
        <v>0</v>
      </c>
      <c r="D31" s="309">
        <v>40000000</v>
      </c>
      <c r="E31" s="310">
        <f t="shared" si="2"/>
        <v>40000000</v>
      </c>
      <c r="F31" s="309">
        <v>0</v>
      </c>
      <c r="G31" s="309">
        <v>20000000</v>
      </c>
      <c r="H31" s="310">
        <f t="shared" si="0"/>
        <v>20000000</v>
      </c>
      <c r="I31" s="314"/>
      <c r="J31" s="311">
        <v>18000000</v>
      </c>
      <c r="K31" s="312">
        <f t="shared" si="5"/>
        <v>18000000</v>
      </c>
    </row>
    <row r="32" spans="1:11" s="78" customFormat="1" ht="50.1" customHeight="1">
      <c r="A32" s="307" t="s">
        <v>943</v>
      </c>
      <c r="B32" s="308" t="s">
        <v>1505</v>
      </c>
      <c r="C32" s="309">
        <v>0</v>
      </c>
      <c r="D32" s="309">
        <v>20000000</v>
      </c>
      <c r="E32" s="310">
        <f t="shared" si="2"/>
        <v>20000000</v>
      </c>
      <c r="F32" s="309">
        <v>0</v>
      </c>
      <c r="G32" s="309">
        <v>20000000</v>
      </c>
      <c r="H32" s="310">
        <f t="shared" si="0"/>
        <v>20000000</v>
      </c>
      <c r="I32" s="314"/>
      <c r="J32" s="311">
        <v>1998930</v>
      </c>
      <c r="K32" s="312">
        <f t="shared" si="5"/>
        <v>1998930</v>
      </c>
    </row>
    <row r="33" spans="1:27" s="78" customFormat="1" ht="50.1" customHeight="1">
      <c r="A33" s="307" t="s">
        <v>1506</v>
      </c>
      <c r="B33" s="308" t="s">
        <v>1507</v>
      </c>
      <c r="C33" s="309"/>
      <c r="D33" s="309">
        <v>25000000</v>
      </c>
      <c r="E33" s="310">
        <f t="shared" si="2"/>
        <v>25000000</v>
      </c>
      <c r="F33" s="309"/>
      <c r="G33" s="309">
        <v>25000000</v>
      </c>
      <c r="H33" s="310">
        <f t="shared" si="0"/>
        <v>25000000</v>
      </c>
      <c r="I33" s="314"/>
      <c r="J33" s="311">
        <v>11545300</v>
      </c>
      <c r="K33" s="312">
        <f>SUM(I33+J33)</f>
        <v>11545300</v>
      </c>
    </row>
    <row r="34" spans="1:27" s="78" customFormat="1" ht="50.1" customHeight="1">
      <c r="A34" s="307" t="s">
        <v>944</v>
      </c>
      <c r="B34" s="308" t="s">
        <v>1508</v>
      </c>
      <c r="C34" s="311">
        <v>30000000</v>
      </c>
      <c r="D34" s="309">
        <v>25000000</v>
      </c>
      <c r="E34" s="310">
        <f t="shared" si="2"/>
        <v>55000000</v>
      </c>
      <c r="F34" s="309">
        <v>30000000</v>
      </c>
      <c r="G34" s="309">
        <v>25000000</v>
      </c>
      <c r="H34" s="310">
        <f t="shared" si="0"/>
        <v>55000000</v>
      </c>
      <c r="I34" s="311">
        <v>20546600.280000001</v>
      </c>
      <c r="J34" s="311">
        <v>5474100</v>
      </c>
      <c r="K34" s="312">
        <f t="shared" ref="K34:K39" si="6">SUM(I34+J34)</f>
        <v>26020700.280000001</v>
      </c>
    </row>
    <row r="35" spans="1:27" s="78" customFormat="1" ht="93" customHeight="1">
      <c r="A35" s="307" t="s">
        <v>945</v>
      </c>
      <c r="B35" s="313" t="s">
        <v>1509</v>
      </c>
      <c r="C35" s="309">
        <v>2300000000</v>
      </c>
      <c r="D35" s="309">
        <v>200000000</v>
      </c>
      <c r="E35" s="310">
        <f t="shared" si="2"/>
        <v>2500000000</v>
      </c>
      <c r="F35" s="309">
        <f>1300000000+940000000</f>
        <v>2240000000</v>
      </c>
      <c r="G35" s="309">
        <v>200000000</v>
      </c>
      <c r="H35" s="310">
        <f t="shared" si="0"/>
        <v>2440000000</v>
      </c>
      <c r="I35" s="311">
        <v>1671315044.9100001</v>
      </c>
      <c r="J35" s="311">
        <v>86309351.459999993</v>
      </c>
      <c r="K35" s="312">
        <f t="shared" si="6"/>
        <v>1757624396.3700001</v>
      </c>
      <c r="M35" s="79"/>
      <c r="N35" s="79"/>
      <c r="O35" s="79"/>
      <c r="P35" s="766"/>
      <c r="Q35" s="766"/>
      <c r="R35" s="766"/>
      <c r="S35" s="766"/>
      <c r="T35" s="766"/>
      <c r="U35" s="766"/>
      <c r="V35" s="766"/>
      <c r="W35" s="766"/>
      <c r="X35" s="766"/>
      <c r="Y35" s="766"/>
      <c r="Z35" s="766"/>
      <c r="AA35" s="766"/>
    </row>
    <row r="36" spans="1:27" s="78" customFormat="1" ht="49.5" hidden="1" customHeight="1">
      <c r="A36" s="307" t="s">
        <v>1510</v>
      </c>
      <c r="B36" s="308" t="s">
        <v>1511</v>
      </c>
      <c r="C36" s="309"/>
      <c r="D36" s="309"/>
      <c r="E36" s="310">
        <f t="shared" si="2"/>
        <v>0</v>
      </c>
      <c r="F36" s="309"/>
      <c r="G36" s="309"/>
      <c r="H36" s="310">
        <f t="shared" si="0"/>
        <v>0</v>
      </c>
      <c r="I36" s="314"/>
      <c r="J36" s="314"/>
      <c r="K36" s="312">
        <f t="shared" si="6"/>
        <v>0</v>
      </c>
      <c r="P36" s="766"/>
      <c r="Q36" s="766"/>
      <c r="R36" s="766"/>
      <c r="S36" s="766"/>
      <c r="T36" s="766"/>
      <c r="U36" s="766"/>
      <c r="V36" s="766"/>
      <c r="W36" s="766"/>
      <c r="X36" s="766"/>
      <c r="Y36" s="766"/>
      <c r="Z36" s="766"/>
      <c r="AA36" s="766"/>
    </row>
    <row r="37" spans="1:27" s="78" customFormat="1" ht="49.5" hidden="1" customHeight="1">
      <c r="A37" s="307" t="s">
        <v>1512</v>
      </c>
      <c r="B37" s="308" t="s">
        <v>1513</v>
      </c>
      <c r="C37" s="309"/>
      <c r="D37" s="309"/>
      <c r="E37" s="310">
        <f t="shared" si="2"/>
        <v>0</v>
      </c>
      <c r="F37" s="309"/>
      <c r="G37" s="309"/>
      <c r="H37" s="310">
        <f t="shared" si="0"/>
        <v>0</v>
      </c>
      <c r="I37" s="314"/>
      <c r="J37" s="314"/>
      <c r="K37" s="312">
        <f t="shared" si="6"/>
        <v>0</v>
      </c>
      <c r="P37" s="766"/>
      <c r="Q37" s="766"/>
      <c r="R37" s="766"/>
      <c r="S37" s="766"/>
      <c r="T37" s="766"/>
      <c r="U37" s="766"/>
      <c r="V37" s="766"/>
      <c r="W37" s="766"/>
      <c r="X37" s="766"/>
      <c r="Y37" s="766"/>
      <c r="Z37" s="766"/>
      <c r="AA37" s="766"/>
    </row>
    <row r="38" spans="1:27" s="78" customFormat="1" ht="50.1" hidden="1" customHeight="1">
      <c r="A38" s="307" t="s">
        <v>1514</v>
      </c>
      <c r="B38" s="308" t="s">
        <v>1515</v>
      </c>
      <c r="C38" s="309"/>
      <c r="D38" s="309"/>
      <c r="E38" s="310">
        <f t="shared" si="2"/>
        <v>0</v>
      </c>
      <c r="F38" s="309"/>
      <c r="G38" s="309"/>
      <c r="H38" s="310">
        <f t="shared" si="0"/>
        <v>0</v>
      </c>
      <c r="I38" s="314"/>
      <c r="J38" s="314"/>
      <c r="K38" s="312">
        <f t="shared" si="6"/>
        <v>0</v>
      </c>
      <c r="P38" s="766"/>
      <c r="Q38" s="766"/>
      <c r="R38" s="766"/>
      <c r="S38" s="766"/>
      <c r="T38" s="766"/>
      <c r="U38" s="766"/>
      <c r="V38" s="766"/>
      <c r="W38" s="766"/>
      <c r="X38" s="766"/>
      <c r="Y38" s="766"/>
      <c r="Z38" s="766"/>
      <c r="AA38" s="766"/>
    </row>
    <row r="39" spans="1:27" s="78" customFormat="1" ht="50.1" customHeight="1">
      <c r="A39" s="315" t="s">
        <v>1516</v>
      </c>
      <c r="B39" s="308" t="s">
        <v>1992</v>
      </c>
      <c r="C39" s="309"/>
      <c r="D39" s="309">
        <v>400000000</v>
      </c>
      <c r="E39" s="310">
        <f>SUM(C39+D39)</f>
        <v>400000000</v>
      </c>
      <c r="F39" s="309">
        <v>0</v>
      </c>
      <c r="G39" s="309">
        <v>400000000</v>
      </c>
      <c r="H39" s="310">
        <f>SUM(F39+G39)</f>
        <v>400000000</v>
      </c>
      <c r="I39" s="312">
        <v>0</v>
      </c>
      <c r="J39" s="311">
        <v>280500000</v>
      </c>
      <c r="K39" s="312">
        <f t="shared" si="6"/>
        <v>280500000</v>
      </c>
    </row>
    <row r="40" spans="1:27" s="78" customFormat="1" ht="50.1" customHeight="1">
      <c r="A40" s="307" t="s">
        <v>1517</v>
      </c>
      <c r="B40" s="308" t="s">
        <v>1993</v>
      </c>
      <c r="C40" s="309"/>
      <c r="D40" s="309">
        <v>20000000</v>
      </c>
      <c r="E40" s="310">
        <f t="shared" si="2"/>
        <v>20000000</v>
      </c>
      <c r="F40" s="309">
        <v>0</v>
      </c>
      <c r="G40" s="309">
        <v>50000000</v>
      </c>
      <c r="H40" s="310">
        <f t="shared" si="0"/>
        <v>50000000</v>
      </c>
      <c r="I40" s="314"/>
      <c r="J40" s="311">
        <v>3075800</v>
      </c>
      <c r="K40" s="312">
        <f>SUM(I40+J40)</f>
        <v>3075800</v>
      </c>
    </row>
    <row r="41" spans="1:27" s="78" customFormat="1" ht="50.1" customHeight="1">
      <c r="A41" s="307" t="s">
        <v>946</v>
      </c>
      <c r="B41" s="308" t="s">
        <v>1518</v>
      </c>
      <c r="C41" s="309">
        <v>80000000</v>
      </c>
      <c r="D41" s="309">
        <v>2000000000</v>
      </c>
      <c r="E41" s="310">
        <f t="shared" si="2"/>
        <v>2080000000</v>
      </c>
      <c r="F41" s="309">
        <v>80000000</v>
      </c>
      <c r="G41" s="309">
        <f>2000000000+300000000</f>
        <v>2300000000</v>
      </c>
      <c r="H41" s="310">
        <f t="shared" si="0"/>
        <v>2380000000</v>
      </c>
      <c r="I41" s="311">
        <v>52615115.859999999</v>
      </c>
      <c r="J41" s="311">
        <v>1674612390.6199999</v>
      </c>
      <c r="K41" s="312">
        <f>SUM(I41+J41)</f>
        <v>1727227506.4799998</v>
      </c>
    </row>
    <row r="42" spans="1:27" s="715" customFormat="1" ht="50.1" customHeight="1">
      <c r="A42" s="709" t="s">
        <v>947</v>
      </c>
      <c r="B42" s="710" t="s">
        <v>1519</v>
      </c>
      <c r="C42" s="711">
        <v>1100000000</v>
      </c>
      <c r="D42" s="711">
        <v>600000000</v>
      </c>
      <c r="E42" s="712">
        <f t="shared" si="2"/>
        <v>1700000000</v>
      </c>
      <c r="F42" s="711">
        <v>1000000000</v>
      </c>
      <c r="G42" s="711">
        <v>600000000</v>
      </c>
      <c r="H42" s="712">
        <f t="shared" si="0"/>
        <v>1600000000</v>
      </c>
      <c r="I42" s="713">
        <v>735111734.44000006</v>
      </c>
      <c r="J42" s="713">
        <v>479713092.08999997</v>
      </c>
      <c r="K42" s="714">
        <f t="shared" ref="K42:K45" si="7">SUM(I42+J42)</f>
        <v>1214824826.53</v>
      </c>
    </row>
    <row r="43" spans="1:27" s="78" customFormat="1" ht="50.1" customHeight="1">
      <c r="A43" s="307" t="s">
        <v>1520</v>
      </c>
      <c r="B43" s="308" t="s">
        <v>1521</v>
      </c>
      <c r="C43" s="309">
        <v>0</v>
      </c>
      <c r="D43" s="309">
        <v>40000000</v>
      </c>
      <c r="E43" s="310">
        <f t="shared" si="2"/>
        <v>40000000</v>
      </c>
      <c r="F43" s="309">
        <v>0</v>
      </c>
      <c r="G43" s="309">
        <v>30000000</v>
      </c>
      <c r="H43" s="310">
        <f t="shared" si="0"/>
        <v>30000000</v>
      </c>
      <c r="I43" s="314"/>
      <c r="J43" s="314">
        <v>0</v>
      </c>
      <c r="K43" s="312">
        <f t="shared" si="7"/>
        <v>0</v>
      </c>
    </row>
    <row r="44" spans="1:27" s="78" customFormat="1" ht="50.1" customHeight="1">
      <c r="A44" s="307" t="s">
        <v>948</v>
      </c>
      <c r="B44" s="308" t="s">
        <v>1522</v>
      </c>
      <c r="C44" s="309">
        <v>0</v>
      </c>
      <c r="D44" s="309">
        <v>15000000</v>
      </c>
      <c r="E44" s="310">
        <f t="shared" si="2"/>
        <v>15000000</v>
      </c>
      <c r="F44" s="309">
        <v>0</v>
      </c>
      <c r="G44" s="309">
        <v>10000000</v>
      </c>
      <c r="H44" s="310">
        <f t="shared" si="0"/>
        <v>10000000</v>
      </c>
      <c r="I44" s="314"/>
      <c r="J44" s="311">
        <v>6766000</v>
      </c>
      <c r="K44" s="312">
        <f t="shared" si="7"/>
        <v>6766000</v>
      </c>
    </row>
    <row r="45" spans="1:27" s="78" customFormat="1" ht="50.1" customHeight="1">
      <c r="A45" s="307" t="s">
        <v>1523</v>
      </c>
      <c r="B45" s="308" t="s">
        <v>1524</v>
      </c>
      <c r="C45" s="309"/>
      <c r="D45" s="309">
        <f>40000000+120000000</f>
        <v>160000000</v>
      </c>
      <c r="E45" s="310">
        <f t="shared" si="2"/>
        <v>160000000</v>
      </c>
      <c r="F45" s="309">
        <v>0</v>
      </c>
      <c r="G45" s="309">
        <v>40000000</v>
      </c>
      <c r="H45" s="310">
        <f t="shared" si="0"/>
        <v>40000000</v>
      </c>
      <c r="I45" s="314"/>
      <c r="J45" s="311">
        <v>23000000</v>
      </c>
      <c r="K45" s="312">
        <f t="shared" si="7"/>
        <v>23000000</v>
      </c>
    </row>
    <row r="46" spans="1:27" s="78" customFormat="1" ht="93" customHeight="1">
      <c r="A46" s="307" t="s">
        <v>949</v>
      </c>
      <c r="B46" s="313" t="s">
        <v>1525</v>
      </c>
      <c r="C46" s="309">
        <v>130000000</v>
      </c>
      <c r="D46" s="309">
        <v>30000000</v>
      </c>
      <c r="E46" s="310">
        <f t="shared" si="2"/>
        <v>160000000</v>
      </c>
      <c r="F46" s="309">
        <v>150000000</v>
      </c>
      <c r="G46" s="309">
        <v>40000000</v>
      </c>
      <c r="H46" s="310">
        <f t="shared" si="0"/>
        <v>190000000</v>
      </c>
      <c r="I46" s="311">
        <v>77947380.090000004</v>
      </c>
      <c r="J46" s="311">
        <v>31584090</v>
      </c>
      <c r="K46" s="312">
        <f>SUM(I46+J46)</f>
        <v>109531470.09</v>
      </c>
    </row>
    <row r="47" spans="1:27" s="78" customFormat="1" ht="94.5" customHeight="1">
      <c r="A47" s="307" t="s">
        <v>1526</v>
      </c>
      <c r="B47" s="313" t="s">
        <v>1527</v>
      </c>
      <c r="C47" s="309">
        <v>0</v>
      </c>
      <c r="D47" s="309">
        <v>320000000</v>
      </c>
      <c r="E47" s="310">
        <f t="shared" si="2"/>
        <v>320000000</v>
      </c>
      <c r="F47" s="309">
        <v>0</v>
      </c>
      <c r="G47" s="309">
        <v>50000000</v>
      </c>
      <c r="H47" s="310">
        <f t="shared" si="0"/>
        <v>50000000</v>
      </c>
      <c r="I47" s="314"/>
      <c r="J47" s="314">
        <v>0</v>
      </c>
      <c r="K47" s="314"/>
    </row>
    <row r="48" spans="1:27" s="78" customFormat="1" ht="50.1" customHeight="1">
      <c r="A48" s="307" t="s">
        <v>1528</v>
      </c>
      <c r="B48" s="308" t="s">
        <v>1529</v>
      </c>
      <c r="C48" s="309">
        <v>180000000</v>
      </c>
      <c r="D48" s="309">
        <v>0</v>
      </c>
      <c r="E48" s="310">
        <f t="shared" si="2"/>
        <v>180000000</v>
      </c>
      <c r="F48" s="309">
        <v>200000000</v>
      </c>
      <c r="G48" s="309">
        <v>0</v>
      </c>
      <c r="H48" s="310">
        <f t="shared" si="0"/>
        <v>200000000</v>
      </c>
      <c r="I48" s="317">
        <v>132491130.8</v>
      </c>
      <c r="J48" s="314"/>
      <c r="K48" s="312">
        <f>SUM(I48+J48)</f>
        <v>132491130.8</v>
      </c>
    </row>
    <row r="49" spans="1:11" s="78" customFormat="1" ht="87.75" customHeight="1">
      <c r="A49" s="307" t="s">
        <v>1530</v>
      </c>
      <c r="B49" s="313" t="s">
        <v>1531</v>
      </c>
      <c r="C49" s="309">
        <v>110000000</v>
      </c>
      <c r="D49" s="309">
        <v>0</v>
      </c>
      <c r="E49" s="310">
        <f t="shared" si="2"/>
        <v>110000000</v>
      </c>
      <c r="F49" s="309">
        <v>150000000</v>
      </c>
      <c r="G49" s="309">
        <v>2000000</v>
      </c>
      <c r="H49" s="310">
        <f>SUM(F49+G49)</f>
        <v>152000000</v>
      </c>
      <c r="I49" s="311">
        <v>81349875.189999998</v>
      </c>
      <c r="J49" s="314"/>
      <c r="K49" s="312">
        <f>SUM(I49+J49)</f>
        <v>81349875.189999998</v>
      </c>
    </row>
    <row r="50" spans="1:11" s="78" customFormat="1" ht="50.1" customHeight="1">
      <c r="A50" s="307" t="s">
        <v>951</v>
      </c>
      <c r="B50" s="308" t="s">
        <v>1532</v>
      </c>
      <c r="C50" s="309">
        <v>0</v>
      </c>
      <c r="D50" s="309">
        <v>50000000</v>
      </c>
      <c r="E50" s="310">
        <f t="shared" si="2"/>
        <v>50000000</v>
      </c>
      <c r="F50" s="309">
        <v>0</v>
      </c>
      <c r="G50" s="309">
        <v>50000000</v>
      </c>
      <c r="H50" s="310">
        <f t="shared" ref="H50:H99" si="8">SUM(F50+G50)</f>
        <v>50000000</v>
      </c>
      <c r="I50" s="314"/>
      <c r="J50" s="311">
        <v>33695180</v>
      </c>
      <c r="K50" s="312">
        <f t="shared" ref="K50:K51" si="9">SUM(I50+J50)</f>
        <v>33695180</v>
      </c>
    </row>
    <row r="51" spans="1:11" s="78" customFormat="1" ht="85.5" customHeight="1">
      <c r="A51" s="307" t="s">
        <v>1533</v>
      </c>
      <c r="B51" s="313" t="s">
        <v>1534</v>
      </c>
      <c r="C51" s="309">
        <v>0</v>
      </c>
      <c r="D51" s="309">
        <f>30000000+20000000</f>
        <v>50000000</v>
      </c>
      <c r="E51" s="310">
        <f t="shared" si="2"/>
        <v>50000000</v>
      </c>
      <c r="F51" s="309">
        <v>0</v>
      </c>
      <c r="G51" s="309">
        <v>50000000</v>
      </c>
      <c r="H51" s="310">
        <f t="shared" si="8"/>
        <v>50000000</v>
      </c>
      <c r="I51" s="314"/>
      <c r="J51" s="311">
        <v>10391700</v>
      </c>
      <c r="K51" s="312">
        <f t="shared" si="9"/>
        <v>10391700</v>
      </c>
    </row>
    <row r="52" spans="1:11" s="78" customFormat="1" ht="93" customHeight="1">
      <c r="A52" s="307" t="s">
        <v>1021</v>
      </c>
      <c r="B52" s="313" t="s">
        <v>2011</v>
      </c>
      <c r="C52" s="309">
        <v>35000000</v>
      </c>
      <c r="D52" s="309">
        <v>30000000</v>
      </c>
      <c r="E52" s="310">
        <f t="shared" si="2"/>
        <v>65000000</v>
      </c>
      <c r="F52" s="309">
        <v>35000000</v>
      </c>
      <c r="G52" s="309">
        <v>40000000</v>
      </c>
      <c r="H52" s="310">
        <f t="shared" si="8"/>
        <v>75000000</v>
      </c>
      <c r="I52" s="311">
        <v>25207309.93</v>
      </c>
      <c r="J52" s="311">
        <v>15237895</v>
      </c>
      <c r="K52" s="312">
        <f>SUM(I52+J52)</f>
        <v>40445204.93</v>
      </c>
    </row>
    <row r="53" spans="1:11" s="78" customFormat="1" ht="50.1" customHeight="1">
      <c r="A53" s="307" t="s">
        <v>952</v>
      </c>
      <c r="B53" s="308" t="s">
        <v>1535</v>
      </c>
      <c r="C53" s="309">
        <v>40000000</v>
      </c>
      <c r="D53" s="309">
        <v>40000000</v>
      </c>
      <c r="E53" s="310">
        <f t="shared" si="2"/>
        <v>80000000</v>
      </c>
      <c r="F53" s="309">
        <v>40000000</v>
      </c>
      <c r="G53" s="309">
        <v>35000000</v>
      </c>
      <c r="H53" s="310">
        <f t="shared" si="8"/>
        <v>75000000</v>
      </c>
      <c r="I53" s="311">
        <v>25685134.530000001</v>
      </c>
      <c r="J53" s="311">
        <v>21239635.149999999</v>
      </c>
      <c r="K53" s="312">
        <f>SUM(I53+J53)</f>
        <v>46924769.68</v>
      </c>
    </row>
    <row r="54" spans="1:11" s="78" customFormat="1" ht="50.1" customHeight="1">
      <c r="A54" s="307" t="s">
        <v>953</v>
      </c>
      <c r="B54" s="308" t="s">
        <v>1536</v>
      </c>
      <c r="C54" s="309">
        <v>40000000</v>
      </c>
      <c r="D54" s="309">
        <v>20000000</v>
      </c>
      <c r="E54" s="310">
        <f t="shared" si="2"/>
        <v>60000000</v>
      </c>
      <c r="F54" s="309">
        <v>30000000</v>
      </c>
      <c r="G54" s="309">
        <v>20000000</v>
      </c>
      <c r="H54" s="310">
        <f t="shared" si="8"/>
        <v>50000000</v>
      </c>
      <c r="I54" s="311">
        <v>16311584.779999999</v>
      </c>
      <c r="J54" s="311">
        <v>5920650</v>
      </c>
      <c r="K54" s="312">
        <f>SUM(I54+J54)</f>
        <v>22232234.780000001</v>
      </c>
    </row>
    <row r="55" spans="1:11" s="78" customFormat="1" ht="50.1" customHeight="1">
      <c r="A55" s="307" t="s">
        <v>954</v>
      </c>
      <c r="B55" s="308" t="s">
        <v>1537</v>
      </c>
      <c r="C55" s="309">
        <v>35000000</v>
      </c>
      <c r="D55" s="309">
        <v>15000000</v>
      </c>
      <c r="E55" s="310">
        <f t="shared" si="2"/>
        <v>50000000</v>
      </c>
      <c r="F55" s="311">
        <v>35733935.140000001</v>
      </c>
      <c r="G55" s="311">
        <v>7000000</v>
      </c>
      <c r="H55" s="311">
        <f t="shared" si="8"/>
        <v>42733935.140000001</v>
      </c>
      <c r="I55" s="311">
        <v>23846938.530000001</v>
      </c>
      <c r="J55" s="311">
        <v>2561100</v>
      </c>
      <c r="K55" s="312">
        <f>SUM(I55+J55)</f>
        <v>26408038.530000001</v>
      </c>
    </row>
    <row r="56" spans="1:11" s="78" customFormat="1" ht="89.25" customHeight="1">
      <c r="A56" s="307" t="s">
        <v>955</v>
      </c>
      <c r="B56" s="313" t="s">
        <v>1538</v>
      </c>
      <c r="C56" s="309">
        <v>35000000</v>
      </c>
      <c r="D56" s="309">
        <v>40000000</v>
      </c>
      <c r="E56" s="310">
        <f t="shared" si="2"/>
        <v>75000000</v>
      </c>
      <c r="F56" s="309">
        <v>40000000</v>
      </c>
      <c r="G56" s="309">
        <v>50000000</v>
      </c>
      <c r="H56" s="310">
        <f t="shared" si="8"/>
        <v>90000000</v>
      </c>
      <c r="I56" s="311">
        <v>20732695.57</v>
      </c>
      <c r="J56" s="311">
        <v>10354000</v>
      </c>
      <c r="K56" s="314"/>
    </row>
    <row r="57" spans="1:11" s="82" customFormat="1" ht="50.1" customHeight="1" thickBot="1">
      <c r="A57" s="318"/>
      <c r="B57" s="319" t="s">
        <v>1960</v>
      </c>
      <c r="C57" s="320">
        <f t="shared" ref="C57:K57" si="10">SUM(C6:C56)</f>
        <v>5775000000</v>
      </c>
      <c r="D57" s="320">
        <f t="shared" si="10"/>
        <v>12970500000</v>
      </c>
      <c r="E57" s="320">
        <f t="shared" si="10"/>
        <v>18745500000</v>
      </c>
      <c r="F57" s="320">
        <f t="shared" si="10"/>
        <v>6045733935.1400003</v>
      </c>
      <c r="G57" s="320">
        <f t="shared" si="10"/>
        <v>12602500000</v>
      </c>
      <c r="H57" s="320">
        <f t="shared" si="10"/>
        <v>18648233935.139999</v>
      </c>
      <c r="I57" s="320">
        <f t="shared" si="10"/>
        <v>4102689588.8300014</v>
      </c>
      <c r="J57" s="320">
        <f t="shared" si="10"/>
        <v>7161512938.2099991</v>
      </c>
      <c r="K57" s="320">
        <f t="shared" si="10"/>
        <v>11233115831.470001</v>
      </c>
    </row>
    <row r="58" spans="1:11" s="80" customFormat="1" ht="50.1" customHeight="1" thickTop="1">
      <c r="A58" s="321"/>
      <c r="B58" s="322"/>
      <c r="C58" s="323"/>
      <c r="D58" s="323"/>
      <c r="E58" s="324"/>
      <c r="F58" s="323"/>
      <c r="G58" s="323"/>
      <c r="H58" s="324"/>
      <c r="I58" s="322"/>
      <c r="J58" s="322"/>
      <c r="K58" s="322"/>
    </row>
    <row r="59" spans="1:11" s="83" customFormat="1" ht="50.1" customHeight="1">
      <c r="A59" s="767" t="s">
        <v>1539</v>
      </c>
      <c r="B59" s="767"/>
      <c r="C59" s="325"/>
      <c r="D59" s="325"/>
      <c r="E59" s="326">
        <f t="shared" si="2"/>
        <v>0</v>
      </c>
      <c r="F59" s="327"/>
      <c r="G59" s="327"/>
      <c r="H59" s="326">
        <f t="shared" si="8"/>
        <v>0</v>
      </c>
      <c r="I59" s="308"/>
      <c r="J59" s="308"/>
      <c r="K59" s="308"/>
    </row>
    <row r="60" spans="1:11" s="78" customFormat="1" ht="50.1" customHeight="1">
      <c r="A60" s="307" t="s">
        <v>974</v>
      </c>
      <c r="B60" s="308" t="s">
        <v>1540</v>
      </c>
      <c r="C60" s="309">
        <v>320000000</v>
      </c>
      <c r="D60" s="309">
        <v>30000000</v>
      </c>
      <c r="E60" s="310">
        <f t="shared" ref="E60:E122" si="11">SUM(C60+D60)</f>
        <v>350000000</v>
      </c>
      <c r="F60" s="309">
        <v>350000000</v>
      </c>
      <c r="G60" s="309">
        <v>20000000</v>
      </c>
      <c r="H60" s="310">
        <f t="shared" si="8"/>
        <v>370000000</v>
      </c>
      <c r="I60" s="311">
        <v>222797009.28999999</v>
      </c>
      <c r="J60" s="311">
        <v>17264650</v>
      </c>
      <c r="K60" s="312">
        <f>SUM(I60+J60)</f>
        <v>240061659.28999999</v>
      </c>
    </row>
    <row r="61" spans="1:11" s="78" customFormat="1" ht="50.1" customHeight="1">
      <c r="A61" s="307" t="s">
        <v>1541</v>
      </c>
      <c r="B61" s="308" t="s">
        <v>1542</v>
      </c>
      <c r="C61" s="309"/>
      <c r="D61" s="309">
        <v>1000000</v>
      </c>
      <c r="E61" s="310">
        <f t="shared" si="11"/>
        <v>1000000</v>
      </c>
      <c r="F61" s="309">
        <v>0</v>
      </c>
      <c r="G61" s="309">
        <v>1000000</v>
      </c>
      <c r="H61" s="310">
        <f t="shared" si="8"/>
        <v>1000000</v>
      </c>
      <c r="I61" s="314"/>
      <c r="J61" s="314">
        <v>0</v>
      </c>
      <c r="K61" s="314"/>
    </row>
    <row r="62" spans="1:11" s="78" customFormat="1" ht="50.1" customHeight="1">
      <c r="A62" s="307" t="s">
        <v>1543</v>
      </c>
      <c r="B62" s="308" t="s">
        <v>1544</v>
      </c>
      <c r="C62" s="309">
        <v>0</v>
      </c>
      <c r="D62" s="309">
        <v>1000000</v>
      </c>
      <c r="E62" s="310">
        <f t="shared" si="11"/>
        <v>1000000</v>
      </c>
      <c r="F62" s="309">
        <v>0</v>
      </c>
      <c r="G62" s="309">
        <v>1000000</v>
      </c>
      <c r="H62" s="310">
        <f t="shared" si="8"/>
        <v>1000000</v>
      </c>
      <c r="I62" s="314"/>
      <c r="J62" s="311">
        <v>796500</v>
      </c>
      <c r="K62" s="312">
        <f>SUM(I62+J62)</f>
        <v>796500</v>
      </c>
    </row>
    <row r="63" spans="1:11" s="78" customFormat="1" ht="92.25" customHeight="1">
      <c r="A63" s="307" t="s">
        <v>1545</v>
      </c>
      <c r="B63" s="328" t="s">
        <v>1546</v>
      </c>
      <c r="C63" s="309">
        <v>300000000</v>
      </c>
      <c r="D63" s="309">
        <v>30000000</v>
      </c>
      <c r="E63" s="310">
        <f t="shared" si="11"/>
        <v>330000000</v>
      </c>
      <c r="F63" s="309">
        <v>350000000</v>
      </c>
      <c r="G63" s="309">
        <v>20000000</v>
      </c>
      <c r="H63" s="310">
        <f t="shared" si="8"/>
        <v>370000000</v>
      </c>
      <c r="I63" s="311">
        <v>185507170.99000001</v>
      </c>
      <c r="J63" s="311">
        <v>0</v>
      </c>
      <c r="K63" s="314"/>
    </row>
    <row r="64" spans="1:11" s="78" customFormat="1" ht="50.1" customHeight="1">
      <c r="A64" s="315" t="s">
        <v>1547</v>
      </c>
      <c r="B64" s="308" t="s">
        <v>1548</v>
      </c>
      <c r="C64" s="309"/>
      <c r="D64" s="309">
        <v>15000000</v>
      </c>
      <c r="E64" s="310">
        <f t="shared" si="11"/>
        <v>15000000</v>
      </c>
      <c r="F64" s="309"/>
      <c r="G64" s="309">
        <v>10000000</v>
      </c>
      <c r="H64" s="310">
        <f t="shared" si="8"/>
        <v>10000000</v>
      </c>
      <c r="I64" s="314"/>
      <c r="J64" s="314">
        <v>0</v>
      </c>
      <c r="K64" s="314"/>
    </row>
    <row r="65" spans="1:11" s="78" customFormat="1" ht="100.5" customHeight="1">
      <c r="A65" s="307" t="s">
        <v>1549</v>
      </c>
      <c r="B65" s="313" t="s">
        <v>1550</v>
      </c>
      <c r="C65" s="309">
        <v>24000000</v>
      </c>
      <c r="D65" s="309">
        <v>5000000</v>
      </c>
      <c r="E65" s="310">
        <f t="shared" si="11"/>
        <v>29000000</v>
      </c>
      <c r="F65" s="309">
        <v>24000000</v>
      </c>
      <c r="G65" s="309">
        <v>2000000</v>
      </c>
      <c r="H65" s="310">
        <f t="shared" si="8"/>
        <v>26000000</v>
      </c>
      <c r="I65" s="311">
        <v>16000000</v>
      </c>
      <c r="J65" s="311">
        <v>486750</v>
      </c>
      <c r="K65" s="312">
        <f t="shared" ref="K65:K70" si="12">SUM(I65+J65)</f>
        <v>16486750</v>
      </c>
    </row>
    <row r="66" spans="1:11" s="78" customFormat="1" ht="50.1" customHeight="1">
      <c r="A66" s="307" t="s">
        <v>976</v>
      </c>
      <c r="B66" s="308" t="s">
        <v>1551</v>
      </c>
      <c r="C66" s="309">
        <v>30000000</v>
      </c>
      <c r="D66" s="309">
        <v>700000000</v>
      </c>
      <c r="E66" s="310">
        <f t="shared" si="11"/>
        <v>730000000</v>
      </c>
      <c r="F66" s="309">
        <v>30000000</v>
      </c>
      <c r="G66" s="309">
        <f>700000000+20000000</f>
        <v>720000000</v>
      </c>
      <c r="H66" s="310">
        <f t="shared" si="8"/>
        <v>750000000</v>
      </c>
      <c r="I66" s="311">
        <v>15005374.380000001</v>
      </c>
      <c r="J66" s="311">
        <v>383849243.42000002</v>
      </c>
      <c r="K66" s="312">
        <f t="shared" si="12"/>
        <v>398854617.80000001</v>
      </c>
    </row>
    <row r="67" spans="1:11" s="78" customFormat="1" ht="50.1" customHeight="1">
      <c r="A67" s="307" t="s">
        <v>977</v>
      </c>
      <c r="B67" s="308" t="s">
        <v>1552</v>
      </c>
      <c r="C67" s="309">
        <v>95000000</v>
      </c>
      <c r="D67" s="309">
        <v>846500000</v>
      </c>
      <c r="E67" s="310">
        <f t="shared" si="11"/>
        <v>941500000</v>
      </c>
      <c r="F67" s="309">
        <v>95000000</v>
      </c>
      <c r="G67" s="309">
        <f>750000000+30000000</f>
        <v>780000000</v>
      </c>
      <c r="H67" s="310">
        <f t="shared" si="8"/>
        <v>875000000</v>
      </c>
      <c r="I67" s="311">
        <v>66486481.789999999</v>
      </c>
      <c r="J67" s="311">
        <v>528994164.47000003</v>
      </c>
      <c r="K67" s="312">
        <f t="shared" si="12"/>
        <v>595480646.25999999</v>
      </c>
    </row>
    <row r="68" spans="1:11" s="78" customFormat="1" ht="98.25" customHeight="1">
      <c r="A68" s="315" t="s">
        <v>1553</v>
      </c>
      <c r="B68" s="313" t="s">
        <v>1554</v>
      </c>
      <c r="C68" s="309">
        <v>0</v>
      </c>
      <c r="D68" s="309">
        <v>5000000</v>
      </c>
      <c r="E68" s="310">
        <f t="shared" si="11"/>
        <v>5000000</v>
      </c>
      <c r="F68" s="309">
        <v>0</v>
      </c>
      <c r="G68" s="309">
        <v>3000000</v>
      </c>
      <c r="H68" s="310">
        <f t="shared" si="8"/>
        <v>3000000</v>
      </c>
      <c r="I68" s="314">
        <v>0</v>
      </c>
      <c r="J68" s="311">
        <v>2750000</v>
      </c>
      <c r="K68" s="312">
        <f t="shared" si="12"/>
        <v>2750000</v>
      </c>
    </row>
    <row r="69" spans="1:11" s="78" customFormat="1" ht="50.1" customHeight="1">
      <c r="A69" s="307" t="s">
        <v>978</v>
      </c>
      <c r="B69" s="308" t="s">
        <v>1994</v>
      </c>
      <c r="C69" s="309">
        <v>300000000</v>
      </c>
      <c r="D69" s="309">
        <v>750000000</v>
      </c>
      <c r="E69" s="310">
        <f t="shared" si="11"/>
        <v>1050000000</v>
      </c>
      <c r="F69" s="309">
        <v>300000000</v>
      </c>
      <c r="G69" s="309">
        <v>800000000</v>
      </c>
      <c r="H69" s="310">
        <f t="shared" si="8"/>
        <v>1100000000</v>
      </c>
      <c r="I69" s="311">
        <v>190844166.03999999</v>
      </c>
      <c r="J69" s="311">
        <v>497875730.56999999</v>
      </c>
      <c r="K69" s="312">
        <f t="shared" si="12"/>
        <v>688719896.61000001</v>
      </c>
    </row>
    <row r="70" spans="1:11" s="78" customFormat="1" ht="50.1" customHeight="1">
      <c r="A70" s="307" t="s">
        <v>979</v>
      </c>
      <c r="B70" s="308" t="s">
        <v>1555</v>
      </c>
      <c r="C70" s="309">
        <v>80000000</v>
      </c>
      <c r="D70" s="309">
        <v>30000000</v>
      </c>
      <c r="E70" s="310">
        <f t="shared" si="11"/>
        <v>110000000</v>
      </c>
      <c r="F70" s="309">
        <v>90000000</v>
      </c>
      <c r="G70" s="309">
        <v>30000000</v>
      </c>
      <c r="H70" s="311">
        <f t="shared" si="8"/>
        <v>120000000</v>
      </c>
      <c r="I70" s="311">
        <v>57461005.420000002</v>
      </c>
      <c r="J70" s="311">
        <v>17351665</v>
      </c>
      <c r="K70" s="312">
        <f t="shared" si="12"/>
        <v>74812670.420000002</v>
      </c>
    </row>
    <row r="71" spans="1:11" s="78" customFormat="1" ht="90.75" customHeight="1">
      <c r="A71" s="307" t="s">
        <v>1556</v>
      </c>
      <c r="B71" s="313" t="s">
        <v>1557</v>
      </c>
      <c r="C71" s="309">
        <v>1000000</v>
      </c>
      <c r="D71" s="309"/>
      <c r="E71" s="310">
        <f t="shared" si="11"/>
        <v>1000000</v>
      </c>
      <c r="F71" s="309">
        <v>0</v>
      </c>
      <c r="G71" s="311">
        <v>1000000</v>
      </c>
      <c r="H71" s="311">
        <f t="shared" si="8"/>
        <v>1000000</v>
      </c>
      <c r="I71" s="314"/>
      <c r="J71" s="314">
        <v>0</v>
      </c>
      <c r="K71" s="314"/>
    </row>
    <row r="72" spans="1:11" s="78" customFormat="1" ht="50.1" customHeight="1">
      <c r="A72" s="307" t="s">
        <v>1558</v>
      </c>
      <c r="B72" s="308" t="s">
        <v>1559</v>
      </c>
      <c r="C72" s="309">
        <v>2000000</v>
      </c>
      <c r="D72" s="309"/>
      <c r="E72" s="310">
        <f t="shared" si="11"/>
        <v>2000000</v>
      </c>
      <c r="F72" s="309"/>
      <c r="G72" s="311">
        <v>5000000</v>
      </c>
      <c r="H72" s="311">
        <f t="shared" si="8"/>
        <v>5000000</v>
      </c>
      <c r="I72" s="314"/>
      <c r="J72" s="314">
        <v>0</v>
      </c>
      <c r="K72" s="314"/>
    </row>
    <row r="73" spans="1:11" s="78" customFormat="1" ht="85.5" customHeight="1">
      <c r="A73" s="307" t="s">
        <v>1560</v>
      </c>
      <c r="B73" s="313" t="s">
        <v>1561</v>
      </c>
      <c r="C73" s="309">
        <v>5000000</v>
      </c>
      <c r="D73" s="309"/>
      <c r="E73" s="310">
        <f t="shared" si="11"/>
        <v>5000000</v>
      </c>
      <c r="F73" s="309"/>
      <c r="G73" s="311">
        <v>5000000</v>
      </c>
      <c r="H73" s="311">
        <f t="shared" si="8"/>
        <v>5000000</v>
      </c>
      <c r="I73" s="314"/>
      <c r="J73" s="314">
        <v>0</v>
      </c>
      <c r="K73" s="314"/>
    </row>
    <row r="74" spans="1:11" s="78" customFormat="1" ht="50.1" customHeight="1">
      <c r="A74" s="307" t="s">
        <v>980</v>
      </c>
      <c r="B74" s="308" t="s">
        <v>1562</v>
      </c>
      <c r="C74" s="309">
        <v>500000000</v>
      </c>
      <c r="D74" s="309">
        <v>100000000</v>
      </c>
      <c r="E74" s="310">
        <f t="shared" si="11"/>
        <v>600000000</v>
      </c>
      <c r="F74" s="309">
        <f>350000000+100000000</f>
        <v>450000000</v>
      </c>
      <c r="G74" s="309">
        <v>100000000</v>
      </c>
      <c r="H74" s="310">
        <f t="shared" si="8"/>
        <v>550000000</v>
      </c>
      <c r="I74" s="311">
        <v>330994490.63</v>
      </c>
      <c r="J74" s="311">
        <v>63190550</v>
      </c>
      <c r="K74" s="312">
        <f>SUM(I74+J74)</f>
        <v>394185040.63</v>
      </c>
    </row>
    <row r="75" spans="1:11" s="78" customFormat="1" ht="50.1" customHeight="1">
      <c r="A75" s="307" t="s">
        <v>1563</v>
      </c>
      <c r="B75" s="308" t="s">
        <v>1564</v>
      </c>
      <c r="C75" s="309"/>
      <c r="D75" s="309"/>
      <c r="E75" s="310">
        <f t="shared" si="11"/>
        <v>0</v>
      </c>
      <c r="F75" s="309">
        <v>0</v>
      </c>
      <c r="G75" s="309">
        <v>120000000</v>
      </c>
      <c r="H75" s="310">
        <f t="shared" si="8"/>
        <v>120000000</v>
      </c>
      <c r="I75" s="314"/>
      <c r="J75" s="311">
        <v>3043500</v>
      </c>
      <c r="K75" s="314"/>
    </row>
    <row r="76" spans="1:11" s="78" customFormat="1" ht="50.1" customHeight="1">
      <c r="A76" s="307" t="s">
        <v>981</v>
      </c>
      <c r="B76" s="308" t="s">
        <v>1565</v>
      </c>
      <c r="C76" s="309">
        <v>80000000</v>
      </c>
      <c r="D76" s="309">
        <v>30000000</v>
      </c>
      <c r="E76" s="310">
        <f t="shared" si="11"/>
        <v>110000000</v>
      </c>
      <c r="F76" s="309">
        <v>100000000</v>
      </c>
      <c r="G76" s="309">
        <v>40000000</v>
      </c>
      <c r="H76" s="310">
        <f t="shared" si="8"/>
        <v>140000000</v>
      </c>
      <c r="I76" s="311">
        <v>57732271.979999997</v>
      </c>
      <c r="J76" s="311">
        <v>18881505</v>
      </c>
      <c r="K76" s="312">
        <f>SUM(I76+J76)</f>
        <v>76613776.979999989</v>
      </c>
    </row>
    <row r="77" spans="1:11" s="78" customFormat="1" ht="93" customHeight="1">
      <c r="A77" s="307" t="s">
        <v>982</v>
      </c>
      <c r="B77" s="313" t="s">
        <v>1566</v>
      </c>
      <c r="C77" s="309">
        <v>27000000</v>
      </c>
      <c r="D77" s="309">
        <v>20000000</v>
      </c>
      <c r="E77" s="310">
        <f t="shared" si="11"/>
        <v>47000000</v>
      </c>
      <c r="F77" s="309">
        <v>27000000</v>
      </c>
      <c r="G77" s="309">
        <v>10000000</v>
      </c>
      <c r="H77" s="310">
        <f t="shared" si="8"/>
        <v>37000000</v>
      </c>
      <c r="I77" s="311">
        <v>9296738.1899999995</v>
      </c>
      <c r="J77" s="311">
        <v>8978700</v>
      </c>
      <c r="K77" s="312">
        <f>SUM(I77+J77)</f>
        <v>18275438.189999998</v>
      </c>
    </row>
    <row r="78" spans="1:11" s="78" customFormat="1" ht="50.1" customHeight="1">
      <c r="A78" s="315" t="s">
        <v>983</v>
      </c>
      <c r="B78" s="308" t="s">
        <v>1567</v>
      </c>
      <c r="C78" s="309">
        <v>24736585</v>
      </c>
      <c r="D78" s="309">
        <v>10000000</v>
      </c>
      <c r="E78" s="310">
        <f t="shared" si="11"/>
        <v>34736585</v>
      </c>
      <c r="F78" s="309">
        <v>24736585</v>
      </c>
      <c r="G78" s="309">
        <v>5000000</v>
      </c>
      <c r="H78" s="310">
        <f t="shared" si="8"/>
        <v>29736585</v>
      </c>
      <c r="I78" s="311">
        <v>16131649.83</v>
      </c>
      <c r="J78" s="311">
        <v>1350000</v>
      </c>
      <c r="K78" s="312">
        <f>SUM(I78+J78)</f>
        <v>17481649.829999998</v>
      </c>
    </row>
    <row r="79" spans="1:11" s="78" customFormat="1" ht="50.1" customHeight="1">
      <c r="A79" s="315" t="s">
        <v>1402</v>
      </c>
      <c r="B79" s="308" t="s">
        <v>1568</v>
      </c>
      <c r="C79" s="309">
        <v>320000000</v>
      </c>
      <c r="D79" s="309">
        <v>40000000</v>
      </c>
      <c r="E79" s="310">
        <f t="shared" si="11"/>
        <v>360000000</v>
      </c>
      <c r="F79" s="309">
        <v>320000000</v>
      </c>
      <c r="G79" s="309">
        <f>30000000+5000000</f>
        <v>35000000</v>
      </c>
      <c r="H79" s="310">
        <f t="shared" si="8"/>
        <v>355000000</v>
      </c>
      <c r="I79" s="311">
        <v>238088597</v>
      </c>
      <c r="J79" s="311">
        <v>20855646.920000002</v>
      </c>
      <c r="K79" s="312">
        <f>SUM(I79+J79)</f>
        <v>258944243.92000002</v>
      </c>
    </row>
    <row r="80" spans="1:11" s="78" customFormat="1" ht="50.1" customHeight="1">
      <c r="A80" s="315" t="s">
        <v>1569</v>
      </c>
      <c r="B80" s="308" t="s">
        <v>1570</v>
      </c>
      <c r="C80" s="309">
        <v>10000000</v>
      </c>
      <c r="D80" s="309">
        <v>2000000</v>
      </c>
      <c r="E80" s="310">
        <f t="shared" si="11"/>
        <v>12000000</v>
      </c>
      <c r="F80" s="309">
        <v>10000000</v>
      </c>
      <c r="G80" s="309">
        <v>2000000</v>
      </c>
      <c r="H80" s="310">
        <f t="shared" si="8"/>
        <v>12000000</v>
      </c>
      <c r="I80" s="311"/>
      <c r="J80" s="311">
        <v>0</v>
      </c>
      <c r="K80" s="312"/>
    </row>
    <row r="81" spans="1:11" s="78" customFormat="1" ht="50.1" customHeight="1">
      <c r="A81" s="307" t="s">
        <v>984</v>
      </c>
      <c r="B81" s="308" t="s">
        <v>1571</v>
      </c>
      <c r="C81" s="309">
        <v>10000000</v>
      </c>
      <c r="D81" s="309">
        <v>25000000</v>
      </c>
      <c r="E81" s="310">
        <f t="shared" si="11"/>
        <v>35000000</v>
      </c>
      <c r="F81" s="309">
        <v>5000000</v>
      </c>
      <c r="G81" s="309">
        <f>10000000+1000000</f>
        <v>11000000</v>
      </c>
      <c r="H81" s="310">
        <f t="shared" si="8"/>
        <v>16000000</v>
      </c>
      <c r="I81" s="311">
        <v>3230011.82</v>
      </c>
      <c r="J81" s="311">
        <v>5568250</v>
      </c>
      <c r="K81" s="312">
        <f>SUM(I81+J81)</f>
        <v>8798261.8200000003</v>
      </c>
    </row>
    <row r="82" spans="1:11" s="78" customFormat="1" ht="50.1" customHeight="1">
      <c r="A82" s="307" t="s">
        <v>986</v>
      </c>
      <c r="B82" s="308" t="s">
        <v>1572</v>
      </c>
      <c r="C82" s="309">
        <v>130000000</v>
      </c>
      <c r="D82" s="309">
        <v>20000000</v>
      </c>
      <c r="E82" s="310">
        <f t="shared" si="11"/>
        <v>150000000</v>
      </c>
      <c r="F82" s="309">
        <v>130000000</v>
      </c>
      <c r="G82" s="309">
        <v>10000000</v>
      </c>
      <c r="H82" s="310">
        <f t="shared" si="8"/>
        <v>140000000</v>
      </c>
      <c r="I82" s="311">
        <v>90154728.599999994</v>
      </c>
      <c r="J82" s="311">
        <v>5039000</v>
      </c>
      <c r="K82" s="312">
        <f>SUM(I82+J82)</f>
        <v>95193728.599999994</v>
      </c>
    </row>
    <row r="83" spans="1:11" s="78" customFormat="1" ht="50.1" customHeight="1">
      <c r="A83" s="307" t="s">
        <v>987</v>
      </c>
      <c r="B83" s="308" t="s">
        <v>1573</v>
      </c>
      <c r="C83" s="309">
        <v>30000000</v>
      </c>
      <c r="D83" s="309">
        <v>20000000</v>
      </c>
      <c r="E83" s="310">
        <f t="shared" si="11"/>
        <v>50000000</v>
      </c>
      <c r="F83" s="311">
        <v>30000000</v>
      </c>
      <c r="G83" s="311">
        <f>10000000+1000000</f>
        <v>11000000</v>
      </c>
      <c r="H83" s="311">
        <f t="shared" si="8"/>
        <v>41000000</v>
      </c>
      <c r="I83" s="311">
        <v>14028556.02</v>
      </c>
      <c r="J83" s="311">
        <v>8561250</v>
      </c>
      <c r="K83" s="312">
        <f>SUM(I83+J83)</f>
        <v>22589806.02</v>
      </c>
    </row>
    <row r="84" spans="1:11" s="78" customFormat="1" ht="50.1" customHeight="1">
      <c r="A84" s="307" t="s">
        <v>1574</v>
      </c>
      <c r="B84" s="308" t="s">
        <v>1575</v>
      </c>
      <c r="C84" s="309">
        <v>32000000</v>
      </c>
      <c r="D84" s="309">
        <v>5000000</v>
      </c>
      <c r="E84" s="310">
        <f t="shared" si="11"/>
        <v>37000000</v>
      </c>
      <c r="F84" s="311">
        <v>31311938.899999999</v>
      </c>
      <c r="G84" s="311">
        <v>2000000</v>
      </c>
      <c r="H84" s="311">
        <f t="shared" si="8"/>
        <v>33311938.899999999</v>
      </c>
      <c r="I84" s="311">
        <v>15912687.890000001</v>
      </c>
      <c r="J84" s="311">
        <v>0</v>
      </c>
      <c r="K84" s="312">
        <f>SUM(I84+J84)</f>
        <v>15912687.890000001</v>
      </c>
    </row>
    <row r="85" spans="1:11" s="78" customFormat="1" ht="50.1" customHeight="1">
      <c r="A85" s="307" t="s">
        <v>1576</v>
      </c>
      <c r="B85" s="308" t="s">
        <v>1577</v>
      </c>
      <c r="C85" s="309">
        <v>1000000</v>
      </c>
      <c r="D85" s="309"/>
      <c r="E85" s="310">
        <f t="shared" si="11"/>
        <v>1000000</v>
      </c>
      <c r="F85" s="309"/>
      <c r="G85" s="309">
        <v>1000000</v>
      </c>
      <c r="H85" s="310">
        <f t="shared" si="8"/>
        <v>1000000</v>
      </c>
      <c r="I85" s="311"/>
      <c r="J85" s="311">
        <v>0</v>
      </c>
      <c r="K85" s="311"/>
    </row>
    <row r="86" spans="1:11" s="78" customFormat="1" ht="98.25" customHeight="1">
      <c r="A86" s="307" t="s">
        <v>988</v>
      </c>
      <c r="B86" s="313" t="s">
        <v>1578</v>
      </c>
      <c r="C86" s="309">
        <v>80000000</v>
      </c>
      <c r="D86" s="309">
        <v>80000000</v>
      </c>
      <c r="E86" s="310">
        <f t="shared" si="11"/>
        <v>160000000</v>
      </c>
      <c r="F86" s="309">
        <v>80000000</v>
      </c>
      <c r="G86" s="309">
        <v>50000000</v>
      </c>
      <c r="H86" s="310">
        <f t="shared" si="8"/>
        <v>130000000</v>
      </c>
      <c r="I86" s="311">
        <v>26131829.23</v>
      </c>
      <c r="J86" s="311">
        <v>18363526</v>
      </c>
      <c r="K86" s="312">
        <f>SUM(I86+J86)</f>
        <v>44495355.230000004</v>
      </c>
    </row>
    <row r="87" spans="1:11" s="78" customFormat="1" ht="90" customHeight="1">
      <c r="A87" s="307" t="s">
        <v>1581</v>
      </c>
      <c r="B87" s="313" t="s">
        <v>1582</v>
      </c>
      <c r="C87" s="309">
        <v>0</v>
      </c>
      <c r="D87" s="309">
        <v>20000000</v>
      </c>
      <c r="E87" s="310">
        <f t="shared" si="11"/>
        <v>20000000</v>
      </c>
      <c r="F87" s="309">
        <v>0</v>
      </c>
      <c r="G87" s="309">
        <f>10000000+1000000</f>
        <v>11000000</v>
      </c>
      <c r="H87" s="310">
        <f t="shared" si="8"/>
        <v>11000000</v>
      </c>
      <c r="I87" s="314"/>
      <c r="J87" s="311">
        <v>9873400</v>
      </c>
      <c r="K87" s="312">
        <f>SUM(I87+J87)</f>
        <v>9873400</v>
      </c>
    </row>
    <row r="88" spans="1:11" s="78" customFormat="1" ht="50.1" customHeight="1">
      <c r="A88" s="307" t="s">
        <v>1583</v>
      </c>
      <c r="B88" s="308" t="s">
        <v>1584</v>
      </c>
      <c r="C88" s="309">
        <v>0</v>
      </c>
      <c r="D88" s="309">
        <v>10000000</v>
      </c>
      <c r="E88" s="310">
        <f t="shared" si="11"/>
        <v>10000000</v>
      </c>
      <c r="F88" s="309">
        <v>0</v>
      </c>
      <c r="G88" s="309">
        <v>10000000</v>
      </c>
      <c r="H88" s="310">
        <f t="shared" si="8"/>
        <v>10000000</v>
      </c>
      <c r="I88" s="314"/>
      <c r="J88" s="314">
        <v>0</v>
      </c>
      <c r="K88" s="314"/>
    </row>
    <row r="89" spans="1:11" s="78" customFormat="1" ht="50.1" customHeight="1">
      <c r="A89" s="307" t="s">
        <v>1585</v>
      </c>
      <c r="B89" s="308" t="s">
        <v>1586</v>
      </c>
      <c r="C89" s="309">
        <v>0</v>
      </c>
      <c r="D89" s="309">
        <v>10000000</v>
      </c>
      <c r="E89" s="310">
        <f t="shared" si="11"/>
        <v>10000000</v>
      </c>
      <c r="F89" s="309">
        <v>0</v>
      </c>
      <c r="G89" s="309">
        <v>10000000</v>
      </c>
      <c r="H89" s="310">
        <f t="shared" si="8"/>
        <v>10000000</v>
      </c>
      <c r="I89" s="314"/>
      <c r="J89" s="314">
        <v>0</v>
      </c>
      <c r="K89" s="314"/>
    </row>
    <row r="90" spans="1:11" s="78" customFormat="1" ht="96.75" customHeight="1">
      <c r="A90" s="307" t="s">
        <v>1587</v>
      </c>
      <c r="B90" s="313" t="s">
        <v>1588</v>
      </c>
      <c r="C90" s="309">
        <v>0</v>
      </c>
      <c r="D90" s="309">
        <v>5000000</v>
      </c>
      <c r="E90" s="310">
        <f t="shared" si="11"/>
        <v>5000000</v>
      </c>
      <c r="F90" s="309">
        <v>0</v>
      </c>
      <c r="G90" s="309">
        <v>5000000</v>
      </c>
      <c r="H90" s="310">
        <f t="shared" si="8"/>
        <v>5000000</v>
      </c>
      <c r="I90" s="314"/>
      <c r="J90" s="311">
        <v>1733550</v>
      </c>
      <c r="K90" s="312">
        <f>SUM(I90+J90)</f>
        <v>1733550</v>
      </c>
    </row>
    <row r="91" spans="1:11" s="78" customFormat="1" ht="50.1" customHeight="1">
      <c r="A91" s="307" t="s">
        <v>1589</v>
      </c>
      <c r="B91" s="308" t="s">
        <v>1590</v>
      </c>
      <c r="C91" s="309">
        <v>0</v>
      </c>
      <c r="D91" s="309">
        <v>10000000</v>
      </c>
      <c r="E91" s="310">
        <f t="shared" si="11"/>
        <v>10000000</v>
      </c>
      <c r="F91" s="309">
        <v>0</v>
      </c>
      <c r="G91" s="309">
        <v>10000000</v>
      </c>
      <c r="H91" s="310">
        <f t="shared" si="8"/>
        <v>10000000</v>
      </c>
      <c r="I91" s="314"/>
      <c r="J91" s="311">
        <v>2386100</v>
      </c>
      <c r="K91" s="312">
        <f>SUM(I91+J91)</f>
        <v>2386100</v>
      </c>
    </row>
    <row r="92" spans="1:11" s="78" customFormat="1" ht="50.1" customHeight="1">
      <c r="A92" s="315" t="s">
        <v>1591</v>
      </c>
      <c r="B92" s="308" t="s">
        <v>1592</v>
      </c>
      <c r="C92" s="309">
        <v>0</v>
      </c>
      <c r="D92" s="309">
        <v>10000000</v>
      </c>
      <c r="E92" s="310">
        <f t="shared" si="11"/>
        <v>10000000</v>
      </c>
      <c r="F92" s="309">
        <v>0</v>
      </c>
      <c r="G92" s="309">
        <v>100000000</v>
      </c>
      <c r="H92" s="310">
        <f t="shared" si="8"/>
        <v>100000000</v>
      </c>
      <c r="I92" s="314"/>
      <c r="J92" s="314">
        <v>0</v>
      </c>
      <c r="K92" s="312">
        <f t="shared" ref="K92:K100" si="13">SUM(I92+J92)</f>
        <v>0</v>
      </c>
    </row>
    <row r="93" spans="1:11" s="78" customFormat="1" ht="94.5" customHeight="1">
      <c r="A93" s="315" t="s">
        <v>1593</v>
      </c>
      <c r="B93" s="313" t="s">
        <v>1866</v>
      </c>
      <c r="C93" s="309">
        <v>0</v>
      </c>
      <c r="D93" s="309">
        <v>15000000</v>
      </c>
      <c r="E93" s="329">
        <f t="shared" si="11"/>
        <v>15000000</v>
      </c>
      <c r="F93" s="309">
        <v>0</v>
      </c>
      <c r="G93" s="309">
        <v>0</v>
      </c>
      <c r="H93" s="310">
        <f t="shared" si="8"/>
        <v>0</v>
      </c>
      <c r="I93" s="314"/>
      <c r="J93" s="314">
        <v>0</v>
      </c>
      <c r="K93" s="312">
        <f t="shared" si="13"/>
        <v>0</v>
      </c>
    </row>
    <row r="94" spans="1:11" s="78" customFormat="1" ht="92.25" customHeight="1">
      <c r="A94" s="315" t="s">
        <v>1594</v>
      </c>
      <c r="B94" s="313" t="s">
        <v>1595</v>
      </c>
      <c r="C94" s="309"/>
      <c r="D94" s="309">
        <v>3000000</v>
      </c>
      <c r="E94" s="329">
        <f t="shared" si="11"/>
        <v>3000000</v>
      </c>
      <c r="F94" s="309"/>
      <c r="G94" s="309"/>
      <c r="H94" s="310"/>
      <c r="I94" s="314"/>
      <c r="J94" s="314"/>
      <c r="K94" s="312">
        <f t="shared" si="13"/>
        <v>0</v>
      </c>
    </row>
    <row r="95" spans="1:11" s="78" customFormat="1" ht="94.5" customHeight="1">
      <c r="A95" s="315" t="s">
        <v>1596</v>
      </c>
      <c r="B95" s="313" t="s">
        <v>1597</v>
      </c>
      <c r="C95" s="309"/>
      <c r="D95" s="309">
        <v>2000000</v>
      </c>
      <c r="E95" s="329">
        <f t="shared" si="11"/>
        <v>2000000</v>
      </c>
      <c r="F95" s="309"/>
      <c r="G95" s="309"/>
      <c r="H95" s="310"/>
      <c r="I95" s="314"/>
      <c r="J95" s="314"/>
      <c r="K95" s="312">
        <f t="shared" si="13"/>
        <v>0</v>
      </c>
    </row>
    <row r="96" spans="1:11" s="78" customFormat="1" ht="92.25" customHeight="1">
      <c r="A96" s="315" t="s">
        <v>1598</v>
      </c>
      <c r="B96" s="313" t="s">
        <v>1599</v>
      </c>
      <c r="C96" s="309"/>
      <c r="D96" s="309">
        <v>5000000</v>
      </c>
      <c r="E96" s="329">
        <f t="shared" si="11"/>
        <v>5000000</v>
      </c>
      <c r="F96" s="309"/>
      <c r="G96" s="309"/>
      <c r="H96" s="310"/>
      <c r="I96" s="314"/>
      <c r="J96" s="314"/>
      <c r="K96" s="312">
        <f t="shared" si="13"/>
        <v>0</v>
      </c>
    </row>
    <row r="97" spans="1:12" s="78" customFormat="1" ht="102.75" customHeight="1">
      <c r="A97" s="315" t="s">
        <v>1600</v>
      </c>
      <c r="B97" s="313" t="s">
        <v>1601</v>
      </c>
      <c r="C97" s="309">
        <v>0</v>
      </c>
      <c r="D97" s="309">
        <v>20000000</v>
      </c>
      <c r="E97" s="310">
        <f t="shared" si="11"/>
        <v>20000000</v>
      </c>
      <c r="F97" s="309">
        <v>0</v>
      </c>
      <c r="G97" s="309">
        <v>10000000</v>
      </c>
      <c r="H97" s="310">
        <f t="shared" si="8"/>
        <v>10000000</v>
      </c>
      <c r="I97" s="314"/>
      <c r="J97" s="314">
        <v>0</v>
      </c>
      <c r="K97" s="312">
        <f t="shared" si="13"/>
        <v>0</v>
      </c>
    </row>
    <row r="98" spans="1:12" s="78" customFormat="1" ht="87" customHeight="1">
      <c r="A98" s="307" t="s">
        <v>989</v>
      </c>
      <c r="B98" s="313" t="s">
        <v>1602</v>
      </c>
      <c r="C98" s="309">
        <v>40000000</v>
      </c>
      <c r="D98" s="309">
        <v>30000000</v>
      </c>
      <c r="E98" s="310">
        <f t="shared" si="11"/>
        <v>70000000</v>
      </c>
      <c r="F98" s="309">
        <v>0</v>
      </c>
      <c r="G98" s="309">
        <v>2000000</v>
      </c>
      <c r="H98" s="310">
        <f t="shared" si="8"/>
        <v>2000000</v>
      </c>
      <c r="I98" s="314"/>
      <c r="J98" s="314"/>
      <c r="K98" s="312">
        <f t="shared" si="13"/>
        <v>0</v>
      </c>
    </row>
    <row r="99" spans="1:12" s="78" customFormat="1" ht="87" customHeight="1">
      <c r="A99" s="307" t="s">
        <v>1603</v>
      </c>
      <c r="B99" s="313" t="s">
        <v>1604</v>
      </c>
      <c r="C99" s="309">
        <v>40000000</v>
      </c>
      <c r="D99" s="309">
        <v>25000000</v>
      </c>
      <c r="E99" s="310">
        <f t="shared" si="11"/>
        <v>65000000</v>
      </c>
      <c r="F99" s="311">
        <v>43761969.640000001</v>
      </c>
      <c r="G99" s="309">
        <v>10000000</v>
      </c>
      <c r="H99" s="311">
        <f t="shared" si="8"/>
        <v>53761969.640000001</v>
      </c>
      <c r="I99" s="311">
        <v>23299215.48</v>
      </c>
      <c r="J99" s="311">
        <v>7676830</v>
      </c>
      <c r="K99" s="312">
        <f t="shared" si="13"/>
        <v>30976045.48</v>
      </c>
    </row>
    <row r="100" spans="1:12" s="78" customFormat="1" ht="50.1" customHeight="1">
      <c r="A100" s="307" t="s">
        <v>990</v>
      </c>
      <c r="B100" s="308" t="s">
        <v>1605</v>
      </c>
      <c r="C100" s="309">
        <v>120000000</v>
      </c>
      <c r="D100" s="309">
        <v>40000000</v>
      </c>
      <c r="E100" s="310">
        <f t="shared" si="11"/>
        <v>160000000</v>
      </c>
      <c r="F100" s="309">
        <v>150000000</v>
      </c>
      <c r="G100" s="309">
        <f>30000000+1000000</f>
        <v>31000000</v>
      </c>
      <c r="H100" s="310">
        <f>SUM(F100+G100)</f>
        <v>181000000</v>
      </c>
      <c r="I100" s="312">
        <v>80875332.609999999</v>
      </c>
      <c r="J100" s="312">
        <v>26971567.5</v>
      </c>
      <c r="K100" s="312">
        <f t="shared" si="13"/>
        <v>107846900.11</v>
      </c>
    </row>
    <row r="101" spans="1:12" s="82" customFormat="1" ht="50.1" customHeight="1" thickBot="1">
      <c r="A101" s="330"/>
      <c r="B101" s="319" t="s">
        <v>1961</v>
      </c>
      <c r="C101" s="331">
        <f t="shared" ref="C101:L101" si="14">SUM(C60:C100)</f>
        <v>2601736585</v>
      </c>
      <c r="D101" s="331">
        <f t="shared" si="14"/>
        <v>2970500000</v>
      </c>
      <c r="E101" s="331">
        <f t="shared" si="14"/>
        <v>5572236585</v>
      </c>
      <c r="F101" s="331">
        <f t="shared" si="14"/>
        <v>2640810493.54</v>
      </c>
      <c r="G101" s="331">
        <f t="shared" si="14"/>
        <v>2994000000</v>
      </c>
      <c r="H101" s="331">
        <f t="shared" si="14"/>
        <v>5634810493.54</v>
      </c>
      <c r="I101" s="331">
        <f t="shared" si="14"/>
        <v>1659977317.1899998</v>
      </c>
      <c r="J101" s="331">
        <f t="shared" si="14"/>
        <v>1651842078.8800001</v>
      </c>
      <c r="K101" s="331">
        <f t="shared" si="14"/>
        <v>3123268725.0800004</v>
      </c>
      <c r="L101" s="305">
        <f t="shared" si="14"/>
        <v>0</v>
      </c>
    </row>
    <row r="102" spans="1:12" s="80" customFormat="1" ht="50.1" customHeight="1" thickTop="1">
      <c r="A102" s="332"/>
      <c r="B102" s="333"/>
      <c r="C102" s="334"/>
      <c r="D102" s="335"/>
      <c r="E102" s="324"/>
      <c r="F102" s="323"/>
      <c r="G102" s="323"/>
      <c r="H102" s="324"/>
      <c r="I102" s="322"/>
      <c r="J102" s="322"/>
      <c r="K102" s="322"/>
    </row>
    <row r="103" spans="1:12" s="78" customFormat="1" ht="50.1" customHeight="1">
      <c r="A103" s="767" t="s">
        <v>1606</v>
      </c>
      <c r="B103" s="767"/>
      <c r="C103" s="336"/>
      <c r="D103" s="337"/>
      <c r="E103" s="310">
        <f t="shared" si="11"/>
        <v>0</v>
      </c>
      <c r="F103" s="309"/>
      <c r="G103" s="309"/>
      <c r="H103" s="310">
        <f t="shared" ref="H103:H164" si="15">SUM(F103+G103)</f>
        <v>0</v>
      </c>
      <c r="I103" s="314"/>
      <c r="J103" s="314"/>
      <c r="K103" s="314"/>
    </row>
    <row r="104" spans="1:12" s="78" customFormat="1" ht="50.1" customHeight="1">
      <c r="A104" s="307" t="s">
        <v>1607</v>
      </c>
      <c r="B104" s="308" t="s">
        <v>1608</v>
      </c>
      <c r="C104" s="309"/>
      <c r="D104" s="309"/>
      <c r="E104" s="310">
        <f t="shared" si="11"/>
        <v>0</v>
      </c>
      <c r="F104" s="309"/>
      <c r="G104" s="309"/>
      <c r="H104" s="310">
        <f t="shared" si="15"/>
        <v>0</v>
      </c>
      <c r="I104" s="314"/>
      <c r="J104" s="314"/>
      <c r="K104" s="314"/>
    </row>
    <row r="105" spans="1:12" s="78" customFormat="1" ht="50.1" customHeight="1">
      <c r="A105" s="307" t="s">
        <v>997</v>
      </c>
      <c r="B105" s="308" t="s">
        <v>1609</v>
      </c>
      <c r="C105" s="309">
        <v>55000000</v>
      </c>
      <c r="D105" s="309">
        <v>35000000</v>
      </c>
      <c r="E105" s="310">
        <f t="shared" si="11"/>
        <v>90000000</v>
      </c>
      <c r="F105" s="309">
        <f>50000000+1600000</f>
        <v>51600000</v>
      </c>
      <c r="G105" s="309">
        <v>30000000</v>
      </c>
      <c r="H105" s="310">
        <f t="shared" si="15"/>
        <v>81600000</v>
      </c>
      <c r="I105" s="312">
        <v>38528026.25</v>
      </c>
      <c r="J105" s="312">
        <v>23000000</v>
      </c>
      <c r="K105" s="312">
        <f>SUM(I105+J105)</f>
        <v>61528026.25</v>
      </c>
    </row>
    <row r="106" spans="1:12" s="78" customFormat="1" ht="50.1" customHeight="1">
      <c r="A106" s="307" t="s">
        <v>998</v>
      </c>
      <c r="B106" s="308" t="s">
        <v>1610</v>
      </c>
      <c r="C106" s="311">
        <v>220000000</v>
      </c>
      <c r="D106" s="309">
        <v>80000000</v>
      </c>
      <c r="E106" s="310">
        <f t="shared" si="11"/>
        <v>300000000</v>
      </c>
      <c r="F106" s="309">
        <v>220000000</v>
      </c>
      <c r="G106" s="309">
        <f>50000000+300000</f>
        <v>50300000</v>
      </c>
      <c r="H106" s="310">
        <f t="shared" si="15"/>
        <v>270300000</v>
      </c>
      <c r="I106" s="312">
        <v>151409909.75</v>
      </c>
      <c r="J106" s="312">
        <v>36976654</v>
      </c>
      <c r="K106" s="312">
        <f>SUM(I106+J106)</f>
        <v>188386563.75</v>
      </c>
    </row>
    <row r="107" spans="1:12" s="78" customFormat="1" ht="50.1" customHeight="1">
      <c r="A107" s="307" t="s">
        <v>1611</v>
      </c>
      <c r="B107" s="308" t="s">
        <v>1612</v>
      </c>
      <c r="C107" s="309">
        <v>0</v>
      </c>
      <c r="D107" s="309">
        <f>250000000+3000000</f>
        <v>253000000</v>
      </c>
      <c r="E107" s="310">
        <f t="shared" si="11"/>
        <v>253000000</v>
      </c>
      <c r="F107" s="309"/>
      <c r="G107" s="309">
        <v>50000000</v>
      </c>
      <c r="H107" s="310">
        <f t="shared" si="15"/>
        <v>50000000</v>
      </c>
      <c r="I107" s="314"/>
      <c r="J107" s="311">
        <v>25170000</v>
      </c>
      <c r="K107" s="312">
        <f>SUM(I107+J107)</f>
        <v>25170000</v>
      </c>
    </row>
    <row r="108" spans="1:12" s="78" customFormat="1" ht="50.1" customHeight="1">
      <c r="A108" s="307" t="s">
        <v>1613</v>
      </c>
      <c r="B108" s="308" t="s">
        <v>1614</v>
      </c>
      <c r="C108" s="309">
        <v>0</v>
      </c>
      <c r="D108" s="309">
        <v>0</v>
      </c>
      <c r="E108" s="310">
        <f t="shared" si="11"/>
        <v>0</v>
      </c>
      <c r="F108" s="309"/>
      <c r="G108" s="309">
        <v>0</v>
      </c>
      <c r="H108" s="310">
        <f t="shared" si="15"/>
        <v>0</v>
      </c>
      <c r="I108" s="314"/>
      <c r="J108" s="314"/>
      <c r="K108" s="314"/>
    </row>
    <row r="109" spans="1:12" s="78" customFormat="1" ht="50.1" customHeight="1">
      <c r="A109" s="307" t="s">
        <v>999</v>
      </c>
      <c r="B109" s="308" t="s">
        <v>1615</v>
      </c>
      <c r="C109" s="309">
        <v>36000000</v>
      </c>
      <c r="D109" s="309">
        <v>50000000</v>
      </c>
      <c r="E109" s="310">
        <f t="shared" si="11"/>
        <v>86000000</v>
      </c>
      <c r="F109" s="309">
        <v>35000000</v>
      </c>
      <c r="G109" s="309">
        <v>50000000</v>
      </c>
      <c r="H109" s="310">
        <f t="shared" si="15"/>
        <v>85000000</v>
      </c>
      <c r="I109" s="311">
        <v>25553557.280000001</v>
      </c>
      <c r="J109" s="311">
        <v>12584000</v>
      </c>
      <c r="K109" s="312">
        <f>SUM(I109+J109)</f>
        <v>38137557.280000001</v>
      </c>
    </row>
    <row r="110" spans="1:12" s="78" customFormat="1" ht="50.1" customHeight="1">
      <c r="A110" s="307" t="s">
        <v>1000</v>
      </c>
      <c r="B110" s="308" t="s">
        <v>1616</v>
      </c>
      <c r="C110" s="309">
        <v>1200000000</v>
      </c>
      <c r="D110" s="309">
        <v>200000000</v>
      </c>
      <c r="E110" s="310">
        <f t="shared" si="11"/>
        <v>1400000000</v>
      </c>
      <c r="F110" s="309">
        <v>1150000000</v>
      </c>
      <c r="G110" s="309">
        <v>200000000</v>
      </c>
      <c r="H110" s="310">
        <f t="shared" si="15"/>
        <v>1350000000</v>
      </c>
      <c r="I110" s="312">
        <v>727103535.60000002</v>
      </c>
      <c r="J110" s="312">
        <v>99600000</v>
      </c>
      <c r="K110" s="312">
        <f>SUM(I110+J110)</f>
        <v>826703535.60000002</v>
      </c>
    </row>
    <row r="111" spans="1:12" s="78" customFormat="1" ht="50.1" customHeight="1">
      <c r="A111" s="307" t="s">
        <v>1617</v>
      </c>
      <c r="B111" s="308" t="s">
        <v>1618</v>
      </c>
      <c r="C111" s="309"/>
      <c r="D111" s="309">
        <v>20000000</v>
      </c>
      <c r="E111" s="310">
        <f t="shared" si="11"/>
        <v>20000000</v>
      </c>
      <c r="F111" s="309">
        <v>0</v>
      </c>
      <c r="G111" s="309">
        <v>15000000</v>
      </c>
      <c r="H111" s="310">
        <f t="shared" si="15"/>
        <v>15000000</v>
      </c>
      <c r="I111" s="314"/>
      <c r="J111" s="311">
        <v>15000000</v>
      </c>
      <c r="K111" s="312">
        <f>SUM(I111+J111)</f>
        <v>15000000</v>
      </c>
    </row>
    <row r="112" spans="1:12" s="78" customFormat="1" ht="50.1" customHeight="1">
      <c r="A112" s="307" t="s">
        <v>1619</v>
      </c>
      <c r="B112" s="308" t="s">
        <v>1620</v>
      </c>
      <c r="C112" s="309">
        <v>0</v>
      </c>
      <c r="D112" s="309">
        <v>10000000</v>
      </c>
      <c r="E112" s="310">
        <f t="shared" si="11"/>
        <v>10000000</v>
      </c>
      <c r="F112" s="309">
        <v>0</v>
      </c>
      <c r="G112" s="309">
        <v>10000000</v>
      </c>
      <c r="H112" s="310">
        <f t="shared" si="15"/>
        <v>10000000</v>
      </c>
      <c r="I112" s="314"/>
      <c r="J112" s="311"/>
      <c r="K112" s="314"/>
    </row>
    <row r="113" spans="1:12" s="78" customFormat="1" ht="90.75" customHeight="1">
      <c r="A113" s="307" t="s">
        <v>1621</v>
      </c>
      <c r="B113" s="313" t="s">
        <v>1622</v>
      </c>
      <c r="C113" s="309">
        <v>0</v>
      </c>
      <c r="D113" s="309">
        <v>5000000</v>
      </c>
      <c r="E113" s="310">
        <f t="shared" si="11"/>
        <v>5000000</v>
      </c>
      <c r="F113" s="309">
        <v>0</v>
      </c>
      <c r="G113" s="309">
        <v>5000000</v>
      </c>
      <c r="H113" s="310">
        <f t="shared" si="15"/>
        <v>5000000</v>
      </c>
      <c r="I113" s="314"/>
      <c r="J113" s="311"/>
      <c r="K113" s="314"/>
    </row>
    <row r="114" spans="1:12" s="78" customFormat="1" ht="50.1" customHeight="1">
      <c r="A114" s="307" t="s">
        <v>1623</v>
      </c>
      <c r="B114" s="308" t="s">
        <v>1624</v>
      </c>
      <c r="C114" s="309">
        <v>0</v>
      </c>
      <c r="D114" s="309">
        <v>5000000</v>
      </c>
      <c r="E114" s="310">
        <f t="shared" si="11"/>
        <v>5000000</v>
      </c>
      <c r="F114" s="309">
        <v>0</v>
      </c>
      <c r="G114" s="309">
        <v>5000000</v>
      </c>
      <c r="H114" s="310">
        <f t="shared" si="15"/>
        <v>5000000</v>
      </c>
      <c r="I114" s="314"/>
      <c r="J114" s="311"/>
      <c r="K114" s="314"/>
    </row>
    <row r="115" spans="1:12" s="78" customFormat="1" ht="50.1" customHeight="1">
      <c r="A115" s="315" t="s">
        <v>1625</v>
      </c>
      <c r="B115" s="338" t="s">
        <v>1626</v>
      </c>
      <c r="C115" s="309">
        <v>0</v>
      </c>
      <c r="D115" s="309">
        <v>25000000</v>
      </c>
      <c r="E115" s="310">
        <f t="shared" si="11"/>
        <v>25000000</v>
      </c>
      <c r="F115" s="309">
        <v>0</v>
      </c>
      <c r="G115" s="309">
        <v>10000000</v>
      </c>
      <c r="H115" s="310">
        <f t="shared" si="15"/>
        <v>10000000</v>
      </c>
      <c r="I115" s="314"/>
      <c r="J115" s="311"/>
      <c r="K115" s="314"/>
    </row>
    <row r="116" spans="1:12" s="78" customFormat="1" ht="87" customHeight="1">
      <c r="A116" s="315" t="s">
        <v>1627</v>
      </c>
      <c r="B116" s="339" t="s">
        <v>1628</v>
      </c>
      <c r="C116" s="309">
        <v>0</v>
      </c>
      <c r="D116" s="309">
        <v>300000000</v>
      </c>
      <c r="E116" s="310">
        <f t="shared" si="11"/>
        <v>300000000</v>
      </c>
      <c r="F116" s="309">
        <v>0</v>
      </c>
      <c r="G116" s="309">
        <v>150000000</v>
      </c>
      <c r="H116" s="310">
        <f t="shared" si="15"/>
        <v>150000000</v>
      </c>
      <c r="I116" s="314"/>
      <c r="J116" s="311">
        <v>125240322.59999999</v>
      </c>
      <c r="K116" s="312">
        <f>SUM(I116+J116)</f>
        <v>125240322.59999999</v>
      </c>
    </row>
    <row r="117" spans="1:12" s="78" customFormat="1" ht="50.1" customHeight="1">
      <c r="A117" s="307" t="s">
        <v>1001</v>
      </c>
      <c r="B117" s="308" t="s">
        <v>1629</v>
      </c>
      <c r="C117" s="309">
        <v>550000000</v>
      </c>
      <c r="D117" s="309">
        <v>95000000</v>
      </c>
      <c r="E117" s="310">
        <f t="shared" si="11"/>
        <v>645000000</v>
      </c>
      <c r="F117" s="309">
        <v>500000000</v>
      </c>
      <c r="G117" s="309">
        <v>95000000</v>
      </c>
      <c r="H117" s="310">
        <f t="shared" si="15"/>
        <v>595000000</v>
      </c>
      <c r="I117" s="311">
        <v>351245843.69</v>
      </c>
      <c r="J117" s="311">
        <v>71249999.939999998</v>
      </c>
      <c r="K117" s="312">
        <f>SUM(I117+J117)</f>
        <v>422495843.63</v>
      </c>
    </row>
    <row r="118" spans="1:12" s="78" customFormat="1" ht="95.25" customHeight="1">
      <c r="A118" s="307" t="s">
        <v>1630</v>
      </c>
      <c r="B118" s="313" t="s">
        <v>1631</v>
      </c>
      <c r="C118" s="309">
        <v>0</v>
      </c>
      <c r="D118" s="309">
        <v>15000000</v>
      </c>
      <c r="E118" s="310">
        <f t="shared" si="11"/>
        <v>15000000</v>
      </c>
      <c r="F118" s="309">
        <v>0</v>
      </c>
      <c r="G118" s="309">
        <v>10000000</v>
      </c>
      <c r="H118" s="310">
        <f t="shared" si="15"/>
        <v>10000000</v>
      </c>
      <c r="I118" s="311"/>
      <c r="J118" s="311"/>
      <c r="K118" s="314"/>
    </row>
    <row r="119" spans="1:12" s="82" customFormat="1" ht="50.1" customHeight="1" thickBot="1">
      <c r="A119" s="340"/>
      <c r="B119" s="341" t="s">
        <v>1962</v>
      </c>
      <c r="C119" s="320">
        <f t="shared" ref="C119:L119" si="16">SUM(C104:C118)</f>
        <v>2061000000</v>
      </c>
      <c r="D119" s="320">
        <f t="shared" si="16"/>
        <v>1093000000</v>
      </c>
      <c r="E119" s="320">
        <f t="shared" si="16"/>
        <v>3154000000</v>
      </c>
      <c r="F119" s="320">
        <f t="shared" si="16"/>
        <v>1956600000</v>
      </c>
      <c r="G119" s="320">
        <f t="shared" si="16"/>
        <v>680300000</v>
      </c>
      <c r="H119" s="320">
        <f t="shared" si="16"/>
        <v>2636900000</v>
      </c>
      <c r="I119" s="320">
        <f t="shared" si="16"/>
        <v>1293840872.5699999</v>
      </c>
      <c r="J119" s="320">
        <f t="shared" si="16"/>
        <v>408820976.54000002</v>
      </c>
      <c r="K119" s="320">
        <f t="shared" si="16"/>
        <v>1702661849.1100001</v>
      </c>
      <c r="L119" s="81">
        <f t="shared" si="16"/>
        <v>0</v>
      </c>
    </row>
    <row r="120" spans="1:12" s="80" customFormat="1" ht="50.1" customHeight="1" thickTop="1">
      <c r="A120" s="332"/>
      <c r="B120" s="333"/>
      <c r="C120" s="334"/>
      <c r="D120" s="342"/>
      <c r="E120" s="324">
        <f t="shared" si="11"/>
        <v>0</v>
      </c>
      <c r="F120" s="323"/>
      <c r="G120" s="323"/>
      <c r="H120" s="324">
        <f t="shared" si="15"/>
        <v>0</v>
      </c>
      <c r="I120" s="322"/>
      <c r="J120" s="322"/>
      <c r="K120" s="322"/>
    </row>
    <row r="121" spans="1:12" s="78" customFormat="1" ht="50.1" customHeight="1">
      <c r="A121" s="767" t="s">
        <v>1632</v>
      </c>
      <c r="B121" s="767"/>
      <c r="C121" s="337"/>
      <c r="D121" s="337"/>
      <c r="E121" s="310">
        <f t="shared" si="11"/>
        <v>0</v>
      </c>
      <c r="F121" s="309"/>
      <c r="G121" s="309"/>
      <c r="H121" s="310">
        <f t="shared" si="15"/>
        <v>0</v>
      </c>
      <c r="I121" s="314"/>
      <c r="J121" s="314"/>
      <c r="K121" s="314"/>
    </row>
    <row r="122" spans="1:12" s="78" customFormat="1" ht="89.25" customHeight="1">
      <c r="A122" s="307" t="s">
        <v>1009</v>
      </c>
      <c r="B122" s="313" t="s">
        <v>1633</v>
      </c>
      <c r="C122" s="311">
        <v>30000000</v>
      </c>
      <c r="D122" s="309">
        <v>200000000</v>
      </c>
      <c r="E122" s="310">
        <f t="shared" si="11"/>
        <v>230000000</v>
      </c>
      <c r="F122" s="309">
        <v>22000000</v>
      </c>
      <c r="G122" s="309">
        <v>200000000</v>
      </c>
      <c r="H122" s="310">
        <f t="shared" si="15"/>
        <v>222000000</v>
      </c>
      <c r="I122" s="311">
        <v>15618503.140000001</v>
      </c>
      <c r="J122" s="311">
        <v>93929192.189999998</v>
      </c>
      <c r="K122" s="312">
        <f>SUM(I122+J122)</f>
        <v>109547695.33</v>
      </c>
    </row>
    <row r="123" spans="1:12" s="78" customFormat="1" ht="50.1" customHeight="1">
      <c r="A123" s="307" t="s">
        <v>1634</v>
      </c>
      <c r="B123" s="308" t="s">
        <v>1635</v>
      </c>
      <c r="C123" s="309">
        <v>490000000</v>
      </c>
      <c r="D123" s="309">
        <v>5000000</v>
      </c>
      <c r="E123" s="310">
        <f t="shared" ref="E123:E175" si="17">SUM(C123+D123)</f>
        <v>495000000</v>
      </c>
      <c r="F123" s="309">
        <v>490000000</v>
      </c>
      <c r="G123" s="309">
        <v>5000000</v>
      </c>
      <c r="H123" s="310">
        <f t="shared" si="15"/>
        <v>495000000</v>
      </c>
      <c r="I123" s="311">
        <v>354261116.86000001</v>
      </c>
      <c r="J123" s="311">
        <v>2022069.83</v>
      </c>
      <c r="K123" s="312">
        <f>SUM(I123+J123)</f>
        <v>356283186.69</v>
      </c>
    </row>
    <row r="124" spans="1:12" s="78" customFormat="1" ht="50.1" customHeight="1">
      <c r="A124" s="307" t="s">
        <v>1636</v>
      </c>
      <c r="B124" s="308" t="s">
        <v>1637</v>
      </c>
      <c r="C124" s="309"/>
      <c r="D124" s="309">
        <v>50000000</v>
      </c>
      <c r="E124" s="310">
        <f t="shared" si="17"/>
        <v>50000000</v>
      </c>
      <c r="F124" s="309">
        <v>0</v>
      </c>
      <c r="G124" s="309">
        <v>50000000</v>
      </c>
      <c r="H124" s="310">
        <f t="shared" si="15"/>
        <v>50000000</v>
      </c>
      <c r="I124" s="311"/>
      <c r="J124" s="311">
        <v>379000</v>
      </c>
      <c r="K124" s="312">
        <f>SUM(I124+J124)</f>
        <v>379000</v>
      </c>
    </row>
    <row r="125" spans="1:12" s="78" customFormat="1" ht="100.5" customHeight="1">
      <c r="A125" s="307" t="s">
        <v>1638</v>
      </c>
      <c r="B125" s="313" t="s">
        <v>1639</v>
      </c>
      <c r="C125" s="309"/>
      <c r="D125" s="309">
        <v>10000000</v>
      </c>
      <c r="E125" s="310">
        <f t="shared" si="17"/>
        <v>10000000</v>
      </c>
      <c r="F125" s="309">
        <v>0</v>
      </c>
      <c r="G125" s="309">
        <v>10000000</v>
      </c>
      <c r="H125" s="310">
        <f t="shared" si="15"/>
        <v>10000000</v>
      </c>
      <c r="I125" s="311"/>
      <c r="J125" s="311">
        <v>4210200</v>
      </c>
      <c r="K125" s="312">
        <f>SUM(I125+J125)</f>
        <v>4210200</v>
      </c>
    </row>
    <row r="126" spans="1:12" s="78" customFormat="1" ht="50.1" customHeight="1">
      <c r="A126" s="315" t="s">
        <v>1640</v>
      </c>
      <c r="B126" s="313" t="s">
        <v>1641</v>
      </c>
      <c r="C126" s="309">
        <v>0</v>
      </c>
      <c r="D126" s="309">
        <v>200000000</v>
      </c>
      <c r="E126" s="310">
        <f t="shared" si="17"/>
        <v>200000000</v>
      </c>
      <c r="F126" s="309">
        <v>0</v>
      </c>
      <c r="G126" s="309">
        <v>0</v>
      </c>
      <c r="H126" s="310">
        <f t="shared" si="15"/>
        <v>0</v>
      </c>
      <c r="I126" s="311"/>
      <c r="J126" s="311"/>
      <c r="K126" s="312"/>
    </row>
    <row r="127" spans="1:12" s="78" customFormat="1" ht="50.1" customHeight="1">
      <c r="A127" s="307" t="s">
        <v>1010</v>
      </c>
      <c r="B127" s="308" t="s">
        <v>1642</v>
      </c>
      <c r="C127" s="309">
        <v>45000000</v>
      </c>
      <c r="D127" s="309">
        <v>35000000</v>
      </c>
      <c r="E127" s="310">
        <f t="shared" si="17"/>
        <v>80000000</v>
      </c>
      <c r="F127" s="309">
        <v>45000000</v>
      </c>
      <c r="G127" s="309">
        <v>30000000</v>
      </c>
      <c r="H127" s="310">
        <f t="shared" si="15"/>
        <v>75000000</v>
      </c>
      <c r="I127" s="311">
        <v>29511790.149999999</v>
      </c>
      <c r="J127" s="311">
        <v>26668084</v>
      </c>
      <c r="K127" s="312">
        <f>SUM(I127+J127)</f>
        <v>56179874.149999999</v>
      </c>
    </row>
    <row r="128" spans="1:12" s="78" customFormat="1" ht="50.1" customHeight="1">
      <c r="A128" s="307" t="s">
        <v>1645</v>
      </c>
      <c r="B128" s="308" t="s">
        <v>1646</v>
      </c>
      <c r="C128" s="309">
        <v>0</v>
      </c>
      <c r="D128" s="309">
        <v>5000000</v>
      </c>
      <c r="E128" s="310">
        <f t="shared" si="17"/>
        <v>5000000</v>
      </c>
      <c r="F128" s="309">
        <v>0</v>
      </c>
      <c r="G128" s="309">
        <v>5000000</v>
      </c>
      <c r="H128" s="310">
        <f t="shared" si="15"/>
        <v>5000000</v>
      </c>
      <c r="I128" s="314"/>
      <c r="J128" s="311">
        <v>2340000</v>
      </c>
      <c r="K128" s="312">
        <f>SUM(I128+J128)</f>
        <v>2340000</v>
      </c>
    </row>
    <row r="129" spans="1:11" s="78" customFormat="1" ht="50.1" customHeight="1">
      <c r="A129" s="307" t="s">
        <v>1647</v>
      </c>
      <c r="B129" s="308" t="s">
        <v>1648</v>
      </c>
      <c r="C129" s="309">
        <v>0</v>
      </c>
      <c r="D129" s="309">
        <v>10000000</v>
      </c>
      <c r="E129" s="310">
        <f t="shared" si="17"/>
        <v>10000000</v>
      </c>
      <c r="F129" s="309">
        <v>0</v>
      </c>
      <c r="G129" s="309">
        <v>10000000</v>
      </c>
      <c r="H129" s="310">
        <f t="shared" si="15"/>
        <v>10000000</v>
      </c>
      <c r="I129" s="311"/>
      <c r="J129" s="311">
        <v>6888000</v>
      </c>
      <c r="K129" s="312">
        <f>SUM(I129+J129)</f>
        <v>6888000</v>
      </c>
    </row>
    <row r="130" spans="1:11" s="78" customFormat="1" ht="50.1" customHeight="1">
      <c r="A130" s="307" t="s">
        <v>1649</v>
      </c>
      <c r="B130" s="308" t="s">
        <v>1650</v>
      </c>
      <c r="C130" s="309">
        <v>0</v>
      </c>
      <c r="D130" s="309">
        <v>4000000</v>
      </c>
      <c r="E130" s="310">
        <f t="shared" si="17"/>
        <v>4000000</v>
      </c>
      <c r="F130" s="309">
        <v>0</v>
      </c>
      <c r="G130" s="309">
        <v>4000000</v>
      </c>
      <c r="H130" s="310">
        <f t="shared" si="15"/>
        <v>4000000</v>
      </c>
      <c r="I130" s="311"/>
      <c r="J130" s="311">
        <v>1520000</v>
      </c>
      <c r="K130" s="312">
        <f>SUM(I130+J130)</f>
        <v>1520000</v>
      </c>
    </row>
    <row r="131" spans="1:11" s="78" customFormat="1" ht="104.25" customHeight="1">
      <c r="A131" s="307" t="s">
        <v>1651</v>
      </c>
      <c r="B131" s="313" t="s">
        <v>1652</v>
      </c>
      <c r="C131" s="309">
        <v>0</v>
      </c>
      <c r="D131" s="309">
        <v>5000000</v>
      </c>
      <c r="E131" s="310">
        <f t="shared" si="17"/>
        <v>5000000</v>
      </c>
      <c r="F131" s="309">
        <v>0</v>
      </c>
      <c r="G131" s="309">
        <v>5000000</v>
      </c>
      <c r="H131" s="310">
        <f t="shared" si="15"/>
        <v>5000000</v>
      </c>
      <c r="I131" s="311"/>
      <c r="J131" s="311"/>
      <c r="K131" s="311"/>
    </row>
    <row r="132" spans="1:11" s="78" customFormat="1" ht="50.1" customHeight="1">
      <c r="A132" s="307" t="s">
        <v>1653</v>
      </c>
      <c r="B132" s="308" t="s">
        <v>1654</v>
      </c>
      <c r="C132" s="309">
        <v>0</v>
      </c>
      <c r="D132" s="309">
        <v>4000000</v>
      </c>
      <c r="E132" s="310">
        <f t="shared" si="17"/>
        <v>4000000</v>
      </c>
      <c r="F132" s="309">
        <v>0</v>
      </c>
      <c r="G132" s="309">
        <v>4000000</v>
      </c>
      <c r="H132" s="310">
        <f t="shared" si="15"/>
        <v>4000000</v>
      </c>
      <c r="I132" s="311"/>
      <c r="J132" s="311">
        <v>2250000</v>
      </c>
      <c r="K132" s="312">
        <f>SUM(I132+J132)</f>
        <v>2250000</v>
      </c>
    </row>
    <row r="133" spans="1:11" s="78" customFormat="1" ht="89.25" customHeight="1">
      <c r="A133" s="307" t="s">
        <v>1655</v>
      </c>
      <c r="B133" s="313" t="s">
        <v>1656</v>
      </c>
      <c r="C133" s="309">
        <v>0</v>
      </c>
      <c r="D133" s="309">
        <v>12000000</v>
      </c>
      <c r="E133" s="310">
        <f t="shared" si="17"/>
        <v>12000000</v>
      </c>
      <c r="F133" s="309">
        <v>0</v>
      </c>
      <c r="G133" s="309">
        <v>12000000</v>
      </c>
      <c r="H133" s="310">
        <f t="shared" si="15"/>
        <v>12000000</v>
      </c>
      <c r="I133" s="311"/>
      <c r="J133" s="311">
        <v>0</v>
      </c>
      <c r="K133" s="311">
        <f>SUM(I133+J133)</f>
        <v>0</v>
      </c>
    </row>
    <row r="134" spans="1:11" s="78" customFormat="1" ht="97.5" customHeight="1">
      <c r="A134" s="307" t="s">
        <v>1657</v>
      </c>
      <c r="B134" s="313" t="s">
        <v>1658</v>
      </c>
      <c r="C134" s="309">
        <v>0</v>
      </c>
      <c r="D134" s="309">
        <v>2000000</v>
      </c>
      <c r="E134" s="310">
        <f t="shared" si="17"/>
        <v>2000000</v>
      </c>
      <c r="F134" s="309">
        <v>0</v>
      </c>
      <c r="G134" s="309">
        <v>2000000</v>
      </c>
      <c r="H134" s="310">
        <f t="shared" si="15"/>
        <v>2000000</v>
      </c>
      <c r="I134" s="311"/>
      <c r="J134" s="311">
        <v>453500</v>
      </c>
      <c r="K134" s="312">
        <f>SUM(I134+J134)</f>
        <v>453500</v>
      </c>
    </row>
    <row r="135" spans="1:11" s="78" customFormat="1" ht="93" customHeight="1">
      <c r="A135" s="307" t="s">
        <v>1659</v>
      </c>
      <c r="B135" s="316" t="s">
        <v>1660</v>
      </c>
      <c r="C135" s="309">
        <v>0</v>
      </c>
      <c r="D135" s="309">
        <v>5000000</v>
      </c>
      <c r="E135" s="310">
        <f t="shared" si="17"/>
        <v>5000000</v>
      </c>
      <c r="F135" s="309">
        <v>0</v>
      </c>
      <c r="G135" s="309">
        <v>5000000</v>
      </c>
      <c r="H135" s="310">
        <f t="shared" si="15"/>
        <v>5000000</v>
      </c>
      <c r="I135" s="311"/>
      <c r="J135" s="311">
        <v>500000</v>
      </c>
      <c r="K135" s="312">
        <f>SUM(I135+J135)</f>
        <v>500000</v>
      </c>
    </row>
    <row r="136" spans="1:11" s="78" customFormat="1" ht="94.5" customHeight="1">
      <c r="A136" s="315" t="s">
        <v>1661</v>
      </c>
      <c r="B136" s="313" t="s">
        <v>1662</v>
      </c>
      <c r="C136" s="309">
        <v>0</v>
      </c>
      <c r="D136" s="309">
        <v>4000000</v>
      </c>
      <c r="E136" s="310">
        <f t="shared" si="17"/>
        <v>4000000</v>
      </c>
      <c r="F136" s="309">
        <v>0</v>
      </c>
      <c r="G136" s="309">
        <v>2000000</v>
      </c>
      <c r="H136" s="310">
        <f t="shared" si="15"/>
        <v>2000000</v>
      </c>
      <c r="I136" s="311"/>
      <c r="J136" s="311">
        <v>737328</v>
      </c>
      <c r="K136" s="312">
        <f>SUM(I136+J136)</f>
        <v>737328</v>
      </c>
    </row>
    <row r="137" spans="1:11" s="78" customFormat="1" ht="57" customHeight="1">
      <c r="A137" s="315" t="s">
        <v>1663</v>
      </c>
      <c r="B137" s="313" t="s">
        <v>1664</v>
      </c>
      <c r="C137" s="309">
        <v>0</v>
      </c>
      <c r="D137" s="309">
        <v>4000000</v>
      </c>
      <c r="E137" s="310">
        <f t="shared" si="17"/>
        <v>4000000</v>
      </c>
      <c r="F137" s="309">
        <v>0</v>
      </c>
      <c r="G137" s="309">
        <v>0</v>
      </c>
      <c r="H137" s="310">
        <v>0</v>
      </c>
      <c r="I137" s="311"/>
      <c r="J137" s="311"/>
      <c r="K137" s="312">
        <f t="shared" ref="K137:K143" si="18">SUM(I137+J137)</f>
        <v>0</v>
      </c>
    </row>
    <row r="138" spans="1:11" s="78" customFormat="1" ht="105" customHeight="1">
      <c r="A138" s="315" t="s">
        <v>1665</v>
      </c>
      <c r="B138" s="313" t="s">
        <v>1666</v>
      </c>
      <c r="C138" s="309">
        <v>0</v>
      </c>
      <c r="D138" s="309">
        <v>2000000</v>
      </c>
      <c r="E138" s="310">
        <f t="shared" si="17"/>
        <v>2000000</v>
      </c>
      <c r="F138" s="309">
        <v>0</v>
      </c>
      <c r="G138" s="309">
        <v>0</v>
      </c>
      <c r="H138" s="310">
        <v>0</v>
      </c>
      <c r="I138" s="311"/>
      <c r="J138" s="311"/>
      <c r="K138" s="312">
        <f t="shared" si="18"/>
        <v>0</v>
      </c>
    </row>
    <row r="139" spans="1:11" s="78" customFormat="1" ht="50.1" customHeight="1">
      <c r="A139" s="315" t="s">
        <v>1667</v>
      </c>
      <c r="B139" s="308" t="s">
        <v>1668</v>
      </c>
      <c r="C139" s="309">
        <v>0</v>
      </c>
      <c r="D139" s="309">
        <v>2000000</v>
      </c>
      <c r="E139" s="310">
        <f t="shared" si="17"/>
        <v>2000000</v>
      </c>
      <c r="F139" s="309">
        <v>0</v>
      </c>
      <c r="G139" s="309">
        <v>0</v>
      </c>
      <c r="H139" s="310">
        <v>0</v>
      </c>
      <c r="I139" s="311"/>
      <c r="J139" s="311"/>
      <c r="K139" s="312">
        <f t="shared" si="18"/>
        <v>0</v>
      </c>
    </row>
    <row r="140" spans="1:11" s="78" customFormat="1" ht="50.1" customHeight="1">
      <c r="A140" s="315" t="s">
        <v>1669</v>
      </c>
      <c r="B140" s="308" t="s">
        <v>1670</v>
      </c>
      <c r="C140" s="309">
        <v>0</v>
      </c>
      <c r="D140" s="309">
        <v>5000000</v>
      </c>
      <c r="E140" s="310">
        <f t="shared" si="17"/>
        <v>5000000</v>
      </c>
      <c r="F140" s="309">
        <v>0</v>
      </c>
      <c r="G140" s="309">
        <v>0</v>
      </c>
      <c r="H140" s="310">
        <v>0</v>
      </c>
      <c r="I140" s="311"/>
      <c r="J140" s="311"/>
      <c r="K140" s="312">
        <f t="shared" si="18"/>
        <v>0</v>
      </c>
    </row>
    <row r="141" spans="1:11" s="78" customFormat="1" ht="96.75" customHeight="1">
      <c r="A141" s="315" t="s">
        <v>1671</v>
      </c>
      <c r="B141" s="313" t="s">
        <v>1672</v>
      </c>
      <c r="C141" s="309"/>
      <c r="D141" s="309">
        <v>3000000</v>
      </c>
      <c r="E141" s="310">
        <f t="shared" si="17"/>
        <v>3000000</v>
      </c>
      <c r="F141" s="309"/>
      <c r="G141" s="309"/>
      <c r="H141" s="310"/>
      <c r="I141" s="311"/>
      <c r="J141" s="311"/>
      <c r="K141" s="312">
        <f t="shared" si="18"/>
        <v>0</v>
      </c>
    </row>
    <row r="142" spans="1:11" s="78" customFormat="1" ht="50.1" customHeight="1">
      <c r="A142" s="307" t="s">
        <v>1673</v>
      </c>
      <c r="B142" s="308" t="s">
        <v>1674</v>
      </c>
      <c r="C142" s="309">
        <v>0</v>
      </c>
      <c r="D142" s="309">
        <v>5000000</v>
      </c>
      <c r="E142" s="310">
        <f t="shared" si="17"/>
        <v>5000000</v>
      </c>
      <c r="F142" s="309">
        <v>0</v>
      </c>
      <c r="G142" s="309">
        <f>5000000+1000000</f>
        <v>6000000</v>
      </c>
      <c r="H142" s="310">
        <f t="shared" si="15"/>
        <v>6000000</v>
      </c>
      <c r="I142" s="311">
        <v>0</v>
      </c>
      <c r="J142" s="311">
        <v>4696400</v>
      </c>
      <c r="K142" s="312">
        <f t="shared" si="18"/>
        <v>4696400</v>
      </c>
    </row>
    <row r="143" spans="1:11" s="78" customFormat="1" ht="50.1" customHeight="1">
      <c r="A143" s="307" t="s">
        <v>1675</v>
      </c>
      <c r="B143" s="308" t="s">
        <v>1676</v>
      </c>
      <c r="C143" s="309">
        <v>0</v>
      </c>
      <c r="D143" s="309">
        <v>2000000</v>
      </c>
      <c r="E143" s="310">
        <f t="shared" si="17"/>
        <v>2000000</v>
      </c>
      <c r="F143" s="309">
        <v>0</v>
      </c>
      <c r="G143" s="309">
        <v>0</v>
      </c>
      <c r="H143" s="310">
        <f t="shared" si="15"/>
        <v>0</v>
      </c>
      <c r="I143" s="311"/>
      <c r="J143" s="311"/>
      <c r="K143" s="312">
        <f t="shared" si="18"/>
        <v>0</v>
      </c>
    </row>
    <row r="144" spans="1:11" s="78" customFormat="1" ht="50.1" customHeight="1">
      <c r="A144" s="315" t="s">
        <v>1677</v>
      </c>
      <c r="B144" s="308" t="s">
        <v>1678</v>
      </c>
      <c r="C144" s="309"/>
      <c r="D144" s="309">
        <v>20000000</v>
      </c>
      <c r="E144" s="310">
        <f t="shared" si="17"/>
        <v>20000000</v>
      </c>
      <c r="F144" s="309">
        <v>0</v>
      </c>
      <c r="G144" s="309">
        <v>20000000</v>
      </c>
      <c r="H144" s="310">
        <f t="shared" si="15"/>
        <v>20000000</v>
      </c>
      <c r="I144" s="311"/>
      <c r="J144" s="311">
        <v>1405798.38</v>
      </c>
      <c r="K144" s="312">
        <f>SUM(I144+J144)</f>
        <v>1405798.38</v>
      </c>
    </row>
    <row r="145" spans="1:11" s="78" customFormat="1" ht="50.1" customHeight="1">
      <c r="A145" s="315" t="s">
        <v>1679</v>
      </c>
      <c r="B145" s="308" t="s">
        <v>1680</v>
      </c>
      <c r="C145" s="309"/>
      <c r="D145" s="309">
        <v>20000000</v>
      </c>
      <c r="E145" s="310">
        <f t="shared" si="17"/>
        <v>20000000</v>
      </c>
      <c r="F145" s="309">
        <v>0</v>
      </c>
      <c r="G145" s="309">
        <v>20000000</v>
      </c>
      <c r="H145" s="310">
        <f t="shared" si="15"/>
        <v>20000000</v>
      </c>
      <c r="I145" s="311"/>
      <c r="J145" s="311">
        <v>1431048.64</v>
      </c>
      <c r="K145" s="312">
        <f>SUM(I145+J145)</f>
        <v>1431048.64</v>
      </c>
    </row>
    <row r="146" spans="1:11" s="78" customFormat="1" ht="102" customHeight="1">
      <c r="A146" s="307" t="s">
        <v>1011</v>
      </c>
      <c r="B146" s="313" t="s">
        <v>1681</v>
      </c>
      <c r="C146" s="309">
        <v>150000000</v>
      </c>
      <c r="D146" s="309">
        <v>55000000</v>
      </c>
      <c r="E146" s="310">
        <f t="shared" si="17"/>
        <v>205000000</v>
      </c>
      <c r="F146" s="309">
        <v>180000000</v>
      </c>
      <c r="G146" s="309">
        <v>55000000</v>
      </c>
      <c r="H146" s="310">
        <f t="shared" si="15"/>
        <v>235000000</v>
      </c>
      <c r="I146" s="311">
        <v>104205617.2</v>
      </c>
      <c r="J146" s="311">
        <v>32871700</v>
      </c>
      <c r="K146" s="312">
        <f>SUM(I146+J146)</f>
        <v>137077317.19999999</v>
      </c>
    </row>
    <row r="147" spans="1:11" s="78" customFormat="1" ht="50.1" customHeight="1">
      <c r="A147" s="307" t="s">
        <v>1682</v>
      </c>
      <c r="B147" s="308" t="s">
        <v>1683</v>
      </c>
      <c r="C147" s="309">
        <v>3300000000</v>
      </c>
      <c r="D147" s="309">
        <v>80000000</v>
      </c>
      <c r="E147" s="310">
        <f t="shared" si="17"/>
        <v>3380000000</v>
      </c>
      <c r="F147" s="309">
        <v>3250000000</v>
      </c>
      <c r="G147" s="309">
        <v>30000000</v>
      </c>
      <c r="H147" s="310">
        <f t="shared" si="15"/>
        <v>3280000000</v>
      </c>
      <c r="I147" s="311">
        <v>2025185899.95</v>
      </c>
      <c r="J147" s="311">
        <v>16423370</v>
      </c>
      <c r="K147" s="312">
        <f>SUM(I147+J147)</f>
        <v>2041609269.95</v>
      </c>
    </row>
    <row r="148" spans="1:11" s="78" customFormat="1" ht="50.1" customHeight="1">
      <c r="A148" s="307" t="s">
        <v>1684</v>
      </c>
      <c r="B148" s="308" t="s">
        <v>1685</v>
      </c>
      <c r="C148" s="309">
        <v>70000000</v>
      </c>
      <c r="D148" s="309">
        <v>10000000</v>
      </c>
      <c r="E148" s="311">
        <f t="shared" si="17"/>
        <v>80000000</v>
      </c>
      <c r="F148" s="311">
        <v>65392296.899999999</v>
      </c>
      <c r="G148" s="309">
        <v>5000000</v>
      </c>
      <c r="H148" s="311">
        <f t="shared" si="15"/>
        <v>70392296.900000006</v>
      </c>
      <c r="I148" s="311">
        <v>40250680.289999999</v>
      </c>
      <c r="J148" s="311">
        <v>2250000</v>
      </c>
      <c r="K148" s="312">
        <f>SUM(I148+J148)</f>
        <v>42500680.289999999</v>
      </c>
    </row>
    <row r="149" spans="1:11" s="78" customFormat="1" ht="90">
      <c r="A149" s="307" t="s">
        <v>1686</v>
      </c>
      <c r="B149" s="313" t="s">
        <v>1687</v>
      </c>
      <c r="C149" s="309">
        <v>300000000</v>
      </c>
      <c r="D149" s="309">
        <v>0</v>
      </c>
      <c r="E149" s="310">
        <f t="shared" si="17"/>
        <v>300000000</v>
      </c>
      <c r="F149" s="309">
        <f>280000000+70000000</f>
        <v>350000000</v>
      </c>
      <c r="G149" s="309">
        <v>0</v>
      </c>
      <c r="H149" s="310">
        <f t="shared" si="15"/>
        <v>350000000</v>
      </c>
      <c r="I149" s="311">
        <v>209286281.88</v>
      </c>
      <c r="J149" s="311"/>
      <c r="K149" s="312">
        <f t="shared" ref="K149:K154" si="19">SUM(I149+J149)</f>
        <v>209286281.88</v>
      </c>
    </row>
    <row r="150" spans="1:11" s="78" customFormat="1" ht="50.1" customHeight="1">
      <c r="A150" s="307" t="s">
        <v>1688</v>
      </c>
      <c r="B150" s="308" t="s">
        <v>1689</v>
      </c>
      <c r="C150" s="309">
        <v>800000000</v>
      </c>
      <c r="D150" s="309">
        <v>0</v>
      </c>
      <c r="E150" s="310">
        <f t="shared" si="17"/>
        <v>800000000</v>
      </c>
      <c r="F150" s="309">
        <v>800000000</v>
      </c>
      <c r="G150" s="309">
        <v>0</v>
      </c>
      <c r="H150" s="310">
        <f t="shared" si="15"/>
        <v>800000000</v>
      </c>
      <c r="I150" s="311">
        <v>594000000</v>
      </c>
      <c r="J150" s="311"/>
      <c r="K150" s="312">
        <f t="shared" si="19"/>
        <v>594000000</v>
      </c>
    </row>
    <row r="151" spans="1:11" s="78" customFormat="1" ht="50.1" customHeight="1">
      <c r="A151" s="307" t="s">
        <v>1690</v>
      </c>
      <c r="B151" s="308" t="s">
        <v>1691</v>
      </c>
      <c r="C151" s="309">
        <v>150000000</v>
      </c>
      <c r="D151" s="309"/>
      <c r="E151" s="310">
        <f t="shared" si="17"/>
        <v>150000000</v>
      </c>
      <c r="F151" s="309">
        <v>125000000</v>
      </c>
      <c r="G151" s="309">
        <v>0</v>
      </c>
      <c r="H151" s="310">
        <f t="shared" si="15"/>
        <v>125000000</v>
      </c>
      <c r="I151" s="311">
        <v>92142264.599999994</v>
      </c>
      <c r="J151" s="311"/>
      <c r="K151" s="312">
        <f t="shared" si="19"/>
        <v>92142264.599999994</v>
      </c>
    </row>
    <row r="152" spans="1:11" s="78" customFormat="1" ht="100.5" customHeight="1">
      <c r="A152" s="307" t="s">
        <v>1692</v>
      </c>
      <c r="B152" s="313" t="s">
        <v>1693</v>
      </c>
      <c r="C152" s="309">
        <v>20000000</v>
      </c>
      <c r="D152" s="309">
        <v>5000000</v>
      </c>
      <c r="E152" s="310">
        <f t="shared" si="17"/>
        <v>25000000</v>
      </c>
      <c r="F152" s="309">
        <v>20000000</v>
      </c>
      <c r="G152" s="309">
        <v>6500000</v>
      </c>
      <c r="H152" s="310">
        <f t="shared" si="15"/>
        <v>26500000</v>
      </c>
      <c r="I152" s="311">
        <v>4066385.73</v>
      </c>
      <c r="J152" s="311">
        <v>0</v>
      </c>
      <c r="K152" s="312">
        <f t="shared" si="19"/>
        <v>4066385.73</v>
      </c>
    </row>
    <row r="153" spans="1:11" s="78" customFormat="1" ht="50.1" customHeight="1">
      <c r="A153" s="307" t="s">
        <v>1694</v>
      </c>
      <c r="B153" s="308" t="s">
        <v>1695</v>
      </c>
      <c r="C153" s="309">
        <v>100000000</v>
      </c>
      <c r="D153" s="309"/>
      <c r="E153" s="310">
        <f t="shared" si="17"/>
        <v>100000000</v>
      </c>
      <c r="F153" s="309">
        <v>100000000</v>
      </c>
      <c r="G153" s="309">
        <v>0</v>
      </c>
      <c r="H153" s="310">
        <f t="shared" si="15"/>
        <v>100000000</v>
      </c>
      <c r="I153" s="311">
        <v>72029916</v>
      </c>
      <c r="J153" s="311"/>
      <c r="K153" s="312">
        <f t="shared" si="19"/>
        <v>72029916</v>
      </c>
    </row>
    <row r="154" spans="1:11" s="78" customFormat="1" ht="50.1" customHeight="1">
      <c r="A154" s="307" t="s">
        <v>1696</v>
      </c>
      <c r="B154" s="308" t="s">
        <v>1257</v>
      </c>
      <c r="C154" s="309">
        <v>4000000000</v>
      </c>
      <c r="D154" s="309">
        <v>0</v>
      </c>
      <c r="E154" s="310">
        <f t="shared" si="17"/>
        <v>4000000000</v>
      </c>
      <c r="F154" s="309">
        <v>3600000000</v>
      </c>
      <c r="G154" s="309">
        <v>0</v>
      </c>
      <c r="H154" s="310">
        <f t="shared" si="15"/>
        <v>3600000000</v>
      </c>
      <c r="I154" s="311">
        <v>2270500000</v>
      </c>
      <c r="J154" s="311"/>
      <c r="K154" s="312">
        <f t="shared" si="19"/>
        <v>2270500000</v>
      </c>
    </row>
    <row r="155" spans="1:11" s="78" customFormat="1" ht="50.1" customHeight="1">
      <c r="A155" s="307" t="s">
        <v>1697</v>
      </c>
      <c r="B155" s="308" t="s">
        <v>1262</v>
      </c>
      <c r="C155" s="309">
        <v>4100000000</v>
      </c>
      <c r="D155" s="309">
        <v>50000000</v>
      </c>
      <c r="E155" s="310">
        <f t="shared" si="17"/>
        <v>4150000000</v>
      </c>
      <c r="F155" s="309">
        <f>4000000000+100000000</f>
        <v>4100000000</v>
      </c>
      <c r="G155" s="309">
        <v>50000000</v>
      </c>
      <c r="H155" s="310">
        <f t="shared" si="15"/>
        <v>4150000000</v>
      </c>
      <c r="I155" s="311">
        <v>3071743636.29</v>
      </c>
      <c r="J155" s="311">
        <v>26920810</v>
      </c>
      <c r="K155" s="312">
        <f>SUM(I155+J155)</f>
        <v>3098664446.29</v>
      </c>
    </row>
    <row r="156" spans="1:11" s="78" customFormat="1" ht="50.1" customHeight="1">
      <c r="A156" s="307" t="s">
        <v>1698</v>
      </c>
      <c r="B156" s="308" t="s">
        <v>1699</v>
      </c>
      <c r="C156" s="309">
        <v>260000000</v>
      </c>
      <c r="D156" s="309">
        <v>20000000</v>
      </c>
      <c r="E156" s="310">
        <f t="shared" si="17"/>
        <v>280000000</v>
      </c>
      <c r="F156" s="309">
        <v>230000000</v>
      </c>
      <c r="G156" s="309">
        <v>20000000</v>
      </c>
      <c r="H156" s="310">
        <f t="shared" si="15"/>
        <v>250000000</v>
      </c>
      <c r="I156" s="311">
        <v>149203817.37</v>
      </c>
      <c r="J156" s="311">
        <v>4500000</v>
      </c>
      <c r="K156" s="312">
        <f>SUM(I156+J156)</f>
        <v>153703817.37</v>
      </c>
    </row>
    <row r="157" spans="1:11" s="78" customFormat="1" ht="50.1" customHeight="1">
      <c r="A157" s="307" t="s">
        <v>1012</v>
      </c>
      <c r="B157" s="308" t="s">
        <v>1963</v>
      </c>
      <c r="C157" s="309">
        <v>50000000</v>
      </c>
      <c r="D157" s="309">
        <v>45000000</v>
      </c>
      <c r="E157" s="310">
        <f t="shared" si="17"/>
        <v>95000000</v>
      </c>
      <c r="F157" s="309"/>
      <c r="G157" s="309"/>
      <c r="H157" s="310">
        <f t="shared" si="15"/>
        <v>0</v>
      </c>
      <c r="I157" s="314"/>
      <c r="J157" s="311"/>
      <c r="K157" s="311"/>
    </row>
    <row r="158" spans="1:11" s="78" customFormat="1" ht="50.1" customHeight="1">
      <c r="A158" s="315" t="s">
        <v>1700</v>
      </c>
      <c r="B158" s="308" t="s">
        <v>1701</v>
      </c>
      <c r="C158" s="309">
        <v>20000000</v>
      </c>
      <c r="D158" s="309">
        <v>6000000</v>
      </c>
      <c r="E158" s="310">
        <f t="shared" si="17"/>
        <v>26000000</v>
      </c>
      <c r="F158" s="311">
        <v>28729679.84</v>
      </c>
      <c r="G158" s="309">
        <v>2000000</v>
      </c>
      <c r="H158" s="311">
        <f t="shared" si="15"/>
        <v>30729679.84</v>
      </c>
      <c r="I158" s="311">
        <v>7859437.8399999999</v>
      </c>
      <c r="J158" s="311">
        <v>1800000</v>
      </c>
      <c r="K158" s="312">
        <f>SUM(I158+J158)</f>
        <v>9659437.8399999999</v>
      </c>
    </row>
    <row r="159" spans="1:11" s="78" customFormat="1" ht="100.5" customHeight="1">
      <c r="A159" s="315" t="s">
        <v>1702</v>
      </c>
      <c r="B159" s="313" t="s">
        <v>1703</v>
      </c>
      <c r="C159" s="309"/>
      <c r="D159" s="309">
        <v>2000000</v>
      </c>
      <c r="E159" s="310">
        <f t="shared" si="17"/>
        <v>2000000</v>
      </c>
      <c r="F159" s="309"/>
      <c r="G159" s="309">
        <v>2000000</v>
      </c>
      <c r="H159" s="310">
        <f t="shared" si="15"/>
        <v>2000000</v>
      </c>
      <c r="I159" s="314">
        <v>0</v>
      </c>
      <c r="J159" s="311">
        <v>900000</v>
      </c>
      <c r="K159" s="312">
        <f>SUM(I159+J159)</f>
        <v>900000</v>
      </c>
    </row>
    <row r="160" spans="1:11" s="78" customFormat="1" ht="50.1" customHeight="1">
      <c r="A160" s="315" t="s">
        <v>1704</v>
      </c>
      <c r="B160" s="308" t="s">
        <v>1705</v>
      </c>
      <c r="C160" s="309"/>
      <c r="D160" s="309">
        <v>3000000</v>
      </c>
      <c r="E160" s="310">
        <f t="shared" si="17"/>
        <v>3000000</v>
      </c>
      <c r="F160" s="309"/>
      <c r="G160" s="309">
        <v>3000000</v>
      </c>
      <c r="H160" s="310">
        <f t="shared" si="15"/>
        <v>3000000</v>
      </c>
      <c r="I160" s="314"/>
      <c r="J160" s="311"/>
      <c r="K160" s="312"/>
    </row>
    <row r="161" spans="1:11" s="78" customFormat="1" ht="50.1" customHeight="1">
      <c r="A161" s="307" t="s">
        <v>1015</v>
      </c>
      <c r="B161" s="308" t="s">
        <v>1706</v>
      </c>
      <c r="C161" s="309">
        <v>280000000</v>
      </c>
      <c r="D161" s="309">
        <v>30000000</v>
      </c>
      <c r="E161" s="310">
        <f t="shared" si="17"/>
        <v>310000000</v>
      </c>
      <c r="F161" s="309">
        <v>270000000</v>
      </c>
      <c r="G161" s="309">
        <v>20000000</v>
      </c>
      <c r="H161" s="310">
        <f t="shared" si="15"/>
        <v>290000000</v>
      </c>
      <c r="I161" s="311">
        <v>170972858.22999999</v>
      </c>
      <c r="J161" s="311">
        <v>11000250</v>
      </c>
      <c r="K161" s="312">
        <f>SUM(I161+J161)</f>
        <v>181973108.22999999</v>
      </c>
    </row>
    <row r="162" spans="1:11" s="78" customFormat="1" ht="50.1" customHeight="1">
      <c r="A162" s="343">
        <v>52100100200</v>
      </c>
      <c r="B162" s="308" t="s">
        <v>1707</v>
      </c>
      <c r="C162" s="309">
        <v>15000000</v>
      </c>
      <c r="D162" s="309">
        <v>50000000</v>
      </c>
      <c r="E162" s="310">
        <f t="shared" si="17"/>
        <v>65000000</v>
      </c>
      <c r="F162" s="309">
        <v>10000000</v>
      </c>
      <c r="G162" s="309">
        <v>25000000</v>
      </c>
      <c r="H162" s="310">
        <f t="shared" si="15"/>
        <v>35000000</v>
      </c>
      <c r="I162" s="311">
        <v>5265000</v>
      </c>
      <c r="J162" s="311">
        <v>17550000</v>
      </c>
      <c r="K162" s="312">
        <f>SUM(I162+J162)</f>
        <v>22815000</v>
      </c>
    </row>
    <row r="163" spans="1:11" s="78" customFormat="1" ht="50.1" customHeight="1">
      <c r="A163" s="343">
        <v>52100100300</v>
      </c>
      <c r="B163" s="308" t="s">
        <v>1708</v>
      </c>
      <c r="C163" s="309"/>
      <c r="D163" s="309">
        <v>10000000</v>
      </c>
      <c r="E163" s="310">
        <f t="shared" si="17"/>
        <v>10000000</v>
      </c>
      <c r="F163" s="309">
        <v>5000000</v>
      </c>
      <c r="G163" s="309">
        <v>5000000</v>
      </c>
      <c r="H163" s="310">
        <f t="shared" si="15"/>
        <v>10000000</v>
      </c>
      <c r="I163" s="311">
        <v>0</v>
      </c>
      <c r="J163" s="311">
        <v>2459300</v>
      </c>
      <c r="K163" s="312">
        <f>SUM(I163+J163)</f>
        <v>2459300</v>
      </c>
    </row>
    <row r="164" spans="1:11" s="78" customFormat="1" ht="50.1" customHeight="1">
      <c r="A164" s="343">
        <v>52100100400</v>
      </c>
      <c r="B164" s="308" t="s">
        <v>1709</v>
      </c>
      <c r="C164" s="309"/>
      <c r="D164" s="309">
        <v>100000000</v>
      </c>
      <c r="E164" s="310">
        <f t="shared" si="17"/>
        <v>100000000</v>
      </c>
      <c r="F164" s="309">
        <v>0</v>
      </c>
      <c r="G164" s="309">
        <v>100000000</v>
      </c>
      <c r="H164" s="310">
        <f t="shared" si="15"/>
        <v>100000000</v>
      </c>
      <c r="I164" s="311"/>
      <c r="J164" s="311">
        <v>9382600</v>
      </c>
      <c r="K164" s="312">
        <f>SUM(I164+J164)</f>
        <v>9382600</v>
      </c>
    </row>
    <row r="165" spans="1:11" s="78" customFormat="1" ht="85.5" customHeight="1">
      <c r="A165" s="307" t="s">
        <v>1710</v>
      </c>
      <c r="B165" s="313" t="s">
        <v>1711</v>
      </c>
      <c r="C165" s="309">
        <v>4000000000</v>
      </c>
      <c r="D165" s="309">
        <v>15000000</v>
      </c>
      <c r="E165" s="310">
        <f t="shared" si="17"/>
        <v>4015000000</v>
      </c>
      <c r="F165" s="309">
        <v>3500000000</v>
      </c>
      <c r="G165" s="309">
        <v>15000000</v>
      </c>
      <c r="H165" s="310">
        <f t="shared" ref="H165:H176" si="20">SUM(F165+G165)</f>
        <v>3515000000</v>
      </c>
      <c r="I165" s="311">
        <v>2530110413.4299998</v>
      </c>
      <c r="J165" s="311">
        <v>0</v>
      </c>
      <c r="K165" s="312">
        <f>SUM(I165+J165)</f>
        <v>2530110413.4299998</v>
      </c>
    </row>
    <row r="166" spans="1:11" s="78" customFormat="1" ht="109.5" customHeight="1">
      <c r="A166" s="307" t="s">
        <v>1712</v>
      </c>
      <c r="B166" s="313" t="s">
        <v>1713</v>
      </c>
      <c r="C166" s="309">
        <v>0</v>
      </c>
      <c r="D166" s="309">
        <v>5000000</v>
      </c>
      <c r="E166" s="310">
        <f t="shared" si="17"/>
        <v>5000000</v>
      </c>
      <c r="F166" s="309">
        <v>6000000</v>
      </c>
      <c r="G166" s="309">
        <v>2000000</v>
      </c>
      <c r="H166" s="310">
        <f t="shared" si="20"/>
        <v>8000000</v>
      </c>
      <c r="I166" s="314">
        <v>0</v>
      </c>
      <c r="J166" s="311">
        <v>1800000</v>
      </c>
      <c r="K166" s="312">
        <f t="shared" ref="K166:K171" si="21">SUM(I166+J166)</f>
        <v>1800000</v>
      </c>
    </row>
    <row r="167" spans="1:11" s="78" customFormat="1" ht="50.1" customHeight="1">
      <c r="A167" s="307" t="s">
        <v>1714</v>
      </c>
      <c r="B167" s="308" t="s">
        <v>1715</v>
      </c>
      <c r="C167" s="309"/>
      <c r="D167" s="309"/>
      <c r="E167" s="310">
        <f t="shared" si="17"/>
        <v>0</v>
      </c>
      <c r="F167" s="309"/>
      <c r="G167" s="309"/>
      <c r="H167" s="310">
        <f t="shared" si="20"/>
        <v>0</v>
      </c>
      <c r="I167" s="314"/>
      <c r="J167" s="311"/>
      <c r="K167" s="312">
        <f t="shared" si="21"/>
        <v>0</v>
      </c>
    </row>
    <row r="168" spans="1:11" s="78" customFormat="1" ht="50.1" customHeight="1">
      <c r="A168" s="307" t="s">
        <v>1016</v>
      </c>
      <c r="B168" s="308" t="s">
        <v>1716</v>
      </c>
      <c r="C168" s="309">
        <v>140000000</v>
      </c>
      <c r="D168" s="309">
        <v>30000000</v>
      </c>
      <c r="E168" s="310">
        <f t="shared" si="17"/>
        <v>170000000</v>
      </c>
      <c r="F168" s="309">
        <v>150000000</v>
      </c>
      <c r="G168" s="309">
        <v>30000000</v>
      </c>
      <c r="H168" s="310">
        <f t="shared" si="20"/>
        <v>180000000</v>
      </c>
      <c r="I168" s="311">
        <v>91331499.349999994</v>
      </c>
      <c r="J168" s="311">
        <v>14013500</v>
      </c>
      <c r="K168" s="312">
        <f t="shared" si="21"/>
        <v>105344999.34999999</v>
      </c>
    </row>
    <row r="169" spans="1:11" s="78" customFormat="1" ht="93" customHeight="1">
      <c r="A169" s="307" t="s">
        <v>1717</v>
      </c>
      <c r="B169" s="313" t="s">
        <v>1718</v>
      </c>
      <c r="C169" s="309"/>
      <c r="D169" s="309">
        <v>30000000</v>
      </c>
      <c r="E169" s="310">
        <f t="shared" si="17"/>
        <v>30000000</v>
      </c>
      <c r="F169" s="309"/>
      <c r="G169" s="309">
        <v>10000000</v>
      </c>
      <c r="H169" s="310">
        <f t="shared" si="20"/>
        <v>10000000</v>
      </c>
      <c r="I169" s="311"/>
      <c r="J169" s="311">
        <v>3696100</v>
      </c>
      <c r="K169" s="312">
        <f t="shared" si="21"/>
        <v>3696100</v>
      </c>
    </row>
    <row r="170" spans="1:11" s="78" customFormat="1" ht="50.1" customHeight="1">
      <c r="A170" s="307" t="s">
        <v>1719</v>
      </c>
      <c r="B170" s="308" t="s">
        <v>1720</v>
      </c>
      <c r="C170" s="309">
        <v>0</v>
      </c>
      <c r="D170" s="309">
        <v>70000000</v>
      </c>
      <c r="E170" s="310">
        <f t="shared" si="17"/>
        <v>70000000</v>
      </c>
      <c r="F170" s="309">
        <v>0</v>
      </c>
      <c r="G170" s="309">
        <v>30000000</v>
      </c>
      <c r="H170" s="310">
        <f t="shared" si="20"/>
        <v>30000000</v>
      </c>
      <c r="I170" s="311"/>
      <c r="J170" s="311">
        <v>16402615</v>
      </c>
      <c r="K170" s="312">
        <f t="shared" si="21"/>
        <v>16402615</v>
      </c>
    </row>
    <row r="171" spans="1:11" s="78" customFormat="1" ht="102" customHeight="1">
      <c r="A171" s="307" t="s">
        <v>1721</v>
      </c>
      <c r="B171" s="313" t="s">
        <v>1722</v>
      </c>
      <c r="C171" s="309"/>
      <c r="D171" s="309">
        <v>10000000</v>
      </c>
      <c r="E171" s="310">
        <f t="shared" si="17"/>
        <v>10000000</v>
      </c>
      <c r="F171" s="309">
        <v>0</v>
      </c>
      <c r="G171" s="309">
        <v>10000000</v>
      </c>
      <c r="H171" s="310">
        <f t="shared" si="20"/>
        <v>10000000</v>
      </c>
      <c r="I171" s="311"/>
      <c r="J171" s="311">
        <v>2696500</v>
      </c>
      <c r="K171" s="312">
        <f t="shared" si="21"/>
        <v>2696500</v>
      </c>
    </row>
    <row r="172" spans="1:11" s="78" customFormat="1" ht="50.1" customHeight="1">
      <c r="A172" s="315" t="s">
        <v>1723</v>
      </c>
      <c r="B172" s="313" t="s">
        <v>1724</v>
      </c>
      <c r="C172" s="309">
        <v>0</v>
      </c>
      <c r="D172" s="309">
        <v>5000000</v>
      </c>
      <c r="E172" s="310">
        <f t="shared" si="17"/>
        <v>5000000</v>
      </c>
      <c r="F172" s="309"/>
      <c r="G172" s="309"/>
      <c r="H172" s="310"/>
      <c r="I172" s="311"/>
      <c r="J172" s="311"/>
      <c r="K172" s="312"/>
    </row>
    <row r="173" spans="1:11" s="78" customFormat="1" ht="50.1" customHeight="1">
      <c r="A173" s="315" t="s">
        <v>1725</v>
      </c>
      <c r="B173" s="313" t="s">
        <v>1726</v>
      </c>
      <c r="C173" s="309">
        <v>0</v>
      </c>
      <c r="D173" s="309">
        <v>5000000</v>
      </c>
      <c r="E173" s="310">
        <f t="shared" si="17"/>
        <v>5000000</v>
      </c>
      <c r="F173" s="309">
        <v>0</v>
      </c>
      <c r="G173" s="309">
        <v>0</v>
      </c>
      <c r="H173" s="310"/>
      <c r="I173" s="311"/>
      <c r="J173" s="311"/>
      <c r="K173" s="312"/>
    </row>
    <row r="174" spans="1:11" s="78" customFormat="1" ht="50.1" customHeight="1">
      <c r="A174" s="315" t="s">
        <v>1727</v>
      </c>
      <c r="B174" s="313" t="s">
        <v>1728</v>
      </c>
      <c r="C174" s="309">
        <v>0</v>
      </c>
      <c r="D174" s="309">
        <v>5000000</v>
      </c>
      <c r="E174" s="310">
        <f t="shared" si="17"/>
        <v>5000000</v>
      </c>
      <c r="F174" s="309">
        <v>0</v>
      </c>
      <c r="G174" s="309">
        <v>0</v>
      </c>
      <c r="H174" s="310"/>
      <c r="I174" s="311"/>
      <c r="J174" s="311"/>
      <c r="K174" s="312"/>
    </row>
    <row r="175" spans="1:11" s="78" customFormat="1" ht="103.5" customHeight="1">
      <c r="A175" s="307" t="s">
        <v>1729</v>
      </c>
      <c r="B175" s="313" t="s">
        <v>1730</v>
      </c>
      <c r="C175" s="309">
        <v>10000000</v>
      </c>
      <c r="D175" s="309">
        <v>5000000</v>
      </c>
      <c r="E175" s="310">
        <f t="shared" si="17"/>
        <v>15000000</v>
      </c>
      <c r="F175" s="309">
        <v>5000000</v>
      </c>
      <c r="G175" s="309">
        <v>5000000</v>
      </c>
      <c r="H175" s="310">
        <f t="shared" si="20"/>
        <v>10000000</v>
      </c>
      <c r="I175" s="311">
        <v>2589507.69</v>
      </c>
      <c r="J175" s="311">
        <v>3153000</v>
      </c>
      <c r="K175" s="312">
        <f>SUM(I175+J175)</f>
        <v>5742507.6899999995</v>
      </c>
    </row>
    <row r="176" spans="1:11" s="78" customFormat="1" ht="84.75" customHeight="1">
      <c r="A176" s="315" t="s">
        <v>1731</v>
      </c>
      <c r="B176" s="313" t="s">
        <v>1732</v>
      </c>
      <c r="C176" s="310">
        <v>23000000</v>
      </c>
      <c r="D176" s="310">
        <v>24000000</v>
      </c>
      <c r="E176" s="310">
        <f>SUM(C176+D176)</f>
        <v>47000000</v>
      </c>
      <c r="F176" s="310">
        <v>22000000</v>
      </c>
      <c r="G176" s="310">
        <v>20000000</v>
      </c>
      <c r="H176" s="310">
        <f t="shared" si="20"/>
        <v>42000000</v>
      </c>
      <c r="I176" s="312">
        <v>16259649.76</v>
      </c>
      <c r="J176" s="311">
        <v>12630570</v>
      </c>
      <c r="K176" s="312">
        <f t="shared" ref="K176" si="22">SUM(I176+J176)</f>
        <v>28890219.759999998</v>
      </c>
    </row>
    <row r="177" spans="1:23" s="78" customFormat="1" ht="50.1" customHeight="1">
      <c r="A177" s="315" t="s">
        <v>1733</v>
      </c>
      <c r="B177" s="344" t="s">
        <v>1734</v>
      </c>
      <c r="C177" s="309"/>
      <c r="D177" s="309">
        <v>3500000</v>
      </c>
      <c r="E177" s="310">
        <f>SUM(C177+D177)</f>
        <v>3500000</v>
      </c>
      <c r="F177" s="309"/>
      <c r="G177" s="309">
        <v>3000000</v>
      </c>
      <c r="H177" s="310">
        <f>SUM(F177+G177)</f>
        <v>3000000</v>
      </c>
      <c r="I177" s="312">
        <v>0</v>
      </c>
      <c r="J177" s="311">
        <v>1800000</v>
      </c>
      <c r="K177" s="312">
        <f>SUM(I177+J177)</f>
        <v>1800000</v>
      </c>
    </row>
    <row r="178" spans="1:23" s="78" customFormat="1" ht="50.1" customHeight="1">
      <c r="A178" s="307">
        <v>21020202</v>
      </c>
      <c r="B178" s="308" t="s">
        <v>2007</v>
      </c>
      <c r="C178" s="309">
        <v>2459263415</v>
      </c>
      <c r="D178" s="309"/>
      <c r="E178" s="310">
        <f>SUM(C178+D178)</f>
        <v>2459263415</v>
      </c>
      <c r="F178" s="309"/>
      <c r="G178" s="309"/>
      <c r="H178" s="310"/>
      <c r="I178" s="314"/>
      <c r="J178" s="311" t="s">
        <v>1735</v>
      </c>
      <c r="K178" s="312"/>
    </row>
    <row r="179" spans="1:23" s="82" customFormat="1" ht="50.1" customHeight="1" thickBot="1">
      <c r="A179" s="340"/>
      <c r="B179" s="341" t="s">
        <v>1964</v>
      </c>
      <c r="C179" s="345">
        <f>SUM(C122:C178)</f>
        <v>20812263415</v>
      </c>
      <c r="D179" s="345">
        <f>SUM(D122:D178)</f>
        <v>1287500000</v>
      </c>
      <c r="E179" s="345">
        <f>SUM(E122:E178)</f>
        <v>22099763415</v>
      </c>
      <c r="F179" s="345">
        <f t="shared" ref="F179:U179" si="23">SUM(F122:F177)</f>
        <v>17374121976.739998</v>
      </c>
      <c r="G179" s="345">
        <f t="shared" si="23"/>
        <v>838500000</v>
      </c>
      <c r="H179" s="345">
        <f t="shared" si="23"/>
        <v>18212621976.739998</v>
      </c>
      <c r="I179" s="345">
        <f t="shared" si="23"/>
        <v>11856394275.760002</v>
      </c>
      <c r="J179" s="345">
        <f t="shared" si="23"/>
        <v>331680936.03999996</v>
      </c>
      <c r="K179" s="320">
        <f t="shared" si="23"/>
        <v>12188075211.800003</v>
      </c>
      <c r="L179" s="81">
        <f t="shared" si="23"/>
        <v>0</v>
      </c>
      <c r="M179" s="81">
        <f t="shared" si="23"/>
        <v>0</v>
      </c>
      <c r="N179" s="81">
        <f t="shared" si="23"/>
        <v>0</v>
      </c>
      <c r="O179" s="81">
        <f t="shared" si="23"/>
        <v>0</v>
      </c>
      <c r="P179" s="81">
        <f t="shared" si="23"/>
        <v>0</v>
      </c>
      <c r="Q179" s="81">
        <f t="shared" si="23"/>
        <v>0</v>
      </c>
      <c r="R179" s="81">
        <f t="shared" si="23"/>
        <v>0</v>
      </c>
      <c r="S179" s="81">
        <f t="shared" si="23"/>
        <v>0</v>
      </c>
      <c r="T179" s="81">
        <f t="shared" si="23"/>
        <v>0</v>
      </c>
      <c r="U179" s="81">
        <f t="shared" si="23"/>
        <v>0</v>
      </c>
    </row>
    <row r="180" spans="1:23" s="84" customFormat="1" ht="50.1" customHeight="1" thickTop="1">
      <c r="A180" s="346"/>
      <c r="B180" s="347"/>
      <c r="C180" s="348"/>
      <c r="D180" s="348"/>
      <c r="E180" s="349"/>
      <c r="F180" s="348"/>
      <c r="G180" s="348"/>
      <c r="H180" s="349"/>
      <c r="I180" s="347"/>
      <c r="J180" s="347"/>
      <c r="K180" s="347"/>
    </row>
    <row r="181" spans="1:23" s="82" customFormat="1" ht="135.75" thickBot="1">
      <c r="A181" s="340"/>
      <c r="B181" s="350" t="s">
        <v>1965</v>
      </c>
      <c r="C181" s="345">
        <f t="shared" ref="C181:W181" si="24">SUM(C57+C101+C119+C179)</f>
        <v>31250000000</v>
      </c>
      <c r="D181" s="320">
        <f t="shared" si="24"/>
        <v>18321500000</v>
      </c>
      <c r="E181" s="345">
        <f t="shared" si="24"/>
        <v>49571500000</v>
      </c>
      <c r="F181" s="345">
        <f t="shared" si="24"/>
        <v>28017266405.419998</v>
      </c>
      <c r="G181" s="345">
        <f t="shared" si="24"/>
        <v>17115300000</v>
      </c>
      <c r="H181" s="345">
        <f t="shared" si="24"/>
        <v>45132566405.419998</v>
      </c>
      <c r="I181" s="345">
        <f t="shared" si="24"/>
        <v>18912902054.350002</v>
      </c>
      <c r="J181" s="345">
        <f t="shared" si="24"/>
        <v>9553856929.670002</v>
      </c>
      <c r="K181" s="345">
        <f t="shared" si="24"/>
        <v>28247121617.460007</v>
      </c>
      <c r="L181" s="81">
        <f t="shared" si="24"/>
        <v>0</v>
      </c>
      <c r="M181" s="81">
        <f t="shared" si="24"/>
        <v>0</v>
      </c>
      <c r="N181" s="81">
        <f t="shared" si="24"/>
        <v>0</v>
      </c>
      <c r="O181" s="81">
        <f t="shared" si="24"/>
        <v>0</v>
      </c>
      <c r="P181" s="81">
        <f t="shared" si="24"/>
        <v>0</v>
      </c>
      <c r="Q181" s="81">
        <f t="shared" si="24"/>
        <v>0</v>
      </c>
      <c r="R181" s="81">
        <f t="shared" si="24"/>
        <v>0</v>
      </c>
      <c r="S181" s="81">
        <f t="shared" si="24"/>
        <v>0</v>
      </c>
      <c r="T181" s="81">
        <f t="shared" si="24"/>
        <v>0</v>
      </c>
      <c r="U181" s="81">
        <f t="shared" si="24"/>
        <v>0</v>
      </c>
      <c r="V181" s="81">
        <f t="shared" si="24"/>
        <v>0</v>
      </c>
      <c r="W181" s="81">
        <f t="shared" si="24"/>
        <v>0</v>
      </c>
    </row>
    <row r="182" spans="1:23" s="40" customFormat="1" ht="50.1" customHeight="1" thickTop="1">
      <c r="A182" s="39"/>
      <c r="C182" s="41"/>
      <c r="D182" s="41"/>
      <c r="E182" s="42">
        <f t="shared" ref="E182:E229" si="25">SUM(C182+D182)</f>
        <v>0</v>
      </c>
      <c r="F182" s="41"/>
      <c r="G182" s="41"/>
      <c r="H182" s="42"/>
    </row>
    <row r="183" spans="1:23" ht="50.1" customHeight="1">
      <c r="A183" s="43"/>
      <c r="E183" s="45">
        <f t="shared" si="25"/>
        <v>0</v>
      </c>
    </row>
    <row r="184" spans="1:23" ht="50.1" customHeight="1">
      <c r="E184" s="45">
        <f t="shared" si="25"/>
        <v>0</v>
      </c>
      <c r="F184" s="47"/>
      <c r="H184" s="48"/>
    </row>
    <row r="185" spans="1:23" ht="50.1" customHeight="1">
      <c r="E185" s="45">
        <f t="shared" si="25"/>
        <v>0</v>
      </c>
      <c r="F185" s="47"/>
      <c r="H185" s="48"/>
    </row>
    <row r="186" spans="1:23" ht="50.1" customHeight="1">
      <c r="E186" s="45">
        <f t="shared" si="25"/>
        <v>0</v>
      </c>
      <c r="G186" s="47"/>
      <c r="I186" s="49"/>
    </row>
    <row r="187" spans="1:23" ht="50.1" customHeight="1">
      <c r="E187" s="45">
        <f t="shared" si="25"/>
        <v>0</v>
      </c>
      <c r="G187" s="47"/>
      <c r="I187" s="49"/>
    </row>
    <row r="188" spans="1:23" ht="50.1" customHeight="1">
      <c r="E188" s="45">
        <f t="shared" si="25"/>
        <v>0</v>
      </c>
      <c r="G188" s="47"/>
      <c r="I188" s="49"/>
    </row>
    <row r="189" spans="1:23" ht="50.1" customHeight="1">
      <c r="E189" s="45">
        <f t="shared" si="25"/>
        <v>0</v>
      </c>
      <c r="F189" s="47"/>
      <c r="H189" s="48"/>
    </row>
    <row r="190" spans="1:23" ht="50.1" customHeight="1">
      <c r="E190" s="45">
        <f t="shared" si="25"/>
        <v>0</v>
      </c>
      <c r="F190" s="47"/>
      <c r="H190" s="48"/>
    </row>
    <row r="191" spans="1:23" ht="50.1" customHeight="1">
      <c r="E191" s="45">
        <f t="shared" si="25"/>
        <v>0</v>
      </c>
      <c r="F191" s="47"/>
      <c r="H191" s="48"/>
    </row>
    <row r="192" spans="1:23" ht="50.1" customHeight="1">
      <c r="E192" s="45">
        <f t="shared" si="25"/>
        <v>0</v>
      </c>
      <c r="F192" s="47"/>
      <c r="H192" s="48"/>
    </row>
    <row r="193" spans="5:8" ht="50.1" customHeight="1">
      <c r="E193" s="45">
        <f t="shared" si="25"/>
        <v>0</v>
      </c>
      <c r="F193" s="47"/>
      <c r="H193" s="48"/>
    </row>
    <row r="194" spans="5:8" ht="50.1" customHeight="1">
      <c r="E194" s="45">
        <f t="shared" si="25"/>
        <v>0</v>
      </c>
      <c r="F194" s="47"/>
      <c r="H194" s="48"/>
    </row>
    <row r="195" spans="5:8" ht="50.1" customHeight="1">
      <c r="E195" s="45">
        <f t="shared" si="25"/>
        <v>0</v>
      </c>
      <c r="F195" s="47"/>
      <c r="H195" s="48"/>
    </row>
    <row r="196" spans="5:8" ht="50.1" customHeight="1">
      <c r="E196" s="45">
        <f t="shared" si="25"/>
        <v>0</v>
      </c>
      <c r="F196" s="47"/>
      <c r="H196" s="48"/>
    </row>
    <row r="197" spans="5:8" ht="50.1" customHeight="1">
      <c r="E197" s="45">
        <f t="shared" si="25"/>
        <v>0</v>
      </c>
      <c r="F197" s="47"/>
      <c r="H197" s="48"/>
    </row>
    <row r="198" spans="5:8" ht="50.1" customHeight="1">
      <c r="E198" s="45">
        <f t="shared" si="25"/>
        <v>0</v>
      </c>
      <c r="F198" s="47"/>
      <c r="H198" s="48"/>
    </row>
    <row r="199" spans="5:8" ht="50.1" customHeight="1">
      <c r="E199" s="45">
        <f t="shared" si="25"/>
        <v>0</v>
      </c>
      <c r="F199" s="47"/>
      <c r="H199" s="48"/>
    </row>
    <row r="200" spans="5:8" ht="50.1" customHeight="1">
      <c r="E200" s="45">
        <f t="shared" si="25"/>
        <v>0</v>
      </c>
      <c r="F200" s="47"/>
      <c r="H200" s="48"/>
    </row>
    <row r="201" spans="5:8" ht="50.1" customHeight="1">
      <c r="E201" s="45">
        <f t="shared" si="25"/>
        <v>0</v>
      </c>
      <c r="F201" s="47"/>
      <c r="H201" s="48"/>
    </row>
    <row r="202" spans="5:8" ht="50.1" customHeight="1">
      <c r="E202" s="45">
        <f t="shared" si="25"/>
        <v>0</v>
      </c>
      <c r="F202" s="47"/>
      <c r="H202" s="48"/>
    </row>
    <row r="203" spans="5:8" ht="50.1" customHeight="1">
      <c r="E203" s="45">
        <f t="shared" si="25"/>
        <v>0</v>
      </c>
      <c r="F203" s="47"/>
      <c r="H203" s="48"/>
    </row>
    <row r="204" spans="5:8" ht="50.1" customHeight="1">
      <c r="E204" s="45">
        <f t="shared" si="25"/>
        <v>0</v>
      </c>
      <c r="F204" s="47"/>
      <c r="H204" s="48"/>
    </row>
    <row r="205" spans="5:8" ht="50.1" customHeight="1">
      <c r="E205" s="45">
        <f t="shared" si="25"/>
        <v>0</v>
      </c>
      <c r="F205" s="47"/>
      <c r="H205" s="48"/>
    </row>
    <row r="206" spans="5:8" ht="50.1" customHeight="1">
      <c r="E206" s="45">
        <f t="shared" si="25"/>
        <v>0</v>
      </c>
      <c r="F206" s="47"/>
      <c r="H206" s="48"/>
    </row>
    <row r="207" spans="5:8" ht="50.1" customHeight="1">
      <c r="E207" s="45">
        <f t="shared" si="25"/>
        <v>0</v>
      </c>
      <c r="F207" s="47"/>
      <c r="H207" s="48"/>
    </row>
    <row r="208" spans="5:8" ht="50.1" customHeight="1">
      <c r="E208" s="45">
        <f t="shared" si="25"/>
        <v>0</v>
      </c>
      <c r="F208" s="47"/>
      <c r="H208" s="48"/>
    </row>
    <row r="209" spans="5:8" ht="50.1" customHeight="1">
      <c r="E209" s="45">
        <f t="shared" si="25"/>
        <v>0</v>
      </c>
      <c r="F209" s="47"/>
      <c r="H209" s="48"/>
    </row>
    <row r="210" spans="5:8" ht="50.1" customHeight="1">
      <c r="E210" s="45">
        <f t="shared" si="25"/>
        <v>0</v>
      </c>
      <c r="F210" s="47"/>
      <c r="H210" s="48"/>
    </row>
    <row r="211" spans="5:8" ht="50.1" customHeight="1">
      <c r="E211" s="45">
        <f t="shared" si="25"/>
        <v>0</v>
      </c>
      <c r="F211" s="47"/>
      <c r="H211" s="48"/>
    </row>
    <row r="212" spans="5:8" ht="50.1" customHeight="1">
      <c r="E212" s="45">
        <f t="shared" si="25"/>
        <v>0</v>
      </c>
      <c r="F212" s="47"/>
      <c r="H212" s="48"/>
    </row>
    <row r="213" spans="5:8" ht="50.1" customHeight="1">
      <c r="E213" s="45">
        <f t="shared" si="25"/>
        <v>0</v>
      </c>
      <c r="F213" s="47"/>
      <c r="H213" s="48"/>
    </row>
    <row r="214" spans="5:8" ht="50.1" customHeight="1">
      <c r="E214" s="45">
        <f t="shared" si="25"/>
        <v>0</v>
      </c>
      <c r="F214" s="47"/>
      <c r="H214" s="48"/>
    </row>
    <row r="215" spans="5:8" ht="50.1" customHeight="1">
      <c r="E215" s="45">
        <f t="shared" si="25"/>
        <v>0</v>
      </c>
      <c r="F215" s="47"/>
      <c r="H215" s="48"/>
    </row>
    <row r="216" spans="5:8" ht="50.1" customHeight="1">
      <c r="E216" s="45">
        <f t="shared" si="25"/>
        <v>0</v>
      </c>
      <c r="F216" s="47"/>
      <c r="H216" s="48"/>
    </row>
    <row r="217" spans="5:8" ht="50.1" customHeight="1">
      <c r="E217" s="45">
        <f t="shared" si="25"/>
        <v>0</v>
      </c>
      <c r="F217" s="47"/>
      <c r="H217" s="48"/>
    </row>
    <row r="218" spans="5:8" ht="50.1" customHeight="1">
      <c r="E218" s="45">
        <f t="shared" si="25"/>
        <v>0</v>
      </c>
      <c r="F218" s="47"/>
      <c r="H218" s="48"/>
    </row>
    <row r="219" spans="5:8" ht="50.1" customHeight="1">
      <c r="E219" s="45">
        <f t="shared" si="25"/>
        <v>0</v>
      </c>
      <c r="F219" s="47"/>
      <c r="H219" s="48"/>
    </row>
    <row r="220" spans="5:8" ht="50.1" customHeight="1">
      <c r="E220" s="45">
        <f t="shared" si="25"/>
        <v>0</v>
      </c>
      <c r="F220" s="47"/>
      <c r="H220" s="48"/>
    </row>
    <row r="221" spans="5:8" ht="50.1" customHeight="1">
      <c r="E221" s="45">
        <f t="shared" si="25"/>
        <v>0</v>
      </c>
      <c r="F221" s="47"/>
      <c r="H221" s="48"/>
    </row>
    <row r="222" spans="5:8" ht="50.1" customHeight="1">
      <c r="E222" s="45">
        <f t="shared" si="25"/>
        <v>0</v>
      </c>
      <c r="F222" s="47"/>
      <c r="H222" s="48"/>
    </row>
    <row r="223" spans="5:8" ht="50.1" customHeight="1">
      <c r="E223" s="45">
        <f t="shared" si="25"/>
        <v>0</v>
      </c>
      <c r="F223" s="47"/>
      <c r="H223" s="48"/>
    </row>
    <row r="224" spans="5:8" ht="50.1" customHeight="1">
      <c r="E224" s="45">
        <f t="shared" si="25"/>
        <v>0</v>
      </c>
      <c r="F224" s="47"/>
      <c r="H224" s="48"/>
    </row>
    <row r="225" spans="5:8" ht="50.1" customHeight="1">
      <c r="E225" s="45">
        <f t="shared" si="25"/>
        <v>0</v>
      </c>
      <c r="F225" s="47"/>
      <c r="H225" s="48"/>
    </row>
    <row r="226" spans="5:8" ht="50.1" customHeight="1">
      <c r="E226" s="45">
        <f t="shared" si="25"/>
        <v>0</v>
      </c>
      <c r="F226" s="47"/>
      <c r="H226" s="48"/>
    </row>
    <row r="227" spans="5:8" ht="50.1" customHeight="1">
      <c r="E227" s="45">
        <f t="shared" si="25"/>
        <v>0</v>
      </c>
      <c r="F227" s="47"/>
      <c r="H227" s="48"/>
    </row>
    <row r="228" spans="5:8" ht="50.1" customHeight="1">
      <c r="E228" s="45">
        <f t="shared" si="25"/>
        <v>0</v>
      </c>
      <c r="F228" s="47"/>
      <c r="H228" s="48"/>
    </row>
    <row r="229" spans="5:8" ht="50.1" customHeight="1">
      <c r="E229" s="45">
        <f t="shared" si="25"/>
        <v>0</v>
      </c>
      <c r="F229" s="47"/>
      <c r="H229" s="48"/>
    </row>
    <row r="230" spans="5:8" ht="50.1" customHeight="1">
      <c r="F230" s="47"/>
      <c r="H230" s="48"/>
    </row>
    <row r="231" spans="5:8" ht="50.1" customHeight="1">
      <c r="F231" s="47"/>
      <c r="H231" s="48"/>
    </row>
    <row r="232" spans="5:8" ht="50.1" customHeight="1">
      <c r="F232" s="47"/>
      <c r="H232" s="48"/>
    </row>
    <row r="233" spans="5:8" ht="50.1" customHeight="1">
      <c r="F233" s="47"/>
      <c r="H233" s="48"/>
    </row>
    <row r="234" spans="5:8" ht="50.1" customHeight="1">
      <c r="F234" s="47"/>
      <c r="H234" s="48"/>
    </row>
    <row r="235" spans="5:8" ht="50.1" customHeight="1">
      <c r="F235" s="47"/>
      <c r="H235" s="48"/>
    </row>
    <row r="236" spans="5:8" ht="50.1" customHeight="1">
      <c r="F236" s="47"/>
      <c r="H236" s="48"/>
    </row>
    <row r="237" spans="5:8" ht="50.1" customHeight="1">
      <c r="F237" s="47"/>
      <c r="H237" s="48"/>
    </row>
    <row r="238" spans="5:8" ht="50.1" customHeight="1">
      <c r="F238" s="47"/>
      <c r="H238" s="48"/>
    </row>
    <row r="239" spans="5:8" ht="50.1" customHeight="1">
      <c r="F239" s="47"/>
      <c r="H239" s="48"/>
    </row>
    <row r="240" spans="5:8" ht="50.1" customHeight="1">
      <c r="F240" s="47"/>
      <c r="H240" s="48"/>
    </row>
    <row r="241" spans="6:8" ht="50.1" customHeight="1">
      <c r="F241" s="47"/>
      <c r="H241" s="48"/>
    </row>
    <row r="242" spans="6:8" ht="50.1" customHeight="1">
      <c r="F242" s="47"/>
      <c r="H242" s="48"/>
    </row>
    <row r="243" spans="6:8" ht="50.1" customHeight="1">
      <c r="F243" s="47"/>
      <c r="H243" s="48"/>
    </row>
    <row r="244" spans="6:8" ht="50.1" customHeight="1">
      <c r="F244" s="47"/>
      <c r="H244" s="48"/>
    </row>
    <row r="245" spans="6:8" ht="50.1" customHeight="1">
      <c r="F245" s="47"/>
      <c r="H245" s="48"/>
    </row>
    <row r="246" spans="6:8" ht="50.1" customHeight="1">
      <c r="F246" s="47"/>
      <c r="H246" s="48"/>
    </row>
    <row r="247" spans="6:8" ht="50.1" customHeight="1">
      <c r="F247" s="47"/>
      <c r="H247" s="48"/>
    </row>
    <row r="248" spans="6:8" ht="50.1" customHeight="1">
      <c r="F248" s="47"/>
      <c r="H248" s="48"/>
    </row>
    <row r="249" spans="6:8" ht="50.1" customHeight="1">
      <c r="F249" s="47"/>
      <c r="H249" s="48"/>
    </row>
    <row r="250" spans="6:8" ht="50.1" customHeight="1">
      <c r="F250" s="47"/>
      <c r="H250" s="48"/>
    </row>
    <row r="251" spans="6:8" ht="50.1" customHeight="1">
      <c r="F251" s="47"/>
      <c r="H251" s="48"/>
    </row>
    <row r="252" spans="6:8" ht="50.1" customHeight="1">
      <c r="F252" s="47"/>
      <c r="H252" s="48"/>
    </row>
    <row r="253" spans="6:8" ht="50.1" customHeight="1">
      <c r="F253" s="47"/>
      <c r="H253" s="48"/>
    </row>
    <row r="254" spans="6:8" ht="50.1" customHeight="1">
      <c r="F254" s="47"/>
      <c r="H254" s="48"/>
    </row>
    <row r="255" spans="6:8" ht="50.1" customHeight="1">
      <c r="F255" s="47"/>
      <c r="H255" s="48"/>
    </row>
    <row r="256" spans="6:8" ht="50.1" customHeight="1">
      <c r="F256" s="47"/>
      <c r="H256" s="48"/>
    </row>
    <row r="257" spans="6:8" ht="50.1" customHeight="1">
      <c r="F257" s="47"/>
      <c r="H257" s="48"/>
    </row>
    <row r="258" spans="6:8" ht="50.1" customHeight="1">
      <c r="F258" s="47"/>
    </row>
    <row r="259" spans="6:8" ht="50.1" customHeight="1">
      <c r="F259" s="47"/>
    </row>
  </sheetData>
  <mergeCells count="11">
    <mergeCell ref="P35:AA38"/>
    <mergeCell ref="A59:B59"/>
    <mergeCell ref="A103:B103"/>
    <mergeCell ref="A121:B121"/>
    <mergeCell ref="A1:B1"/>
    <mergeCell ref="C1:E2"/>
    <mergeCell ref="F1:H2"/>
    <mergeCell ref="I1:K2"/>
    <mergeCell ref="A2:B2"/>
    <mergeCell ref="A3:B3"/>
    <mergeCell ref="B5:C5"/>
  </mergeCells>
  <printOptions horizontalCentered="1" verticalCentered="1"/>
  <pageMargins left="0.2" right="0.2" top="0.25" bottom="0.25" header="0.3" footer="0.3"/>
  <pageSetup paperSize="9" scale="16" orientation="landscape" r:id="rId1"/>
  <headerFooter>
    <oddFooter xml:space="preserve">&amp;C&amp;"-,Bold"&amp;24 </oddFooter>
    <evenFooter xml:space="preserve">&amp;C&amp;"-,Bold"&amp;24 </evenFooter>
  </headerFooter>
  <rowBreaks count="4" manualBreakCount="4">
    <brk id="57" max="10" man="1"/>
    <brk id="101" max="10" man="1"/>
    <brk id="119" max="10" man="1"/>
    <brk id="158" max="10" man="1"/>
  </rowBreaks>
</worksheet>
</file>

<file path=xl/worksheets/sheet50.xml><?xml version="1.0" encoding="utf-8"?>
<worksheet xmlns="http://schemas.openxmlformats.org/spreadsheetml/2006/main" xmlns:r="http://schemas.openxmlformats.org/officeDocument/2006/relationships">
  <dimension ref="A1:J34"/>
  <sheetViews>
    <sheetView view="pageBreakPreview" zoomScale="60" zoomScaleNormal="100" workbookViewId="0">
      <selection activeCell="J10" sqref="J10"/>
    </sheetView>
  </sheetViews>
  <sheetFormatPr defaultRowHeight="15"/>
  <cols>
    <col min="1" max="1" width="20" customWidth="1"/>
    <col min="2" max="2" width="24.85546875" customWidth="1"/>
    <col min="3" max="3" width="24.140625" customWidth="1"/>
    <col min="4" max="4" width="16.42578125" style="32" customWidth="1"/>
    <col min="5" max="5" width="14.5703125" customWidth="1"/>
    <col min="6" max="6" width="66.42578125" customWidth="1"/>
    <col min="7" max="7" width="18.140625" customWidth="1"/>
    <col min="8" max="8" width="27.7109375" customWidth="1"/>
    <col min="9" max="9" width="24.140625" customWidth="1"/>
    <col min="10" max="10" width="29.85546875" customWidth="1"/>
  </cols>
  <sheetData>
    <row r="1" spans="1:10">
      <c r="A1" s="2"/>
      <c r="B1" s="2"/>
      <c r="C1" s="2"/>
      <c r="D1" s="29"/>
      <c r="E1" s="2"/>
      <c r="F1" s="2"/>
      <c r="G1" s="2"/>
      <c r="H1" s="2"/>
      <c r="I1" s="2"/>
      <c r="J1" s="2"/>
    </row>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131</v>
      </c>
      <c r="B5" s="785"/>
      <c r="C5" s="785"/>
      <c r="D5" s="785"/>
      <c r="E5" s="785"/>
      <c r="F5" s="785"/>
      <c r="G5" s="785"/>
      <c r="H5" s="253"/>
      <c r="I5" s="254"/>
      <c r="J5" s="254"/>
    </row>
    <row r="6" spans="1:10" ht="23.25">
      <c r="A6" s="263" t="s">
        <v>0</v>
      </c>
      <c r="B6" s="263"/>
      <c r="C6" s="492" t="s">
        <v>848</v>
      </c>
      <c r="D6" s="492"/>
      <c r="E6" s="492"/>
      <c r="F6" s="492"/>
      <c r="G6" s="263"/>
      <c r="H6" s="253"/>
      <c r="I6" s="254"/>
      <c r="J6" s="254"/>
    </row>
    <row r="7" spans="1:10" ht="23.25">
      <c r="A7" s="785" t="s">
        <v>132</v>
      </c>
      <c r="B7" s="785"/>
      <c r="C7" s="785"/>
      <c r="D7" s="785"/>
      <c r="E7" s="785"/>
      <c r="F7" s="785"/>
      <c r="G7" s="785"/>
      <c r="H7" s="253"/>
      <c r="I7" s="254"/>
      <c r="J7" s="254"/>
    </row>
    <row r="8" spans="1:10" ht="23.25">
      <c r="A8" s="785" t="s">
        <v>849</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ht="23.25">
      <c r="A11" s="254"/>
      <c r="B11" s="254"/>
      <c r="C11" s="254"/>
      <c r="D11" s="473"/>
      <c r="E11" s="254"/>
      <c r="F11" s="254"/>
      <c r="G11" s="258"/>
      <c r="H11" s="259" t="s">
        <v>22</v>
      </c>
      <c r="I11" s="259" t="s">
        <v>22</v>
      </c>
      <c r="J11" s="259" t="s">
        <v>22</v>
      </c>
    </row>
    <row r="12" spans="1:10" s="64" customFormat="1" ht="30" customHeight="1">
      <c r="A12" s="267"/>
      <c r="B12" s="267"/>
      <c r="C12" s="267"/>
      <c r="D12" s="394"/>
      <c r="E12" s="267"/>
      <c r="F12" s="268"/>
      <c r="G12" s="268"/>
      <c r="H12" s="269"/>
      <c r="I12" s="271"/>
      <c r="J12" s="271"/>
    </row>
    <row r="13" spans="1:10" s="64" customFormat="1" ht="39" customHeight="1">
      <c r="A13" s="267">
        <v>23010112</v>
      </c>
      <c r="B13" s="267">
        <v>70133</v>
      </c>
      <c r="C13" s="267"/>
      <c r="D13" s="394" t="s">
        <v>1248</v>
      </c>
      <c r="E13" s="267"/>
      <c r="F13" s="268" t="s">
        <v>4</v>
      </c>
      <c r="G13" s="268"/>
      <c r="H13" s="269">
        <v>5000000</v>
      </c>
      <c r="I13" s="269">
        <v>2280000</v>
      </c>
      <c r="J13" s="269">
        <v>15000000</v>
      </c>
    </row>
    <row r="14" spans="1:10" s="64" customFormat="1" ht="30" customHeight="1">
      <c r="A14" s="270" t="s">
        <v>6</v>
      </c>
      <c r="B14" s="270"/>
      <c r="C14" s="270"/>
      <c r="D14" s="395"/>
      <c r="E14" s="270"/>
      <c r="F14" s="260" t="s">
        <v>119</v>
      </c>
      <c r="G14" s="271"/>
      <c r="H14" s="273">
        <v>3000000</v>
      </c>
      <c r="I14" s="273"/>
      <c r="J14" s="273"/>
    </row>
    <row r="15" spans="1:10" s="64" customFormat="1" ht="30" customHeight="1">
      <c r="A15" s="270" t="s">
        <v>7</v>
      </c>
      <c r="B15" s="270"/>
      <c r="C15" s="270"/>
      <c r="D15" s="395"/>
      <c r="E15" s="270"/>
      <c r="F15" s="260" t="s">
        <v>120</v>
      </c>
      <c r="G15" s="271"/>
      <c r="H15" s="273">
        <v>2000000</v>
      </c>
      <c r="I15" s="273">
        <v>2280000</v>
      </c>
      <c r="J15" s="273">
        <v>15000000</v>
      </c>
    </row>
    <row r="16" spans="1:10" s="64" customFormat="1" ht="45">
      <c r="A16" s="267">
        <v>23010125</v>
      </c>
      <c r="B16" s="267">
        <v>70330</v>
      </c>
      <c r="C16" s="267"/>
      <c r="D16" s="394" t="s">
        <v>1248</v>
      </c>
      <c r="E16" s="267"/>
      <c r="F16" s="415" t="s">
        <v>94</v>
      </c>
      <c r="G16" s="268" t="s">
        <v>5</v>
      </c>
      <c r="H16" s="269">
        <v>30000000</v>
      </c>
      <c r="I16" s="269">
        <v>31000</v>
      </c>
      <c r="J16" s="269">
        <f>SUM(J17:J19)</f>
        <v>70000000</v>
      </c>
    </row>
    <row r="17" spans="1:10" s="64" customFormat="1" ht="30" customHeight="1">
      <c r="A17" s="270" t="s">
        <v>6</v>
      </c>
      <c r="B17" s="270"/>
      <c r="C17" s="270"/>
      <c r="D17" s="395"/>
      <c r="E17" s="270"/>
      <c r="F17" s="304" t="s">
        <v>121</v>
      </c>
      <c r="G17" s="271"/>
      <c r="H17" s="273">
        <v>10000000</v>
      </c>
      <c r="I17" s="273">
        <v>31000</v>
      </c>
      <c r="J17" s="273">
        <v>15000000</v>
      </c>
    </row>
    <row r="18" spans="1:10" s="64" customFormat="1" ht="30" customHeight="1">
      <c r="A18" s="270" t="s">
        <v>7</v>
      </c>
      <c r="B18" s="270"/>
      <c r="C18" s="270"/>
      <c r="D18" s="395"/>
      <c r="E18" s="270"/>
      <c r="F18" s="260" t="s">
        <v>122</v>
      </c>
      <c r="G18" s="271"/>
      <c r="H18" s="273">
        <v>20000000</v>
      </c>
      <c r="I18" s="273"/>
      <c r="J18" s="273">
        <v>50000000</v>
      </c>
    </row>
    <row r="19" spans="1:10" s="64" customFormat="1" ht="30" customHeight="1">
      <c r="A19" s="270" t="s">
        <v>9</v>
      </c>
      <c r="B19" s="270"/>
      <c r="C19" s="270"/>
      <c r="D19" s="395"/>
      <c r="E19" s="270"/>
      <c r="F19" s="260" t="s">
        <v>1150</v>
      </c>
      <c r="G19" s="271"/>
      <c r="H19" s="273"/>
      <c r="I19" s="273"/>
      <c r="J19" s="273">
        <v>5000000</v>
      </c>
    </row>
    <row r="20" spans="1:10" s="64" customFormat="1" ht="30" customHeight="1">
      <c r="A20" s="270"/>
      <c r="B20" s="270"/>
      <c r="C20" s="270"/>
      <c r="D20" s="395"/>
      <c r="E20" s="270"/>
      <c r="F20" s="260"/>
      <c r="G20" s="271"/>
      <c r="H20" s="273"/>
      <c r="I20" s="273"/>
      <c r="J20" s="273"/>
    </row>
    <row r="21" spans="1:10" s="64" customFormat="1" ht="45">
      <c r="A21" s="267">
        <v>23010122</v>
      </c>
      <c r="B21" s="267">
        <v>70712</v>
      </c>
      <c r="C21" s="267"/>
      <c r="D21" s="394" t="s">
        <v>1248</v>
      </c>
      <c r="E21" s="267"/>
      <c r="F21" s="401" t="s">
        <v>123</v>
      </c>
      <c r="G21" s="268"/>
      <c r="H21" s="269">
        <v>1000000</v>
      </c>
      <c r="I21" s="269">
        <v>962500</v>
      </c>
      <c r="J21" s="269">
        <v>5000000</v>
      </c>
    </row>
    <row r="22" spans="1:10" s="64" customFormat="1" ht="30" customHeight="1">
      <c r="A22" s="270" t="s">
        <v>6</v>
      </c>
      <c r="B22" s="270"/>
      <c r="C22" s="270"/>
      <c r="D22" s="395"/>
      <c r="E22" s="270"/>
      <c r="F22" s="260" t="s">
        <v>124</v>
      </c>
      <c r="G22" s="271"/>
      <c r="H22" s="273">
        <v>1000000</v>
      </c>
      <c r="I22" s="273">
        <v>962500</v>
      </c>
      <c r="J22" s="273">
        <v>5000000</v>
      </c>
    </row>
    <row r="23" spans="1:10" s="64" customFormat="1" ht="30" customHeight="1">
      <c r="A23" s="270"/>
      <c r="B23" s="270"/>
      <c r="C23" s="270"/>
      <c r="D23" s="395"/>
      <c r="E23" s="270"/>
      <c r="F23" s="260"/>
      <c r="G23" s="271"/>
      <c r="H23" s="273"/>
      <c r="I23" s="273"/>
      <c r="J23" s="273"/>
    </row>
    <row r="24" spans="1:10" s="64" customFormat="1" ht="30" customHeight="1">
      <c r="A24" s="267">
        <v>23030121</v>
      </c>
      <c r="B24" s="267">
        <v>70610</v>
      </c>
      <c r="C24" s="267"/>
      <c r="D24" s="394" t="s">
        <v>1248</v>
      </c>
      <c r="E24" s="267"/>
      <c r="F24" s="268" t="s">
        <v>106</v>
      </c>
      <c r="G24" s="268"/>
      <c r="H24" s="269">
        <v>6000000</v>
      </c>
      <c r="I24" s="273"/>
      <c r="J24" s="273"/>
    </row>
    <row r="25" spans="1:10" s="64" customFormat="1" ht="30" customHeight="1">
      <c r="A25" s="270" t="s">
        <v>6</v>
      </c>
      <c r="B25" s="271"/>
      <c r="C25" s="271"/>
      <c r="D25" s="403"/>
      <c r="E25" s="271"/>
      <c r="F25" s="304" t="s">
        <v>125</v>
      </c>
      <c r="G25" s="271"/>
      <c r="H25" s="273">
        <v>1000000</v>
      </c>
      <c r="I25" s="273"/>
      <c r="J25" s="273"/>
    </row>
    <row r="26" spans="1:10" s="64" customFormat="1" ht="30" customHeight="1">
      <c r="A26" s="270" t="s">
        <v>7</v>
      </c>
      <c r="B26" s="271"/>
      <c r="C26" s="271"/>
      <c r="D26" s="403"/>
      <c r="E26" s="271"/>
      <c r="F26" s="304" t="s">
        <v>126</v>
      </c>
      <c r="G26" s="271"/>
      <c r="H26" s="273">
        <v>5000000</v>
      </c>
      <c r="I26" s="273"/>
      <c r="J26" s="273"/>
    </row>
    <row r="27" spans="1:10" s="64" customFormat="1" ht="30" customHeight="1">
      <c r="A27" s="271"/>
      <c r="B27" s="271"/>
      <c r="C27" s="271"/>
      <c r="D27" s="403"/>
      <c r="E27" s="271"/>
      <c r="F27" s="304"/>
      <c r="G27" s="271"/>
      <c r="H27" s="273"/>
      <c r="I27" s="273"/>
      <c r="J27" s="273"/>
    </row>
    <row r="28" spans="1:10" s="64" customFormat="1" ht="54" customHeight="1">
      <c r="A28" s="466">
        <v>23020101</v>
      </c>
      <c r="B28" s="268">
        <v>70610</v>
      </c>
      <c r="C28" s="268"/>
      <c r="D28" s="394" t="s">
        <v>1248</v>
      </c>
      <c r="E28" s="268"/>
      <c r="F28" s="402" t="s">
        <v>112</v>
      </c>
      <c r="G28" s="268"/>
      <c r="H28" s="269"/>
      <c r="I28" s="269"/>
      <c r="J28" s="269">
        <v>0</v>
      </c>
    </row>
    <row r="29" spans="1:10" s="64" customFormat="1" ht="69.75">
      <c r="A29" s="532" t="s">
        <v>6</v>
      </c>
      <c r="B29" s="271"/>
      <c r="C29" s="271"/>
      <c r="D29" s="395"/>
      <c r="E29" s="271"/>
      <c r="F29" s="304" t="s">
        <v>1151</v>
      </c>
      <c r="G29" s="271"/>
      <c r="H29" s="273"/>
      <c r="I29" s="273"/>
      <c r="J29" s="273">
        <v>0</v>
      </c>
    </row>
    <row r="30" spans="1:10" s="64" customFormat="1" ht="30" customHeight="1">
      <c r="A30" s="271"/>
      <c r="B30" s="271"/>
      <c r="C30" s="271"/>
      <c r="D30" s="395"/>
      <c r="E30" s="271"/>
      <c r="F30" s="304"/>
      <c r="G30" s="271"/>
      <c r="H30" s="273"/>
      <c r="I30" s="273"/>
      <c r="J30" s="273"/>
    </row>
    <row r="31" spans="1:10" s="64" customFormat="1" ht="30" customHeight="1">
      <c r="A31" s="268">
        <v>23050101</v>
      </c>
      <c r="B31" s="268">
        <v>70330</v>
      </c>
      <c r="C31" s="268"/>
      <c r="D31" s="394" t="s">
        <v>1248</v>
      </c>
      <c r="E31" s="268"/>
      <c r="F31" s="402" t="s">
        <v>18</v>
      </c>
      <c r="G31" s="268"/>
      <c r="H31" s="269"/>
      <c r="I31" s="269"/>
      <c r="J31" s="269">
        <v>100000000</v>
      </c>
    </row>
    <row r="32" spans="1:10" s="64" customFormat="1" ht="30" customHeight="1">
      <c r="A32" s="532" t="s">
        <v>6</v>
      </c>
      <c r="B32" s="271"/>
      <c r="C32" s="271"/>
      <c r="D32" s="403"/>
      <c r="E32" s="271"/>
      <c r="F32" s="304" t="s">
        <v>1152</v>
      </c>
      <c r="G32" s="271"/>
      <c r="H32" s="273"/>
      <c r="I32" s="273"/>
      <c r="J32" s="273">
        <v>100000000</v>
      </c>
    </row>
    <row r="33" spans="1:10" s="64" customFormat="1" ht="30" customHeight="1">
      <c r="A33" s="271"/>
      <c r="B33" s="271"/>
      <c r="C33" s="271"/>
      <c r="D33" s="403"/>
      <c r="E33" s="271"/>
      <c r="F33" s="304"/>
      <c r="G33" s="271"/>
      <c r="H33" s="273"/>
      <c r="I33" s="273"/>
      <c r="J33" s="273"/>
    </row>
    <row r="34" spans="1:10" s="64" customFormat="1" ht="30" customHeight="1">
      <c r="A34" s="271"/>
      <c r="B34" s="271"/>
      <c r="C34" s="271"/>
      <c r="D34" s="403"/>
      <c r="E34" s="271"/>
      <c r="F34" s="267" t="s">
        <v>1833</v>
      </c>
      <c r="G34" s="271"/>
      <c r="H34" s="277">
        <f>SUM(H13,H16,H21,H24)</f>
        <v>42000000</v>
      </c>
      <c r="I34" s="269">
        <f>SUM(I13,I16,I21,I28,I31)</f>
        <v>3273500</v>
      </c>
      <c r="J34" s="269">
        <f>SUM(J13,J16,J21,J28,J31)</f>
        <v>190000000</v>
      </c>
    </row>
  </sheetData>
  <mergeCells count="4">
    <mergeCell ref="A5:G5"/>
    <mergeCell ref="A7:G7"/>
    <mergeCell ref="A8:G8"/>
    <mergeCell ref="A2:J2"/>
  </mergeCells>
  <printOptions horizontalCentered="1" verticalCentered="1"/>
  <pageMargins left="0.7" right="0.7" top="0.75" bottom="0.75" header="0.3" footer="0.3"/>
  <pageSetup scale="45" orientation="landscape" horizontalDpi="300" verticalDpi="300" r:id="rId1"/>
  <headerFooter>
    <oddFooter xml:space="preserve">&amp;C&amp;"-,Bold"&amp;24 </oddFooter>
  </headerFooter>
</worksheet>
</file>

<file path=xl/worksheets/sheet51.xml><?xml version="1.0" encoding="utf-8"?>
<worksheet xmlns="http://schemas.openxmlformats.org/spreadsheetml/2006/main" xmlns:r="http://schemas.openxmlformats.org/officeDocument/2006/relationships">
  <dimension ref="A1:J43"/>
  <sheetViews>
    <sheetView view="pageBreakPreview" topLeftCell="B7" zoomScale="60" zoomScaleNormal="100" workbookViewId="0">
      <selection activeCell="J10" sqref="J10"/>
    </sheetView>
  </sheetViews>
  <sheetFormatPr defaultRowHeight="15"/>
  <cols>
    <col min="1" max="1" width="21.7109375" bestFit="1" customWidth="1"/>
    <col min="2" max="2" width="24.28515625" customWidth="1"/>
    <col min="3" max="3" width="25" customWidth="1"/>
    <col min="4" max="4" width="15.5703125" style="32" customWidth="1"/>
    <col min="5" max="5" width="14.140625" customWidth="1"/>
    <col min="6" max="6" width="97.28515625" bestFit="1" customWidth="1"/>
    <col min="7" max="7" width="14.5703125" customWidth="1"/>
    <col min="8" max="8" width="31.140625" customWidth="1"/>
    <col min="9" max="9" width="25.28515625" customWidth="1"/>
    <col min="10" max="10" width="29.42578125" customWidth="1"/>
  </cols>
  <sheetData>
    <row r="1" spans="1:10">
      <c r="A1" s="2"/>
      <c r="B1" s="2"/>
      <c r="C1" s="2"/>
      <c r="D1" s="29"/>
      <c r="E1" s="2"/>
      <c r="F1" s="2"/>
      <c r="G1" s="2"/>
      <c r="H1" s="2"/>
      <c r="I1" s="2"/>
      <c r="J1" s="2"/>
    </row>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131</v>
      </c>
      <c r="B5" s="785"/>
      <c r="C5" s="785"/>
      <c r="D5" s="785"/>
      <c r="E5" s="785"/>
      <c r="F5" s="785"/>
      <c r="G5" s="785"/>
      <c r="H5" s="253"/>
      <c r="I5" s="254"/>
      <c r="J5" s="254"/>
    </row>
    <row r="6" spans="1:10" ht="23.25">
      <c r="A6" s="263" t="s">
        <v>0</v>
      </c>
      <c r="B6" s="263"/>
      <c r="C6" s="492" t="s">
        <v>848</v>
      </c>
      <c r="D6" s="492"/>
      <c r="E6" s="492"/>
      <c r="F6" s="492"/>
      <c r="G6" s="263"/>
      <c r="H6" s="253"/>
      <c r="I6" s="254"/>
      <c r="J6" s="254"/>
    </row>
    <row r="7" spans="1:10" ht="23.25">
      <c r="A7" s="785" t="s">
        <v>898</v>
      </c>
      <c r="B7" s="785"/>
      <c r="C7" s="785"/>
      <c r="D7" s="785"/>
      <c r="E7" s="785"/>
      <c r="F7" s="785"/>
      <c r="G7" s="785"/>
      <c r="H7" s="253"/>
      <c r="I7" s="254"/>
      <c r="J7" s="254"/>
    </row>
    <row r="8" spans="1:10" ht="23.25">
      <c r="A8" s="785" t="s">
        <v>850</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ht="23.25">
      <c r="A11" s="254"/>
      <c r="B11" s="254"/>
      <c r="C11" s="254"/>
      <c r="D11" s="473"/>
      <c r="E11" s="254"/>
      <c r="F11" s="254"/>
      <c r="G11" s="258"/>
      <c r="H11" s="259" t="s">
        <v>22</v>
      </c>
      <c r="I11" s="259" t="s">
        <v>22</v>
      </c>
      <c r="J11" s="259" t="s">
        <v>22</v>
      </c>
    </row>
    <row r="12" spans="1:10" ht="23.25">
      <c r="A12" s="431"/>
      <c r="B12" s="431"/>
      <c r="C12" s="431"/>
      <c r="D12" s="533"/>
      <c r="E12" s="431"/>
      <c r="F12" s="534"/>
      <c r="G12" s="534"/>
      <c r="H12" s="535"/>
      <c r="I12" s="254"/>
      <c r="J12" s="254"/>
    </row>
    <row r="13" spans="1:10" s="64" customFormat="1" ht="39" customHeight="1">
      <c r="A13" s="267">
        <v>23010112</v>
      </c>
      <c r="B13" s="267">
        <v>70133</v>
      </c>
      <c r="C13" s="267"/>
      <c r="D13" s="394" t="s">
        <v>1248</v>
      </c>
      <c r="E13" s="267"/>
      <c r="F13" s="268" t="s">
        <v>4</v>
      </c>
      <c r="G13" s="268"/>
      <c r="H13" s="269">
        <f>SUM(H14:H18)</f>
        <v>5250000</v>
      </c>
      <c r="I13" s="273"/>
      <c r="J13" s="269">
        <f>SUM(J14:J18)</f>
        <v>4700000</v>
      </c>
    </row>
    <row r="14" spans="1:10" s="64" customFormat="1" ht="30" customHeight="1">
      <c r="A14" s="270" t="s">
        <v>6</v>
      </c>
      <c r="B14" s="270"/>
      <c r="C14" s="270"/>
      <c r="D14" s="395"/>
      <c r="E14" s="270"/>
      <c r="F14" s="536" t="s">
        <v>127</v>
      </c>
      <c r="G14" s="271"/>
      <c r="H14" s="273">
        <v>1000000</v>
      </c>
      <c r="I14" s="273"/>
      <c r="J14" s="273">
        <v>1000000</v>
      </c>
    </row>
    <row r="15" spans="1:10" s="64" customFormat="1" ht="30" customHeight="1">
      <c r="A15" s="270" t="s">
        <v>7</v>
      </c>
      <c r="B15" s="270"/>
      <c r="C15" s="270"/>
      <c r="D15" s="395"/>
      <c r="E15" s="270"/>
      <c r="F15" s="537" t="s">
        <v>120</v>
      </c>
      <c r="G15" s="271"/>
      <c r="H15" s="273">
        <v>1000000</v>
      </c>
      <c r="I15" s="273"/>
      <c r="J15" s="273">
        <v>1000000</v>
      </c>
    </row>
    <row r="16" spans="1:10" s="64" customFormat="1" ht="30" customHeight="1">
      <c r="A16" s="270" t="s">
        <v>9</v>
      </c>
      <c r="B16" s="270"/>
      <c r="C16" s="270"/>
      <c r="D16" s="395"/>
      <c r="E16" s="270"/>
      <c r="F16" s="536" t="s">
        <v>128</v>
      </c>
      <c r="G16" s="271"/>
      <c r="H16" s="273">
        <v>1000000</v>
      </c>
      <c r="I16" s="273"/>
      <c r="J16" s="273">
        <v>1000000</v>
      </c>
    </row>
    <row r="17" spans="1:10" s="64" customFormat="1" ht="30" customHeight="1">
      <c r="A17" s="270" t="s">
        <v>35</v>
      </c>
      <c r="B17" s="270"/>
      <c r="C17" s="270"/>
      <c r="D17" s="395"/>
      <c r="E17" s="270"/>
      <c r="F17" s="536" t="s">
        <v>129</v>
      </c>
      <c r="G17" s="271"/>
      <c r="H17" s="273">
        <v>250000</v>
      </c>
      <c r="I17" s="273"/>
      <c r="J17" s="273">
        <v>200000</v>
      </c>
    </row>
    <row r="18" spans="1:10" s="64" customFormat="1" ht="30" customHeight="1">
      <c r="A18" s="270" t="s">
        <v>71</v>
      </c>
      <c r="B18" s="270"/>
      <c r="C18" s="270"/>
      <c r="D18" s="395"/>
      <c r="E18" s="270"/>
      <c r="F18" s="536" t="s">
        <v>130</v>
      </c>
      <c r="G18" s="271"/>
      <c r="H18" s="273">
        <v>2000000</v>
      </c>
      <c r="I18" s="273"/>
      <c r="J18" s="273">
        <v>1500000</v>
      </c>
    </row>
    <row r="19" spans="1:10" s="64" customFormat="1" ht="30" customHeight="1">
      <c r="A19" s="270"/>
      <c r="B19" s="270"/>
      <c r="C19" s="270"/>
      <c r="D19" s="395"/>
      <c r="E19" s="270"/>
      <c r="F19" s="536"/>
      <c r="G19" s="271"/>
      <c r="H19" s="273"/>
      <c r="I19" s="273"/>
      <c r="J19" s="273"/>
    </row>
    <row r="20" spans="1:10" s="64" customFormat="1" ht="30" customHeight="1">
      <c r="A20" s="267">
        <v>23010119</v>
      </c>
      <c r="B20" s="267">
        <v>70133</v>
      </c>
      <c r="C20" s="267"/>
      <c r="D20" s="394" t="s">
        <v>1248</v>
      </c>
      <c r="E20" s="267"/>
      <c r="F20" s="538" t="s">
        <v>133</v>
      </c>
      <c r="G20" s="268" t="s">
        <v>5</v>
      </c>
      <c r="H20" s="269">
        <v>1000000</v>
      </c>
      <c r="I20" s="273"/>
      <c r="J20" s="269">
        <v>1000000</v>
      </c>
    </row>
    <row r="21" spans="1:10" s="64" customFormat="1" ht="30" customHeight="1">
      <c r="A21" s="270" t="s">
        <v>6</v>
      </c>
      <c r="B21" s="270"/>
      <c r="C21" s="270"/>
      <c r="D21" s="395"/>
      <c r="E21" s="270"/>
      <c r="F21" s="536" t="s">
        <v>134</v>
      </c>
      <c r="G21" s="271"/>
      <c r="H21" s="273">
        <v>1000000</v>
      </c>
      <c r="I21" s="273"/>
      <c r="J21" s="273">
        <v>1000000</v>
      </c>
    </row>
    <row r="22" spans="1:10" s="64" customFormat="1" ht="30" customHeight="1">
      <c r="A22" s="270"/>
      <c r="B22" s="270"/>
      <c r="C22" s="270"/>
      <c r="D22" s="395"/>
      <c r="E22" s="270"/>
      <c r="F22" s="536"/>
      <c r="G22" s="271"/>
      <c r="H22" s="273"/>
      <c r="I22" s="273"/>
      <c r="J22" s="273"/>
    </row>
    <row r="23" spans="1:10" s="64" customFormat="1" ht="30" customHeight="1">
      <c r="A23" s="267">
        <v>23010125</v>
      </c>
      <c r="B23" s="267"/>
      <c r="C23" s="267"/>
      <c r="D23" s="394"/>
      <c r="E23" s="267"/>
      <c r="F23" s="415" t="s">
        <v>94</v>
      </c>
      <c r="G23" s="268" t="s">
        <v>5</v>
      </c>
      <c r="H23" s="269">
        <v>1000150</v>
      </c>
      <c r="I23" s="273"/>
      <c r="J23" s="269">
        <v>1000000</v>
      </c>
    </row>
    <row r="24" spans="1:10" s="64" customFormat="1" ht="30" customHeight="1">
      <c r="A24" s="270" t="s">
        <v>6</v>
      </c>
      <c r="B24" s="270"/>
      <c r="C24" s="270"/>
      <c r="D24" s="395"/>
      <c r="E24" s="270"/>
      <c r="F24" s="537" t="s">
        <v>851</v>
      </c>
      <c r="G24" s="271"/>
      <c r="H24" s="273">
        <v>1000150</v>
      </c>
      <c r="I24" s="273"/>
      <c r="J24" s="273">
        <v>1000000</v>
      </c>
    </row>
    <row r="25" spans="1:10" s="64" customFormat="1" ht="30" customHeight="1">
      <c r="A25" s="270"/>
      <c r="B25" s="270"/>
      <c r="C25" s="270"/>
      <c r="D25" s="395"/>
      <c r="E25" s="270"/>
      <c r="F25" s="260"/>
      <c r="G25" s="271"/>
      <c r="H25" s="273"/>
      <c r="I25" s="273"/>
      <c r="J25" s="273"/>
    </row>
    <row r="26" spans="1:10" s="64" customFormat="1" ht="30" customHeight="1">
      <c r="A26" s="267">
        <v>2302011</v>
      </c>
      <c r="B26" s="267">
        <v>70610</v>
      </c>
      <c r="C26" s="267"/>
      <c r="D26" s="394" t="s">
        <v>1248</v>
      </c>
      <c r="E26" s="267"/>
      <c r="F26" s="401" t="s">
        <v>135</v>
      </c>
      <c r="G26" s="268"/>
      <c r="H26" s="269">
        <v>30000000</v>
      </c>
      <c r="I26" s="273"/>
      <c r="J26" s="269">
        <v>35425158</v>
      </c>
    </row>
    <row r="27" spans="1:10" s="64" customFormat="1" ht="30" customHeight="1">
      <c r="A27" s="270" t="s">
        <v>6</v>
      </c>
      <c r="B27" s="270"/>
      <c r="C27" s="270"/>
      <c r="D27" s="395"/>
      <c r="E27" s="270"/>
      <c r="F27" s="536" t="s">
        <v>136</v>
      </c>
      <c r="G27" s="271"/>
      <c r="H27" s="273">
        <v>20000000</v>
      </c>
      <c r="I27" s="273"/>
      <c r="J27" s="273">
        <v>20000000</v>
      </c>
    </row>
    <row r="28" spans="1:10" s="64" customFormat="1" ht="30" customHeight="1">
      <c r="A28" s="270" t="s">
        <v>7</v>
      </c>
      <c r="B28" s="270"/>
      <c r="C28" s="270"/>
      <c r="D28" s="395"/>
      <c r="E28" s="270"/>
      <c r="F28" s="539" t="s">
        <v>137</v>
      </c>
      <c r="G28" s="271"/>
      <c r="H28" s="273">
        <v>10000000</v>
      </c>
      <c r="I28" s="273"/>
      <c r="J28" s="273">
        <v>10000000</v>
      </c>
    </row>
    <row r="29" spans="1:10" s="64" customFormat="1" ht="46.5">
      <c r="A29" s="270"/>
      <c r="B29" s="270"/>
      <c r="C29" s="270"/>
      <c r="D29" s="395"/>
      <c r="E29" s="270"/>
      <c r="F29" s="539" t="s">
        <v>1153</v>
      </c>
      <c r="G29" s="271"/>
      <c r="H29" s="273"/>
      <c r="I29" s="273"/>
      <c r="J29" s="273">
        <v>5425158</v>
      </c>
    </row>
    <row r="30" spans="1:10" s="64" customFormat="1" ht="30" customHeight="1">
      <c r="A30" s="270"/>
      <c r="B30" s="270"/>
      <c r="C30" s="270"/>
      <c r="D30" s="395"/>
      <c r="E30" s="270"/>
      <c r="F30" s="260"/>
      <c r="G30" s="271"/>
      <c r="H30" s="273"/>
      <c r="I30" s="273"/>
      <c r="J30" s="273"/>
    </row>
    <row r="31" spans="1:10" s="64" customFormat="1" ht="30" customHeight="1">
      <c r="A31" s="267">
        <v>23020102</v>
      </c>
      <c r="B31" s="267">
        <v>70610</v>
      </c>
      <c r="C31" s="267"/>
      <c r="D31" s="394" t="s">
        <v>1248</v>
      </c>
      <c r="E31" s="267"/>
      <c r="F31" s="401" t="s">
        <v>138</v>
      </c>
      <c r="G31" s="268"/>
      <c r="H31" s="269">
        <v>12000000</v>
      </c>
      <c r="I31" s="273"/>
      <c r="J31" s="269">
        <v>11500000</v>
      </c>
    </row>
    <row r="32" spans="1:10" s="64" customFormat="1" ht="30" customHeight="1">
      <c r="A32" s="270" t="s">
        <v>6</v>
      </c>
      <c r="B32" s="270"/>
      <c r="C32" s="270"/>
      <c r="D32" s="395"/>
      <c r="E32" s="270"/>
      <c r="F32" s="536" t="s">
        <v>139</v>
      </c>
      <c r="G32" s="271"/>
      <c r="H32" s="273">
        <v>2000000</v>
      </c>
      <c r="I32" s="273"/>
      <c r="J32" s="273">
        <v>1500000</v>
      </c>
    </row>
    <row r="33" spans="1:10" s="64" customFormat="1" ht="30" customHeight="1">
      <c r="A33" s="270" t="s">
        <v>7</v>
      </c>
      <c r="B33" s="270"/>
      <c r="C33" s="270"/>
      <c r="D33" s="395"/>
      <c r="E33" s="270"/>
      <c r="F33" s="537" t="s">
        <v>140</v>
      </c>
      <c r="G33" s="271"/>
      <c r="H33" s="273">
        <v>10000000</v>
      </c>
      <c r="I33" s="273"/>
      <c r="J33" s="273">
        <v>10000000</v>
      </c>
    </row>
    <row r="34" spans="1:10" s="64" customFormat="1" ht="30" customHeight="1">
      <c r="A34" s="270"/>
      <c r="B34" s="270"/>
      <c r="C34" s="270"/>
      <c r="D34" s="395"/>
      <c r="E34" s="270"/>
      <c r="F34" s="260"/>
      <c r="G34" s="271"/>
      <c r="H34" s="273"/>
      <c r="I34" s="273"/>
      <c r="J34" s="273"/>
    </row>
    <row r="35" spans="1:10" s="64" customFormat="1" ht="30" customHeight="1">
      <c r="A35" s="267">
        <v>23030101</v>
      </c>
      <c r="B35" s="267">
        <v>70610</v>
      </c>
      <c r="C35" s="267"/>
      <c r="D35" s="394" t="s">
        <v>1248</v>
      </c>
      <c r="E35" s="267"/>
      <c r="F35" s="268" t="s">
        <v>141</v>
      </c>
      <c r="G35" s="268"/>
      <c r="H35" s="269">
        <v>3250000</v>
      </c>
      <c r="I35" s="273"/>
      <c r="J35" s="269">
        <v>2750000</v>
      </c>
    </row>
    <row r="36" spans="1:10" s="64" customFormat="1" ht="46.5">
      <c r="A36" s="270" t="s">
        <v>6</v>
      </c>
      <c r="B36" s="270"/>
      <c r="C36" s="270"/>
      <c r="D36" s="395"/>
      <c r="E36" s="270"/>
      <c r="F36" s="540" t="s">
        <v>142</v>
      </c>
      <c r="G36" s="271"/>
      <c r="H36" s="273">
        <v>1250000</v>
      </c>
      <c r="I36" s="273"/>
      <c r="J36" s="273">
        <v>1250000</v>
      </c>
    </row>
    <row r="37" spans="1:10" s="64" customFormat="1" ht="30" customHeight="1">
      <c r="A37" s="270" t="s">
        <v>7</v>
      </c>
      <c r="B37" s="270"/>
      <c r="C37" s="270"/>
      <c r="D37" s="395"/>
      <c r="E37" s="270"/>
      <c r="F37" s="537" t="s">
        <v>143</v>
      </c>
      <c r="G37" s="271"/>
      <c r="H37" s="273">
        <v>2000000</v>
      </c>
      <c r="I37" s="273"/>
      <c r="J37" s="273">
        <v>1500000</v>
      </c>
    </row>
    <row r="38" spans="1:10" s="64" customFormat="1" ht="30" customHeight="1">
      <c r="A38" s="270"/>
      <c r="B38" s="270"/>
      <c r="C38" s="270"/>
      <c r="D38" s="395"/>
      <c r="E38" s="270"/>
      <c r="F38" s="260"/>
      <c r="G38" s="271"/>
      <c r="H38" s="273"/>
      <c r="I38" s="273"/>
      <c r="J38" s="273"/>
    </row>
    <row r="39" spans="1:10" s="64" customFormat="1" ht="30" customHeight="1">
      <c r="A39" s="267">
        <v>23030121</v>
      </c>
      <c r="B39" s="267">
        <v>70610</v>
      </c>
      <c r="C39" s="267"/>
      <c r="D39" s="394" t="s">
        <v>1248</v>
      </c>
      <c r="E39" s="267"/>
      <c r="F39" s="268" t="s">
        <v>106</v>
      </c>
      <c r="G39" s="268"/>
      <c r="H39" s="269">
        <v>3000000</v>
      </c>
      <c r="I39" s="273"/>
      <c r="J39" s="269">
        <v>2600000</v>
      </c>
    </row>
    <row r="40" spans="1:10" s="64" customFormat="1" ht="30" customHeight="1">
      <c r="A40" s="270" t="s">
        <v>6</v>
      </c>
      <c r="B40" s="270"/>
      <c r="C40" s="270"/>
      <c r="D40" s="395"/>
      <c r="E40" s="270"/>
      <c r="F40" s="536" t="s">
        <v>144</v>
      </c>
      <c r="G40" s="271"/>
      <c r="H40" s="273">
        <v>1000000</v>
      </c>
      <c r="I40" s="273"/>
      <c r="J40" s="273">
        <v>1000000</v>
      </c>
    </row>
    <row r="41" spans="1:10" s="64" customFormat="1" ht="30" customHeight="1">
      <c r="A41" s="270" t="s">
        <v>7</v>
      </c>
      <c r="B41" s="270"/>
      <c r="C41" s="270"/>
      <c r="D41" s="395"/>
      <c r="E41" s="270"/>
      <c r="F41" s="537" t="s">
        <v>145</v>
      </c>
      <c r="G41" s="271"/>
      <c r="H41" s="273">
        <v>2000000</v>
      </c>
      <c r="I41" s="273"/>
      <c r="J41" s="273">
        <v>1600000</v>
      </c>
    </row>
    <row r="42" spans="1:10" s="64" customFormat="1" ht="30" customHeight="1">
      <c r="A42" s="270"/>
      <c r="B42" s="270"/>
      <c r="C42" s="270"/>
      <c r="D42" s="395"/>
      <c r="E42" s="270"/>
      <c r="F42" s="537"/>
      <c r="G42" s="271"/>
      <c r="H42" s="273"/>
      <c r="I42" s="273"/>
      <c r="J42" s="273"/>
    </row>
    <row r="43" spans="1:10" s="64" customFormat="1" ht="30" customHeight="1">
      <c r="A43" s="271"/>
      <c r="B43" s="271"/>
      <c r="C43" s="271"/>
      <c r="D43" s="403"/>
      <c r="E43" s="271"/>
      <c r="F43" s="267" t="s">
        <v>1833</v>
      </c>
      <c r="G43" s="271"/>
      <c r="H43" s="277">
        <f>SUM(H13,H20,H23,H26,H31,H35,H39)</f>
        <v>55500150</v>
      </c>
      <c r="I43" s="277">
        <f t="shared" ref="I43:J43" si="0">SUM(I13,I20,I23,I26,I31,I35,I39)</f>
        <v>0</v>
      </c>
      <c r="J43" s="277">
        <f t="shared" si="0"/>
        <v>58975158</v>
      </c>
    </row>
  </sheetData>
  <mergeCells count="4">
    <mergeCell ref="A5:G5"/>
    <mergeCell ref="A7:G7"/>
    <mergeCell ref="A8:G8"/>
    <mergeCell ref="A2:J2"/>
  </mergeCells>
  <printOptions horizontalCentered="1" verticalCentered="1"/>
  <pageMargins left="0.7" right="0.7" top="0.75" bottom="0.75" header="0.3" footer="0.3"/>
  <pageSetup scale="40" orientation="landscape" horizontalDpi="300" verticalDpi="300" r:id="rId1"/>
  <headerFooter>
    <oddFooter xml:space="preserve">&amp;C&amp;"-,Bold"&amp;24 </oddFooter>
  </headerFooter>
</worksheet>
</file>

<file path=xl/worksheets/sheet52.xml><?xml version="1.0" encoding="utf-8"?>
<worksheet xmlns="http://schemas.openxmlformats.org/spreadsheetml/2006/main" xmlns:r="http://schemas.openxmlformats.org/officeDocument/2006/relationships">
  <dimension ref="A1:J54"/>
  <sheetViews>
    <sheetView view="pageBreakPreview" zoomScale="60" zoomScaleNormal="100" workbookViewId="0">
      <selection activeCell="J10" sqref="J10"/>
    </sheetView>
  </sheetViews>
  <sheetFormatPr defaultRowHeight="15"/>
  <cols>
    <col min="1" max="1" width="20.5703125" customWidth="1"/>
    <col min="2" max="2" width="26.7109375" customWidth="1"/>
    <col min="3" max="3" width="25.140625" customWidth="1"/>
    <col min="4" max="4" width="15.85546875" style="32" customWidth="1"/>
    <col min="5" max="5" width="14.85546875" customWidth="1"/>
    <col min="6" max="6" width="105.5703125" customWidth="1"/>
    <col min="7" max="7" width="13.5703125" customWidth="1"/>
    <col min="8" max="8" width="30.85546875" customWidth="1"/>
    <col min="9" max="9" width="28" customWidth="1"/>
    <col min="10" max="10" width="29.7109375" customWidth="1"/>
  </cols>
  <sheetData>
    <row r="1" spans="1:10">
      <c r="A1" s="2"/>
      <c r="B1" s="2"/>
      <c r="C1" s="2"/>
      <c r="D1" s="29"/>
      <c r="E1" s="2"/>
      <c r="F1" s="2"/>
      <c r="G1" s="2"/>
      <c r="H1" s="2"/>
      <c r="I1" s="2"/>
      <c r="J1" s="2"/>
    </row>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852</v>
      </c>
      <c r="B5" s="785"/>
      <c r="C5" s="785"/>
      <c r="D5" s="785"/>
      <c r="E5" s="785"/>
      <c r="F5" s="785"/>
      <c r="G5" s="785"/>
      <c r="H5" s="253"/>
      <c r="I5" s="254"/>
      <c r="J5" s="254"/>
    </row>
    <row r="6" spans="1:10" ht="23.25">
      <c r="A6" s="263" t="s">
        <v>0</v>
      </c>
      <c r="B6" s="263"/>
      <c r="C6" s="492" t="s">
        <v>848</v>
      </c>
      <c r="D6" s="492"/>
      <c r="E6" s="492"/>
      <c r="F6" s="492"/>
      <c r="G6" s="263"/>
      <c r="H6" s="253"/>
      <c r="I6" s="254"/>
      <c r="J6" s="254"/>
    </row>
    <row r="7" spans="1:10" ht="23.25">
      <c r="A7" s="785" t="s">
        <v>162</v>
      </c>
      <c r="B7" s="785"/>
      <c r="C7" s="785"/>
      <c r="D7" s="785"/>
      <c r="E7" s="785"/>
      <c r="F7" s="785"/>
      <c r="G7" s="785"/>
      <c r="H7" s="253"/>
      <c r="I7" s="254"/>
      <c r="J7" s="254"/>
    </row>
    <row r="8" spans="1:10" ht="23.25">
      <c r="A8" s="785" t="s">
        <v>887</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ht="23.25">
      <c r="A11" s="254"/>
      <c r="B11" s="254"/>
      <c r="C11" s="254"/>
      <c r="D11" s="473"/>
      <c r="E11" s="254"/>
      <c r="F11" s="254"/>
      <c r="G11" s="258"/>
      <c r="H11" s="259" t="s">
        <v>22</v>
      </c>
      <c r="I11" s="259" t="s">
        <v>22</v>
      </c>
      <c r="J11" s="259" t="s">
        <v>22</v>
      </c>
    </row>
    <row r="12" spans="1:10" s="64" customFormat="1" ht="27.95" customHeight="1">
      <c r="A12" s="267"/>
      <c r="B12" s="267"/>
      <c r="C12" s="267"/>
      <c r="D12" s="394"/>
      <c r="E12" s="267"/>
      <c r="F12" s="268"/>
      <c r="G12" s="268"/>
      <c r="H12" s="269"/>
      <c r="I12" s="271"/>
      <c r="J12" s="271"/>
    </row>
    <row r="13" spans="1:10" s="64" customFormat="1" ht="39" customHeight="1">
      <c r="A13" s="267">
        <v>23010105</v>
      </c>
      <c r="B13" s="267">
        <v>70330</v>
      </c>
      <c r="C13" s="267"/>
      <c r="D13" s="394" t="s">
        <v>1248</v>
      </c>
      <c r="E13" s="267"/>
      <c r="F13" s="268" t="s">
        <v>24</v>
      </c>
      <c r="G13" s="268"/>
      <c r="H13" s="269">
        <v>200000000</v>
      </c>
      <c r="I13" s="269">
        <f>SUM(I14:I15)</f>
        <v>72110000</v>
      </c>
      <c r="J13" s="269">
        <f>SUM(J14:J15)</f>
        <v>106475000</v>
      </c>
    </row>
    <row r="14" spans="1:10" s="64" customFormat="1" ht="46.5">
      <c r="A14" s="270" t="s">
        <v>6</v>
      </c>
      <c r="B14" s="267"/>
      <c r="C14" s="267"/>
      <c r="D14" s="394"/>
      <c r="E14" s="267"/>
      <c r="F14" s="423" t="s">
        <v>146</v>
      </c>
      <c r="G14" s="268"/>
      <c r="H14" s="273">
        <v>200000000</v>
      </c>
      <c r="I14" s="273">
        <v>69110000</v>
      </c>
      <c r="J14" s="273">
        <v>67225000</v>
      </c>
    </row>
    <row r="15" spans="1:10" s="64" customFormat="1" ht="23.25">
      <c r="A15" s="270" t="s">
        <v>7</v>
      </c>
      <c r="B15" s="267"/>
      <c r="C15" s="267"/>
      <c r="D15" s="394"/>
      <c r="E15" s="267"/>
      <c r="F15" s="423" t="s">
        <v>1376</v>
      </c>
      <c r="G15" s="268"/>
      <c r="H15" s="273"/>
      <c r="I15" s="273">
        <v>3000000</v>
      </c>
      <c r="J15" s="273">
        <v>39250000</v>
      </c>
    </row>
    <row r="16" spans="1:10" s="64" customFormat="1" ht="27.95" customHeight="1">
      <c r="A16" s="267"/>
      <c r="B16" s="267"/>
      <c r="C16" s="267"/>
      <c r="D16" s="394"/>
      <c r="E16" s="267"/>
      <c r="F16" s="268"/>
      <c r="G16" s="268"/>
      <c r="H16" s="269"/>
      <c r="I16" s="273"/>
      <c r="J16" s="273"/>
    </row>
    <row r="17" spans="1:10" s="64" customFormat="1" ht="27.95" customHeight="1">
      <c r="A17" s="267">
        <v>23010112</v>
      </c>
      <c r="B17" s="267">
        <v>70330</v>
      </c>
      <c r="C17" s="267"/>
      <c r="D17" s="394" t="s">
        <v>1248</v>
      </c>
      <c r="E17" s="267"/>
      <c r="F17" s="268" t="s">
        <v>4</v>
      </c>
      <c r="G17" s="268"/>
      <c r="H17" s="269">
        <v>22500000</v>
      </c>
      <c r="I17" s="269">
        <f>SUM(I18:I23)</f>
        <v>12960000</v>
      </c>
      <c r="J17" s="269">
        <f>SUM(J18:J23)</f>
        <v>56500000</v>
      </c>
    </row>
    <row r="18" spans="1:10" s="64" customFormat="1" ht="27.95" customHeight="1">
      <c r="A18" s="270" t="s">
        <v>6</v>
      </c>
      <c r="B18" s="270"/>
      <c r="C18" s="270"/>
      <c r="D18" s="395"/>
      <c r="E18" s="270"/>
      <c r="F18" s="423" t="s">
        <v>147</v>
      </c>
      <c r="G18" s="271"/>
      <c r="H18" s="273">
        <v>10000000</v>
      </c>
      <c r="I18" s="273">
        <v>1000000</v>
      </c>
      <c r="J18" s="273">
        <v>20000000</v>
      </c>
    </row>
    <row r="19" spans="1:10" s="64" customFormat="1" ht="27.95" customHeight="1">
      <c r="A19" s="270" t="s">
        <v>7</v>
      </c>
      <c r="B19" s="270"/>
      <c r="C19" s="270"/>
      <c r="D19" s="395"/>
      <c r="E19" s="270"/>
      <c r="F19" s="261" t="s">
        <v>148</v>
      </c>
      <c r="G19" s="271"/>
      <c r="H19" s="273">
        <v>1000000</v>
      </c>
      <c r="I19" s="273"/>
      <c r="J19" s="273">
        <v>3000000</v>
      </c>
    </row>
    <row r="20" spans="1:10" s="64" customFormat="1" ht="46.5">
      <c r="A20" s="270" t="s">
        <v>9</v>
      </c>
      <c r="B20" s="270"/>
      <c r="C20" s="270"/>
      <c r="D20" s="395"/>
      <c r="E20" s="270"/>
      <c r="F20" s="261" t="s">
        <v>149</v>
      </c>
      <c r="G20" s="271"/>
      <c r="H20" s="273">
        <v>1500000</v>
      </c>
      <c r="I20" s="273">
        <v>1000000</v>
      </c>
      <c r="J20" s="273">
        <v>1500000</v>
      </c>
    </row>
    <row r="21" spans="1:10" s="64" customFormat="1" ht="27.95" customHeight="1">
      <c r="A21" s="270" t="s">
        <v>35</v>
      </c>
      <c r="B21" s="270"/>
      <c r="C21" s="270"/>
      <c r="D21" s="395"/>
      <c r="E21" s="270"/>
      <c r="F21" s="423" t="s">
        <v>150</v>
      </c>
      <c r="G21" s="271"/>
      <c r="H21" s="273">
        <v>10000000</v>
      </c>
      <c r="I21" s="273">
        <v>9460000</v>
      </c>
      <c r="J21" s="273">
        <v>20000000</v>
      </c>
    </row>
    <row r="22" spans="1:10" s="64" customFormat="1" ht="27.95" customHeight="1">
      <c r="A22" s="270" t="s">
        <v>71</v>
      </c>
      <c r="B22" s="270"/>
      <c r="C22" s="270"/>
      <c r="D22" s="395"/>
      <c r="E22" s="270"/>
      <c r="F22" s="536" t="s">
        <v>1377</v>
      </c>
      <c r="G22" s="271"/>
      <c r="H22" s="273"/>
      <c r="I22" s="273">
        <v>1500000</v>
      </c>
      <c r="J22" s="273">
        <v>2000000</v>
      </c>
    </row>
    <row r="23" spans="1:10" s="64" customFormat="1" ht="46.5">
      <c r="A23" s="270" t="s">
        <v>310</v>
      </c>
      <c r="B23" s="270"/>
      <c r="C23" s="270"/>
      <c r="D23" s="395"/>
      <c r="E23" s="270"/>
      <c r="F23" s="540" t="s">
        <v>1378</v>
      </c>
      <c r="G23" s="271"/>
      <c r="H23" s="273"/>
      <c r="I23" s="273"/>
      <c r="J23" s="273">
        <v>10000000</v>
      </c>
    </row>
    <row r="24" spans="1:10" s="64" customFormat="1" ht="27.95" customHeight="1">
      <c r="A24" s="270"/>
      <c r="B24" s="270"/>
      <c r="C24" s="270"/>
      <c r="D24" s="395"/>
      <c r="E24" s="270"/>
      <c r="F24" s="536"/>
      <c r="G24" s="271"/>
      <c r="H24" s="273"/>
      <c r="I24" s="273"/>
      <c r="J24" s="273"/>
    </row>
    <row r="25" spans="1:10" s="64" customFormat="1" ht="27.95" customHeight="1">
      <c r="A25" s="267">
        <v>23010113</v>
      </c>
      <c r="B25" s="267">
        <v>70460</v>
      </c>
      <c r="C25" s="267"/>
      <c r="D25" s="394" t="s">
        <v>1248</v>
      </c>
      <c r="E25" s="267"/>
      <c r="F25" s="538" t="s">
        <v>92</v>
      </c>
      <c r="G25" s="268"/>
      <c r="H25" s="269">
        <v>2000000</v>
      </c>
      <c r="I25" s="273"/>
      <c r="J25" s="273">
        <v>6000000</v>
      </c>
    </row>
    <row r="26" spans="1:10" s="64" customFormat="1" ht="27.95" customHeight="1">
      <c r="A26" s="270" t="s">
        <v>6</v>
      </c>
      <c r="B26" s="270"/>
      <c r="C26" s="270"/>
      <c r="D26" s="395"/>
      <c r="E26" s="270"/>
      <c r="F26" s="423" t="s">
        <v>151</v>
      </c>
      <c r="G26" s="268" t="s">
        <v>12</v>
      </c>
      <c r="H26" s="273">
        <v>2000000</v>
      </c>
      <c r="I26" s="273"/>
      <c r="J26" s="273">
        <v>6000000</v>
      </c>
    </row>
    <row r="27" spans="1:10" s="64" customFormat="1" ht="27.95" customHeight="1">
      <c r="A27" s="270"/>
      <c r="B27" s="270"/>
      <c r="C27" s="270"/>
      <c r="D27" s="395"/>
      <c r="E27" s="270"/>
      <c r="F27" s="536"/>
      <c r="G27" s="271"/>
      <c r="H27" s="273"/>
      <c r="I27" s="273"/>
      <c r="J27" s="273"/>
    </row>
    <row r="28" spans="1:10" s="64" customFormat="1" ht="27.95" customHeight="1">
      <c r="A28" s="267">
        <v>23010119</v>
      </c>
      <c r="B28" s="267">
        <v>70460</v>
      </c>
      <c r="C28" s="267"/>
      <c r="D28" s="394" t="s">
        <v>1248</v>
      </c>
      <c r="E28" s="267"/>
      <c r="F28" s="538" t="s">
        <v>133</v>
      </c>
      <c r="G28" s="268"/>
      <c r="H28" s="269">
        <v>5000000</v>
      </c>
      <c r="I28" s="273"/>
      <c r="J28" s="269">
        <v>10750000</v>
      </c>
    </row>
    <row r="29" spans="1:10" s="64" customFormat="1" ht="27.95" customHeight="1">
      <c r="A29" s="270" t="s">
        <v>6</v>
      </c>
      <c r="B29" s="270"/>
      <c r="C29" s="270"/>
      <c r="D29" s="395"/>
      <c r="E29" s="270"/>
      <c r="F29" s="541" t="s">
        <v>152</v>
      </c>
      <c r="G29" s="268" t="s">
        <v>5</v>
      </c>
      <c r="H29" s="273">
        <v>5000000</v>
      </c>
      <c r="I29" s="273"/>
      <c r="J29" s="273">
        <v>10750000</v>
      </c>
    </row>
    <row r="30" spans="1:10" s="64" customFormat="1" ht="27.95" customHeight="1">
      <c r="A30" s="270"/>
      <c r="B30" s="270"/>
      <c r="C30" s="270"/>
      <c r="D30" s="395"/>
      <c r="E30" s="270"/>
      <c r="F30" s="536"/>
      <c r="G30" s="271"/>
      <c r="H30" s="273"/>
      <c r="I30" s="273"/>
      <c r="J30" s="273"/>
    </row>
    <row r="31" spans="1:10" s="64" customFormat="1" ht="27.95" customHeight="1">
      <c r="A31" s="267">
        <v>23010123</v>
      </c>
      <c r="B31" s="267">
        <v>70320</v>
      </c>
      <c r="C31" s="267"/>
      <c r="D31" s="394" t="s">
        <v>1248</v>
      </c>
      <c r="E31" s="267"/>
      <c r="F31" s="538" t="s">
        <v>153</v>
      </c>
      <c r="G31" s="268"/>
      <c r="H31" s="269">
        <v>2000000</v>
      </c>
      <c r="I31" s="273"/>
      <c r="J31" s="269">
        <v>5000000</v>
      </c>
    </row>
    <row r="32" spans="1:10" s="64" customFormat="1" ht="27.95" customHeight="1">
      <c r="A32" s="270" t="s">
        <v>6</v>
      </c>
      <c r="B32" s="270"/>
      <c r="C32" s="270"/>
      <c r="D32" s="395"/>
      <c r="E32" s="270"/>
      <c r="F32" s="423" t="s">
        <v>154</v>
      </c>
      <c r="G32" s="271"/>
      <c r="H32" s="273">
        <v>2000000</v>
      </c>
      <c r="I32" s="273">
        <v>1500000</v>
      </c>
      <c r="J32" s="273">
        <v>5000000</v>
      </c>
    </row>
    <row r="33" spans="1:10" s="64" customFormat="1" ht="27.95" customHeight="1">
      <c r="A33" s="270"/>
      <c r="B33" s="270"/>
      <c r="C33" s="270"/>
      <c r="D33" s="395"/>
      <c r="E33" s="270"/>
      <c r="F33" s="423"/>
      <c r="G33" s="271"/>
      <c r="H33" s="273"/>
      <c r="I33" s="273"/>
      <c r="J33" s="273"/>
    </row>
    <row r="34" spans="1:10" s="64" customFormat="1" ht="23.25">
      <c r="A34" s="267">
        <v>23010125</v>
      </c>
      <c r="B34" s="267">
        <v>70330</v>
      </c>
      <c r="C34" s="267"/>
      <c r="D34" s="394" t="s">
        <v>1248</v>
      </c>
      <c r="E34" s="267"/>
      <c r="F34" s="415" t="s">
        <v>94</v>
      </c>
      <c r="G34" s="268"/>
      <c r="H34" s="269">
        <v>20000000</v>
      </c>
      <c r="I34" s="273"/>
      <c r="J34" s="269">
        <v>35000000</v>
      </c>
    </row>
    <row r="35" spans="1:10" s="64" customFormat="1" ht="27.95" customHeight="1">
      <c r="A35" s="270" t="s">
        <v>6</v>
      </c>
      <c r="B35" s="270"/>
      <c r="C35" s="270"/>
      <c r="D35" s="395"/>
      <c r="E35" s="270"/>
      <c r="F35" s="423" t="s">
        <v>155</v>
      </c>
      <c r="G35" s="268" t="s">
        <v>5</v>
      </c>
      <c r="H35" s="273">
        <v>10000000</v>
      </c>
      <c r="I35" s="273"/>
      <c r="J35" s="273">
        <v>15000000</v>
      </c>
    </row>
    <row r="36" spans="1:10" s="64" customFormat="1" ht="27.95" customHeight="1">
      <c r="A36" s="270"/>
      <c r="B36" s="270"/>
      <c r="C36" s="270"/>
      <c r="D36" s="395"/>
      <c r="E36" s="270"/>
      <c r="F36" s="423" t="s">
        <v>156</v>
      </c>
      <c r="G36" s="271"/>
      <c r="H36" s="273">
        <v>10000000</v>
      </c>
      <c r="I36" s="273"/>
      <c r="J36" s="273">
        <v>20000000</v>
      </c>
    </row>
    <row r="37" spans="1:10" s="64" customFormat="1" ht="27.95" customHeight="1">
      <c r="A37" s="270"/>
      <c r="B37" s="270"/>
      <c r="C37" s="270"/>
      <c r="D37" s="395"/>
      <c r="E37" s="270"/>
      <c r="F37" s="423"/>
      <c r="G37" s="271"/>
      <c r="H37" s="273"/>
      <c r="I37" s="273"/>
      <c r="J37" s="273"/>
    </row>
    <row r="38" spans="1:10" s="64" customFormat="1" ht="27.95" customHeight="1">
      <c r="A38" s="267">
        <v>23010128</v>
      </c>
      <c r="B38" s="267">
        <v>70133</v>
      </c>
      <c r="C38" s="267"/>
      <c r="D38" s="394" t="s">
        <v>1248</v>
      </c>
      <c r="E38" s="267"/>
      <c r="F38" s="401" t="s">
        <v>14</v>
      </c>
      <c r="G38" s="268"/>
      <c r="H38" s="269">
        <v>8000000</v>
      </c>
      <c r="I38" s="273">
        <v>8000000</v>
      </c>
      <c r="J38" s="269">
        <v>29000000</v>
      </c>
    </row>
    <row r="39" spans="1:10" s="64" customFormat="1" ht="23.25">
      <c r="A39" s="270" t="s">
        <v>6</v>
      </c>
      <c r="B39" s="270"/>
      <c r="C39" s="270"/>
      <c r="D39" s="395"/>
      <c r="E39" s="270"/>
      <c r="F39" s="423" t="s">
        <v>157</v>
      </c>
      <c r="G39" s="268" t="s">
        <v>12</v>
      </c>
      <c r="H39" s="273">
        <v>5000000</v>
      </c>
      <c r="I39" s="273">
        <v>5000000</v>
      </c>
      <c r="J39" s="273">
        <v>25000000</v>
      </c>
    </row>
    <row r="40" spans="1:10" s="64" customFormat="1" ht="27.95" customHeight="1">
      <c r="A40" s="270" t="s">
        <v>7</v>
      </c>
      <c r="B40" s="270"/>
      <c r="C40" s="270"/>
      <c r="D40" s="395"/>
      <c r="E40" s="270"/>
      <c r="F40" s="423" t="s">
        <v>158</v>
      </c>
      <c r="G40" s="271"/>
      <c r="H40" s="273">
        <v>3000000</v>
      </c>
      <c r="I40" s="273">
        <v>3000000</v>
      </c>
      <c r="J40" s="273">
        <v>3000000</v>
      </c>
    </row>
    <row r="41" spans="1:10" s="64" customFormat="1" ht="27.95" customHeight="1">
      <c r="A41" s="270"/>
      <c r="B41" s="270"/>
      <c r="C41" s="270"/>
      <c r="D41" s="395"/>
      <c r="E41" s="270"/>
      <c r="F41" s="260" t="s">
        <v>1379</v>
      </c>
      <c r="G41" s="271"/>
      <c r="H41" s="273"/>
      <c r="I41" s="273"/>
      <c r="J41" s="273">
        <v>1000000</v>
      </c>
    </row>
    <row r="42" spans="1:10" s="64" customFormat="1" ht="27.95" customHeight="1">
      <c r="A42" s="270"/>
      <c r="B42" s="270"/>
      <c r="C42" s="270"/>
      <c r="D42" s="395"/>
      <c r="E42" s="270"/>
      <c r="F42" s="260"/>
      <c r="G42" s="271"/>
      <c r="H42" s="273"/>
      <c r="I42" s="273"/>
      <c r="J42" s="273"/>
    </row>
    <row r="43" spans="1:10" s="64" customFormat="1" ht="45">
      <c r="A43" s="267">
        <v>23030101</v>
      </c>
      <c r="B43" s="267">
        <v>70610</v>
      </c>
      <c r="C43" s="267"/>
      <c r="D43" s="394" t="s">
        <v>1248</v>
      </c>
      <c r="E43" s="267"/>
      <c r="F43" s="428" t="s">
        <v>141</v>
      </c>
      <c r="G43" s="268"/>
      <c r="H43" s="269">
        <v>10000000</v>
      </c>
      <c r="I43" s="269">
        <v>1168668</v>
      </c>
      <c r="J43" s="269">
        <v>20000000</v>
      </c>
    </row>
    <row r="44" spans="1:10" s="64" customFormat="1" ht="23.25">
      <c r="A44" s="270" t="s">
        <v>6</v>
      </c>
      <c r="B44" s="270"/>
      <c r="C44" s="270"/>
      <c r="D44" s="395"/>
      <c r="E44" s="270"/>
      <c r="F44" s="423" t="s">
        <v>159</v>
      </c>
      <c r="G44" s="271"/>
      <c r="H44" s="273">
        <v>10000000</v>
      </c>
      <c r="I44" s="273">
        <v>1168668</v>
      </c>
      <c r="J44" s="273">
        <v>20000000</v>
      </c>
    </row>
    <row r="45" spans="1:10" s="64" customFormat="1" ht="27.95" customHeight="1">
      <c r="A45" s="270"/>
      <c r="B45" s="270"/>
      <c r="C45" s="270"/>
      <c r="D45" s="395"/>
      <c r="E45" s="270"/>
      <c r="F45" s="537"/>
      <c r="G45" s="271"/>
      <c r="H45" s="273"/>
      <c r="I45" s="273"/>
      <c r="J45" s="273"/>
    </row>
    <row r="46" spans="1:10" s="64" customFormat="1" ht="27.95" customHeight="1">
      <c r="A46" s="267">
        <v>23020101</v>
      </c>
      <c r="B46" s="267">
        <v>70330</v>
      </c>
      <c r="C46" s="267"/>
      <c r="D46" s="394" t="s">
        <v>1248</v>
      </c>
      <c r="E46" s="267"/>
      <c r="F46" s="542" t="s">
        <v>135</v>
      </c>
      <c r="G46" s="268"/>
      <c r="H46" s="269">
        <v>5000000</v>
      </c>
      <c r="I46" s="273"/>
      <c r="J46" s="269">
        <v>5000000</v>
      </c>
    </row>
    <row r="47" spans="1:10" s="64" customFormat="1" ht="27.95" customHeight="1">
      <c r="A47" s="270" t="s">
        <v>6</v>
      </c>
      <c r="B47" s="270"/>
      <c r="C47" s="270"/>
      <c r="D47" s="395"/>
      <c r="E47" s="270"/>
      <c r="F47" s="423" t="s">
        <v>160</v>
      </c>
      <c r="G47" s="271"/>
      <c r="H47" s="273">
        <v>5000000</v>
      </c>
      <c r="I47" s="273"/>
      <c r="J47" s="273">
        <v>5000000</v>
      </c>
    </row>
    <row r="48" spans="1:10" s="64" customFormat="1" ht="27.95" customHeight="1">
      <c r="A48" s="270"/>
      <c r="B48" s="270"/>
      <c r="C48" s="270"/>
      <c r="D48" s="395"/>
      <c r="E48" s="270"/>
      <c r="F48" s="260"/>
      <c r="G48" s="271"/>
      <c r="H48" s="273"/>
      <c r="I48" s="273"/>
      <c r="J48" s="273"/>
    </row>
    <row r="49" spans="1:10" s="64" customFormat="1" ht="27.95" customHeight="1">
      <c r="A49" s="267">
        <v>23030121</v>
      </c>
      <c r="B49" s="267">
        <v>70610</v>
      </c>
      <c r="C49" s="267"/>
      <c r="D49" s="394" t="s">
        <v>1248</v>
      </c>
      <c r="E49" s="267"/>
      <c r="F49" s="268" t="s">
        <v>106</v>
      </c>
      <c r="G49" s="268"/>
      <c r="H49" s="269">
        <v>10000000</v>
      </c>
      <c r="I49" s="269">
        <v>10000000</v>
      </c>
      <c r="J49" s="269">
        <v>25000000</v>
      </c>
    </row>
    <row r="50" spans="1:10" s="64" customFormat="1" ht="23.25">
      <c r="A50" s="270" t="s">
        <v>6</v>
      </c>
      <c r="B50" s="270"/>
      <c r="C50" s="270"/>
      <c r="D50" s="395"/>
      <c r="E50" s="270"/>
      <c r="F50" s="423" t="s">
        <v>161</v>
      </c>
      <c r="G50" s="271"/>
      <c r="H50" s="273">
        <v>10000000</v>
      </c>
      <c r="I50" s="273">
        <v>10000000</v>
      </c>
      <c r="J50" s="273">
        <v>25000000</v>
      </c>
    </row>
    <row r="51" spans="1:10" s="64" customFormat="1" ht="27.95" customHeight="1">
      <c r="A51" s="270"/>
      <c r="B51" s="270"/>
      <c r="C51" s="270"/>
      <c r="D51" s="395"/>
      <c r="E51" s="270"/>
      <c r="F51" s="537"/>
      <c r="G51" s="271"/>
      <c r="H51" s="273"/>
      <c r="I51" s="273"/>
      <c r="J51" s="273"/>
    </row>
    <row r="52" spans="1:10" s="64" customFormat="1" ht="27.95" customHeight="1">
      <c r="A52" s="271"/>
      <c r="B52" s="271"/>
      <c r="C52" s="271"/>
      <c r="D52" s="403"/>
      <c r="E52" s="271"/>
      <c r="F52" s="267" t="s">
        <v>2245</v>
      </c>
      <c r="G52" s="271"/>
      <c r="H52" s="277">
        <f>SUM(H13,H17,H28,H34,H38,H31,H25,H46,H43,H49)</f>
        <v>284500000</v>
      </c>
      <c r="I52" s="277">
        <f t="shared" ref="I52:J52" si="0">SUM(I13,I17,I28,I34,I38,I31,I25,I46,I43,I49)</f>
        <v>104238668</v>
      </c>
      <c r="J52" s="277">
        <f t="shared" si="0"/>
        <v>298725000</v>
      </c>
    </row>
    <row r="53" spans="1:10" s="64" customFormat="1" ht="27.95" customHeight="1">
      <c r="A53" s="302"/>
      <c r="B53" s="302"/>
      <c r="C53" s="302"/>
      <c r="D53" s="543"/>
      <c r="E53" s="302"/>
      <c r="F53" s="302"/>
      <c r="G53" s="302"/>
      <c r="H53" s="302"/>
      <c r="I53" s="302"/>
      <c r="J53" s="302"/>
    </row>
    <row r="54" spans="1:10" ht="23.25">
      <c r="A54" s="518"/>
      <c r="B54" s="518"/>
      <c r="C54" s="518"/>
      <c r="D54" s="531"/>
      <c r="E54" s="518"/>
      <c r="F54" s="518"/>
      <c r="G54" s="518"/>
      <c r="H54" s="518"/>
      <c r="I54" s="518"/>
      <c r="J54" s="518"/>
    </row>
  </sheetData>
  <mergeCells count="4">
    <mergeCell ref="A5:G5"/>
    <mergeCell ref="A7:G7"/>
    <mergeCell ref="A8:G8"/>
    <mergeCell ref="A2:J2"/>
  </mergeCells>
  <printOptions horizontalCentered="1" verticalCentered="1"/>
  <pageMargins left="0.2" right="0.2" top="0.25" bottom="0.25" header="0.3" footer="0.3"/>
  <pageSetup scale="36" orientation="landscape" horizontalDpi="300" verticalDpi="300" r:id="rId1"/>
  <headerFooter>
    <oddFooter xml:space="preserve">&amp;C&amp;"-,Bold"&amp;24 </oddFooter>
  </headerFooter>
</worksheet>
</file>

<file path=xl/worksheets/sheet53.xml><?xml version="1.0" encoding="utf-8"?>
<worksheet xmlns="http://schemas.openxmlformats.org/spreadsheetml/2006/main" xmlns:r="http://schemas.openxmlformats.org/officeDocument/2006/relationships">
  <dimension ref="A1:J26"/>
  <sheetViews>
    <sheetView view="pageBreakPreview" zoomScale="55" zoomScaleNormal="100" zoomScaleSheetLayoutView="55" workbookViewId="0">
      <selection activeCell="J10" sqref="J10"/>
    </sheetView>
  </sheetViews>
  <sheetFormatPr defaultRowHeight="15"/>
  <cols>
    <col min="1" max="1" width="19.5703125" customWidth="1"/>
    <col min="2" max="2" width="23.85546875" customWidth="1"/>
    <col min="3" max="3" width="21.7109375" customWidth="1"/>
    <col min="4" max="4" width="17" style="32" customWidth="1"/>
    <col min="5" max="5" width="13.42578125" customWidth="1"/>
    <col min="6" max="6" width="96.5703125" customWidth="1"/>
    <col min="7" max="7" width="14.140625" customWidth="1"/>
    <col min="8" max="8" width="33.140625" customWidth="1"/>
    <col min="9" max="9" width="26.5703125" customWidth="1"/>
    <col min="10" max="10" width="31.5703125" customWidth="1"/>
  </cols>
  <sheetData>
    <row r="1" spans="1:10">
      <c r="A1" s="2"/>
      <c r="B1" s="2"/>
      <c r="C1" s="2"/>
      <c r="D1" s="29"/>
      <c r="E1" s="2"/>
      <c r="F1" s="2"/>
      <c r="G1" s="2"/>
      <c r="H1" s="2"/>
      <c r="I1" s="2"/>
      <c r="J1" s="2"/>
    </row>
    <row r="2" spans="1:10" ht="22.5">
      <c r="A2" s="801" t="s">
        <v>1247</v>
      </c>
      <c r="B2" s="781"/>
      <c r="C2" s="781"/>
      <c r="D2" s="781"/>
      <c r="E2" s="781"/>
      <c r="F2" s="781"/>
      <c r="G2" s="781"/>
      <c r="H2" s="781"/>
      <c r="I2" s="781"/>
      <c r="J2" s="782"/>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853</v>
      </c>
      <c r="B5" s="785"/>
      <c r="C5" s="785"/>
      <c r="D5" s="785"/>
      <c r="E5" s="785"/>
      <c r="F5" s="785"/>
      <c r="G5" s="785"/>
      <c r="H5" s="253"/>
      <c r="I5" s="254"/>
      <c r="J5" s="254"/>
    </row>
    <row r="6" spans="1:10" ht="23.25">
      <c r="A6" s="263" t="s">
        <v>0</v>
      </c>
      <c r="B6" s="263"/>
      <c r="C6" s="492" t="s">
        <v>854</v>
      </c>
      <c r="D6" s="492"/>
      <c r="E6" s="492"/>
      <c r="F6" s="492"/>
      <c r="G6" s="263"/>
      <c r="H6" s="253"/>
      <c r="I6" s="254"/>
      <c r="J6" s="254"/>
    </row>
    <row r="7" spans="1:10" ht="23.25">
      <c r="A7" s="785" t="s">
        <v>163</v>
      </c>
      <c r="B7" s="785"/>
      <c r="C7" s="785"/>
      <c r="D7" s="785"/>
      <c r="E7" s="785"/>
      <c r="F7" s="785"/>
      <c r="G7" s="785"/>
      <c r="H7" s="253"/>
      <c r="I7" s="254"/>
      <c r="J7" s="254"/>
    </row>
    <row r="8" spans="1:10" ht="23.25">
      <c r="A8" s="785" t="s">
        <v>888</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s="64" customFormat="1" ht="30" customHeight="1">
      <c r="A11" s="271"/>
      <c r="B11" s="271"/>
      <c r="C11" s="271"/>
      <c r="D11" s="403"/>
      <c r="E11" s="271"/>
      <c r="F11" s="271"/>
      <c r="G11" s="404"/>
      <c r="H11" s="474" t="s">
        <v>22</v>
      </c>
      <c r="I11" s="474" t="s">
        <v>22</v>
      </c>
      <c r="J11" s="474" t="s">
        <v>22</v>
      </c>
    </row>
    <row r="12" spans="1:10" s="64" customFormat="1" ht="30" customHeight="1">
      <c r="A12" s="267"/>
      <c r="B12" s="267"/>
      <c r="C12" s="267"/>
      <c r="D12" s="394"/>
      <c r="E12" s="267"/>
      <c r="F12" s="268"/>
      <c r="G12" s="268"/>
      <c r="H12" s="269"/>
      <c r="I12" s="271"/>
      <c r="J12" s="271"/>
    </row>
    <row r="13" spans="1:10" s="64" customFormat="1" ht="39" customHeight="1">
      <c r="A13" s="267">
        <v>23010105</v>
      </c>
      <c r="B13" s="267">
        <v>70133</v>
      </c>
      <c r="C13" s="267"/>
      <c r="D13" s="394"/>
      <c r="E13" s="267"/>
      <c r="F13" s="268" t="s">
        <v>24</v>
      </c>
      <c r="G13" s="268" t="s">
        <v>12</v>
      </c>
      <c r="H13" s="269">
        <v>10000000</v>
      </c>
      <c r="I13" s="269">
        <v>13000000</v>
      </c>
      <c r="J13" s="269">
        <v>20000000</v>
      </c>
    </row>
    <row r="14" spans="1:10" s="64" customFormat="1" ht="30" customHeight="1">
      <c r="A14" s="267" t="s">
        <v>6</v>
      </c>
      <c r="B14" s="267"/>
      <c r="C14" s="267"/>
      <c r="D14" s="394"/>
      <c r="E14" s="267"/>
      <c r="F14" s="424" t="s">
        <v>2004</v>
      </c>
      <c r="G14" s="268"/>
      <c r="H14" s="273">
        <v>10000000</v>
      </c>
      <c r="I14" s="273">
        <v>13000000</v>
      </c>
      <c r="J14" s="273">
        <v>20000000</v>
      </c>
    </row>
    <row r="15" spans="1:10" s="64" customFormat="1" ht="30" customHeight="1">
      <c r="A15" s="267"/>
      <c r="B15" s="267"/>
      <c r="C15" s="267"/>
      <c r="D15" s="394"/>
      <c r="E15" s="267"/>
      <c r="F15" s="268"/>
      <c r="G15" s="268"/>
      <c r="H15" s="269"/>
      <c r="I15" s="273"/>
      <c r="J15" s="273"/>
    </row>
    <row r="16" spans="1:10" s="64" customFormat="1" ht="30" customHeight="1">
      <c r="A16" s="267">
        <v>23010112</v>
      </c>
      <c r="B16" s="267">
        <v>70133</v>
      </c>
      <c r="C16" s="267"/>
      <c r="D16" s="394"/>
      <c r="E16" s="267"/>
      <c r="F16" s="268" t="s">
        <v>4</v>
      </c>
      <c r="G16" s="268"/>
      <c r="H16" s="269">
        <v>3550000</v>
      </c>
      <c r="I16" s="269">
        <v>3500000</v>
      </c>
      <c r="J16" s="269">
        <v>3550000</v>
      </c>
    </row>
    <row r="17" spans="1:10" s="64" customFormat="1" ht="30" customHeight="1">
      <c r="A17" s="270" t="s">
        <v>6</v>
      </c>
      <c r="B17" s="270"/>
      <c r="C17" s="270"/>
      <c r="D17" s="395"/>
      <c r="E17" s="270"/>
      <c r="F17" s="423" t="s">
        <v>147</v>
      </c>
      <c r="G17" s="271"/>
      <c r="H17" s="273">
        <v>3500000</v>
      </c>
      <c r="I17" s="273">
        <v>3500000</v>
      </c>
      <c r="J17" s="273">
        <v>3500000</v>
      </c>
    </row>
    <row r="18" spans="1:10" s="64" customFormat="1" ht="30" customHeight="1">
      <c r="A18" s="270" t="s">
        <v>7</v>
      </c>
      <c r="B18" s="270"/>
      <c r="C18" s="270"/>
      <c r="D18" s="395"/>
      <c r="E18" s="270"/>
      <c r="F18" s="424" t="s">
        <v>164</v>
      </c>
      <c r="G18" s="271"/>
      <c r="H18" s="273">
        <v>50000</v>
      </c>
      <c r="I18" s="273"/>
      <c r="J18" s="273">
        <v>50000</v>
      </c>
    </row>
    <row r="19" spans="1:10" s="64" customFormat="1" ht="30" customHeight="1">
      <c r="A19" s="270"/>
      <c r="B19" s="270"/>
      <c r="C19" s="270"/>
      <c r="D19" s="395"/>
      <c r="E19" s="270"/>
      <c r="F19" s="536"/>
      <c r="G19" s="271"/>
      <c r="H19" s="273"/>
      <c r="I19" s="273"/>
      <c r="J19" s="273"/>
    </row>
    <row r="20" spans="1:10" s="64" customFormat="1" ht="30" customHeight="1">
      <c r="A20" s="267">
        <v>23020101</v>
      </c>
      <c r="B20" s="267">
        <v>70610</v>
      </c>
      <c r="C20" s="267"/>
      <c r="D20" s="394"/>
      <c r="E20" s="267"/>
      <c r="F20" s="542" t="s">
        <v>135</v>
      </c>
      <c r="G20" s="268" t="s">
        <v>12</v>
      </c>
      <c r="H20" s="269">
        <v>30000000</v>
      </c>
      <c r="I20" s="273"/>
      <c r="J20" s="269">
        <v>50000000</v>
      </c>
    </row>
    <row r="21" spans="1:10" s="64" customFormat="1" ht="30" customHeight="1">
      <c r="A21" s="270" t="s">
        <v>6</v>
      </c>
      <c r="B21" s="270"/>
      <c r="C21" s="270"/>
      <c r="D21" s="395"/>
      <c r="E21" s="270"/>
      <c r="F21" s="424" t="s">
        <v>165</v>
      </c>
      <c r="G21" s="271"/>
      <c r="H21" s="273">
        <v>30000000</v>
      </c>
      <c r="I21" s="273"/>
      <c r="J21" s="273">
        <v>50000000</v>
      </c>
    </row>
    <row r="22" spans="1:10" s="64" customFormat="1" ht="30" customHeight="1">
      <c r="A22" s="270"/>
      <c r="B22" s="270"/>
      <c r="C22" s="270"/>
      <c r="D22" s="395"/>
      <c r="E22" s="270"/>
      <c r="F22" s="260"/>
      <c r="G22" s="271"/>
      <c r="H22" s="273"/>
      <c r="I22" s="273"/>
      <c r="J22" s="273"/>
    </row>
    <row r="23" spans="1:10" s="64" customFormat="1" ht="30" customHeight="1">
      <c r="A23" s="267">
        <v>23030121</v>
      </c>
      <c r="B23" s="267">
        <v>70610</v>
      </c>
      <c r="C23" s="267"/>
      <c r="D23" s="394"/>
      <c r="E23" s="267"/>
      <c r="F23" s="268" t="s">
        <v>106</v>
      </c>
      <c r="G23" s="268"/>
      <c r="H23" s="269">
        <v>2150000</v>
      </c>
      <c r="I23" s="269">
        <v>2350000</v>
      </c>
      <c r="J23" s="269">
        <v>2500000</v>
      </c>
    </row>
    <row r="24" spans="1:10" s="64" customFormat="1" ht="30" customHeight="1">
      <c r="A24" s="270" t="s">
        <v>6</v>
      </c>
      <c r="B24" s="270"/>
      <c r="C24" s="270"/>
      <c r="D24" s="395"/>
      <c r="E24" s="270"/>
      <c r="F24" s="424" t="s">
        <v>166</v>
      </c>
      <c r="G24" s="271" t="s">
        <v>12</v>
      </c>
      <c r="H24" s="273">
        <v>2150000</v>
      </c>
      <c r="I24" s="273">
        <v>2350000</v>
      </c>
      <c r="J24" s="273">
        <v>2500000</v>
      </c>
    </row>
    <row r="25" spans="1:10" s="64" customFormat="1" ht="30" customHeight="1">
      <c r="A25" s="270"/>
      <c r="B25" s="270"/>
      <c r="C25" s="270"/>
      <c r="D25" s="395"/>
      <c r="E25" s="270"/>
      <c r="F25" s="537"/>
      <c r="G25" s="271"/>
      <c r="H25" s="273"/>
      <c r="I25" s="273"/>
      <c r="J25" s="273"/>
    </row>
    <row r="26" spans="1:10" s="64" customFormat="1" ht="30" customHeight="1">
      <c r="A26" s="271"/>
      <c r="B26" s="271"/>
      <c r="C26" s="271"/>
      <c r="D26" s="403"/>
      <c r="E26" s="271"/>
      <c r="F26" s="267" t="s">
        <v>1833</v>
      </c>
      <c r="G26" s="271"/>
      <c r="H26" s="277">
        <f>SUM(H13,H16,H20,H23)</f>
        <v>45700000</v>
      </c>
      <c r="I26" s="277">
        <f t="shared" ref="I26:J26" si="0">SUM(I13,I16,I20,I23)</f>
        <v>18850000</v>
      </c>
      <c r="J26" s="277">
        <f t="shared" si="0"/>
        <v>76050000</v>
      </c>
    </row>
  </sheetData>
  <mergeCells count="4">
    <mergeCell ref="A5:G5"/>
    <mergeCell ref="A7:G7"/>
    <mergeCell ref="A8:G8"/>
    <mergeCell ref="A2:J2"/>
  </mergeCells>
  <printOptions horizontalCentered="1" verticalCentered="1"/>
  <pageMargins left="0.7" right="0.7" top="0.75" bottom="0.75" header="0.3" footer="0.3"/>
  <pageSetup scale="40" orientation="landscape" horizontalDpi="300" verticalDpi="300" r:id="rId1"/>
  <headerFooter>
    <oddFooter xml:space="preserve">&amp;C&amp;"-,Bold"&amp;24 </oddFooter>
  </headerFooter>
</worksheet>
</file>

<file path=xl/worksheets/sheet54.xml><?xml version="1.0" encoding="utf-8"?>
<worksheet xmlns="http://schemas.openxmlformats.org/spreadsheetml/2006/main" xmlns:r="http://schemas.openxmlformats.org/officeDocument/2006/relationships">
  <dimension ref="A1:J25"/>
  <sheetViews>
    <sheetView view="pageBreakPreview" topLeftCell="B1" zoomScale="60" zoomScaleNormal="100" workbookViewId="0">
      <selection activeCell="J10" sqref="J10"/>
    </sheetView>
  </sheetViews>
  <sheetFormatPr defaultRowHeight="15"/>
  <cols>
    <col min="1" max="1" width="20.5703125" customWidth="1"/>
    <col min="2" max="2" width="22.7109375" customWidth="1"/>
    <col min="3" max="3" width="24.28515625" customWidth="1"/>
    <col min="4" max="4" width="17.7109375" style="32" customWidth="1"/>
    <col min="5" max="5" width="14.85546875" customWidth="1"/>
    <col min="6" max="6" width="100.42578125" bestFit="1" customWidth="1"/>
    <col min="7" max="7" width="16.7109375" customWidth="1"/>
    <col min="8" max="8" width="29" customWidth="1"/>
    <col min="9" max="9" width="24.85546875" customWidth="1"/>
    <col min="10" max="10" width="28.5703125" customWidth="1"/>
  </cols>
  <sheetData>
    <row r="1" spans="1:10">
      <c r="A1" s="2"/>
      <c r="B1" s="2"/>
      <c r="C1" s="2"/>
      <c r="D1" s="29"/>
      <c r="E1" s="2"/>
      <c r="F1" s="2"/>
      <c r="G1" s="2"/>
      <c r="H1" s="2"/>
      <c r="I1" s="2"/>
      <c r="J1" s="2"/>
    </row>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174</v>
      </c>
      <c r="B5" s="785"/>
      <c r="C5" s="785"/>
      <c r="D5" s="785"/>
      <c r="E5" s="785"/>
      <c r="F5" s="785"/>
      <c r="G5" s="785"/>
      <c r="H5" s="253"/>
      <c r="I5" s="254"/>
      <c r="J5" s="254"/>
    </row>
    <row r="6" spans="1:10" ht="23.25">
      <c r="A6" s="263" t="s">
        <v>0</v>
      </c>
      <c r="B6" s="263"/>
      <c r="C6" s="492" t="s">
        <v>855</v>
      </c>
      <c r="D6" s="492"/>
      <c r="E6" s="492"/>
      <c r="F6" s="492"/>
      <c r="G6" s="263"/>
      <c r="H6" s="253"/>
      <c r="I6" s="254"/>
      <c r="J6" s="254"/>
    </row>
    <row r="7" spans="1:10" ht="23.25">
      <c r="A7" s="785" t="s">
        <v>175</v>
      </c>
      <c r="B7" s="785"/>
      <c r="C7" s="785"/>
      <c r="D7" s="785"/>
      <c r="E7" s="785"/>
      <c r="F7" s="785"/>
      <c r="G7" s="785"/>
      <c r="H7" s="253"/>
      <c r="I7" s="254"/>
      <c r="J7" s="254"/>
    </row>
    <row r="8" spans="1:10" ht="23.25">
      <c r="A8" s="785" t="s">
        <v>856</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ht="23.25">
      <c r="A11" s="254"/>
      <c r="B11" s="254"/>
      <c r="C11" s="254"/>
      <c r="D11" s="473"/>
      <c r="E11" s="254"/>
      <c r="F11" s="254"/>
      <c r="G11" s="258"/>
      <c r="H11" s="259" t="s">
        <v>22</v>
      </c>
      <c r="I11" s="259" t="s">
        <v>22</v>
      </c>
      <c r="J11" s="259" t="s">
        <v>22</v>
      </c>
    </row>
    <row r="12" spans="1:10" ht="23.25">
      <c r="A12" s="431"/>
      <c r="B12" s="431"/>
      <c r="C12" s="431"/>
      <c r="D12" s="533"/>
      <c r="E12" s="431"/>
      <c r="F12" s="534"/>
      <c r="G12" s="534"/>
      <c r="H12" s="535"/>
      <c r="I12" s="254"/>
      <c r="J12" s="254"/>
    </row>
    <row r="13" spans="1:10" s="64" customFormat="1" ht="39" customHeight="1">
      <c r="A13" s="267" t="s">
        <v>1836</v>
      </c>
      <c r="B13" s="267">
        <v>70630</v>
      </c>
      <c r="C13" s="267"/>
      <c r="D13" s="394" t="s">
        <v>1248</v>
      </c>
      <c r="E13" s="267"/>
      <c r="F13" s="268" t="s">
        <v>72</v>
      </c>
      <c r="G13" s="268"/>
      <c r="H13" s="269">
        <v>2000000</v>
      </c>
      <c r="I13" s="273"/>
      <c r="J13" s="269">
        <v>2500000</v>
      </c>
    </row>
    <row r="14" spans="1:10" s="64" customFormat="1" ht="30" customHeight="1">
      <c r="A14" s="267" t="s">
        <v>6</v>
      </c>
      <c r="B14" s="267"/>
      <c r="C14" s="267"/>
      <c r="D14" s="394"/>
      <c r="E14" s="267"/>
      <c r="F14" s="304" t="s">
        <v>167</v>
      </c>
      <c r="G14" s="268" t="s">
        <v>12</v>
      </c>
      <c r="H14" s="273">
        <v>2000000</v>
      </c>
      <c r="I14" s="273"/>
      <c r="J14" s="273">
        <v>2500000</v>
      </c>
    </row>
    <row r="15" spans="1:10" s="64" customFormat="1" ht="30" customHeight="1">
      <c r="A15" s="267"/>
      <c r="B15" s="267"/>
      <c r="C15" s="267"/>
      <c r="D15" s="394"/>
      <c r="E15" s="267"/>
      <c r="F15" s="268"/>
      <c r="G15" s="268"/>
      <c r="H15" s="269"/>
      <c r="I15" s="273"/>
      <c r="J15" s="273"/>
    </row>
    <row r="16" spans="1:10" s="64" customFormat="1" ht="30" customHeight="1">
      <c r="A16" s="267">
        <v>23030121</v>
      </c>
      <c r="B16" s="267">
        <v>70610</v>
      </c>
      <c r="C16" s="267"/>
      <c r="D16" s="394" t="s">
        <v>1248</v>
      </c>
      <c r="E16" s="267"/>
      <c r="F16" s="268" t="s">
        <v>74</v>
      </c>
      <c r="G16" s="268"/>
      <c r="H16" s="269">
        <v>17000000</v>
      </c>
      <c r="I16" s="269">
        <f>SUM(I17:I20)</f>
        <v>1558610</v>
      </c>
      <c r="J16" s="269">
        <v>17000000</v>
      </c>
    </row>
    <row r="17" spans="1:10" s="64" customFormat="1" ht="46.5">
      <c r="A17" s="270" t="s">
        <v>6</v>
      </c>
      <c r="B17" s="270"/>
      <c r="C17" s="270"/>
      <c r="D17" s="395"/>
      <c r="E17" s="270"/>
      <c r="F17" s="419" t="s">
        <v>168</v>
      </c>
      <c r="G17" s="268" t="s">
        <v>12</v>
      </c>
      <c r="H17" s="273">
        <v>2000000</v>
      </c>
      <c r="I17" s="273"/>
      <c r="J17" s="273">
        <v>2000000</v>
      </c>
    </row>
    <row r="18" spans="1:10" s="64" customFormat="1" ht="30" customHeight="1">
      <c r="A18" s="270" t="s">
        <v>7</v>
      </c>
      <c r="B18" s="270"/>
      <c r="C18" s="270"/>
      <c r="D18" s="395"/>
      <c r="E18" s="270"/>
      <c r="F18" s="420" t="s">
        <v>169</v>
      </c>
      <c r="G18" s="268" t="s">
        <v>5</v>
      </c>
      <c r="H18" s="273">
        <v>2000000</v>
      </c>
      <c r="I18" s="273"/>
      <c r="J18" s="273">
        <v>2000000</v>
      </c>
    </row>
    <row r="19" spans="1:10" s="64" customFormat="1" ht="30" customHeight="1">
      <c r="A19" s="270" t="s">
        <v>9</v>
      </c>
      <c r="B19" s="270"/>
      <c r="C19" s="270"/>
      <c r="D19" s="395"/>
      <c r="E19" s="270"/>
      <c r="F19" s="440" t="s">
        <v>170</v>
      </c>
      <c r="G19" s="271"/>
      <c r="H19" s="273">
        <v>7000000</v>
      </c>
      <c r="I19" s="273">
        <v>1270000</v>
      </c>
      <c r="J19" s="273">
        <v>7000000</v>
      </c>
    </row>
    <row r="20" spans="1:10" s="64" customFormat="1" ht="30" customHeight="1">
      <c r="A20" s="270" t="s">
        <v>35</v>
      </c>
      <c r="B20" s="270"/>
      <c r="C20" s="270"/>
      <c r="D20" s="395"/>
      <c r="E20" s="270"/>
      <c r="F20" s="260" t="s">
        <v>171</v>
      </c>
      <c r="G20" s="271"/>
      <c r="H20" s="273">
        <v>6000000</v>
      </c>
      <c r="I20" s="273">
        <v>288610</v>
      </c>
      <c r="J20" s="273">
        <v>6000000</v>
      </c>
    </row>
    <row r="21" spans="1:10" s="64" customFormat="1" ht="30" customHeight="1">
      <c r="A21" s="270"/>
      <c r="B21" s="270"/>
      <c r="C21" s="270"/>
      <c r="D21" s="395"/>
      <c r="E21" s="270"/>
      <c r="F21" s="260"/>
      <c r="G21" s="271"/>
      <c r="H21" s="273"/>
      <c r="I21" s="273"/>
      <c r="J21" s="273"/>
    </row>
    <row r="22" spans="1:10" s="64" customFormat="1" ht="30" customHeight="1">
      <c r="A22" s="267">
        <v>23030125</v>
      </c>
      <c r="B22" s="267">
        <v>70733</v>
      </c>
      <c r="C22" s="267"/>
      <c r="D22" s="394" t="s">
        <v>1248</v>
      </c>
      <c r="E22" s="267"/>
      <c r="F22" s="428" t="s">
        <v>172</v>
      </c>
      <c r="G22" s="268"/>
      <c r="H22" s="269">
        <v>5000000</v>
      </c>
      <c r="I22" s="269">
        <v>285000</v>
      </c>
      <c r="J22" s="269">
        <v>6000000</v>
      </c>
    </row>
    <row r="23" spans="1:10" s="64" customFormat="1" ht="30" customHeight="1">
      <c r="A23" s="270" t="s">
        <v>6</v>
      </c>
      <c r="B23" s="270"/>
      <c r="C23" s="270"/>
      <c r="D23" s="395"/>
      <c r="E23" s="270"/>
      <c r="F23" s="304" t="s">
        <v>173</v>
      </c>
      <c r="G23" s="268" t="s">
        <v>5</v>
      </c>
      <c r="H23" s="273">
        <v>5000000</v>
      </c>
      <c r="I23" s="273">
        <v>285000</v>
      </c>
      <c r="J23" s="273">
        <v>6000000</v>
      </c>
    </row>
    <row r="24" spans="1:10" s="64" customFormat="1" ht="30" customHeight="1">
      <c r="A24" s="270"/>
      <c r="B24" s="270"/>
      <c r="C24" s="270"/>
      <c r="D24" s="395"/>
      <c r="E24" s="270"/>
      <c r="F24" s="537"/>
      <c r="G24" s="271"/>
      <c r="H24" s="273"/>
      <c r="I24" s="273"/>
      <c r="J24" s="273"/>
    </row>
    <row r="25" spans="1:10" s="64" customFormat="1" ht="30" customHeight="1">
      <c r="A25" s="271"/>
      <c r="B25" s="271"/>
      <c r="C25" s="271"/>
      <c r="D25" s="403"/>
      <c r="E25" s="271"/>
      <c r="F25" s="267" t="s">
        <v>1833</v>
      </c>
      <c r="G25" s="271"/>
      <c r="H25" s="277">
        <f>SUM(H13,H16,H22)</f>
        <v>24000000</v>
      </c>
      <c r="I25" s="277">
        <f>SUM(I13,I16,I22)</f>
        <v>1843610</v>
      </c>
      <c r="J25" s="277">
        <f>SUM(J13,J16,J22)</f>
        <v>25500000</v>
      </c>
    </row>
  </sheetData>
  <mergeCells count="4">
    <mergeCell ref="A5:G5"/>
    <mergeCell ref="A7:G7"/>
    <mergeCell ref="A8:G8"/>
    <mergeCell ref="A2:J2"/>
  </mergeCells>
  <printOptions horizontalCentered="1" verticalCentered="1"/>
  <pageMargins left="0.7" right="0.7" top="0.75" bottom="0.75" header="0.3" footer="0.3"/>
  <pageSetup scale="40" orientation="landscape" horizontalDpi="300" verticalDpi="300" r:id="rId1"/>
  <headerFooter>
    <oddFooter xml:space="preserve">&amp;C&amp;"-,Bold"&amp;24 </oddFooter>
  </headerFooter>
</worksheet>
</file>

<file path=xl/worksheets/sheet55.xml><?xml version="1.0" encoding="utf-8"?>
<worksheet xmlns="http://schemas.openxmlformats.org/spreadsheetml/2006/main" xmlns:r="http://schemas.openxmlformats.org/officeDocument/2006/relationships">
  <dimension ref="A1:J16"/>
  <sheetViews>
    <sheetView view="pageBreakPreview" zoomScale="55" zoomScaleNormal="100" zoomScaleSheetLayoutView="55" workbookViewId="0">
      <selection activeCell="J10" sqref="J10"/>
    </sheetView>
  </sheetViews>
  <sheetFormatPr defaultRowHeight="15"/>
  <cols>
    <col min="1" max="1" width="21.7109375" bestFit="1" customWidth="1"/>
    <col min="2" max="3" width="21.7109375" customWidth="1"/>
    <col min="4" max="4" width="16.28515625" style="32" customWidth="1"/>
    <col min="5" max="5" width="12.85546875" customWidth="1"/>
    <col min="6" max="6" width="80.28515625" customWidth="1"/>
    <col min="7" max="7" width="15.140625" customWidth="1"/>
    <col min="8" max="8" width="30.42578125" customWidth="1"/>
    <col min="9" max="9" width="25.5703125" customWidth="1"/>
    <col min="10" max="10" width="31.28515625" customWidth="1"/>
  </cols>
  <sheetData>
    <row r="1" spans="1:10">
      <c r="A1" s="2"/>
      <c r="B1" s="2"/>
      <c r="C1" s="2"/>
      <c r="D1" s="29"/>
      <c r="E1" s="2"/>
      <c r="F1" s="2"/>
      <c r="G1" s="2"/>
      <c r="H1" s="2"/>
      <c r="I1" s="2"/>
      <c r="J1" s="2"/>
    </row>
    <row r="2" spans="1:10" ht="23.25">
      <c r="A2" s="253"/>
      <c r="B2" s="253"/>
      <c r="C2" s="253"/>
      <c r="D2" s="352"/>
      <c r="E2" s="253"/>
      <c r="F2" s="780" t="s">
        <v>1247</v>
      </c>
      <c r="G2" s="780"/>
      <c r="H2" s="780"/>
      <c r="I2" s="254"/>
      <c r="J2" s="254"/>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857</v>
      </c>
      <c r="B5" s="785"/>
      <c r="C5" s="785"/>
      <c r="D5" s="785"/>
      <c r="E5" s="785"/>
      <c r="F5" s="785"/>
      <c r="G5" s="785"/>
      <c r="H5" s="253"/>
      <c r="I5" s="254"/>
      <c r="J5" s="254"/>
    </row>
    <row r="6" spans="1:10" ht="23.25">
      <c r="A6" s="263" t="s">
        <v>0</v>
      </c>
      <c r="B6" s="530" t="s">
        <v>1024</v>
      </c>
      <c r="C6" s="530"/>
      <c r="D6" s="530"/>
      <c r="E6" s="530"/>
      <c r="F6" s="530"/>
      <c r="G6" s="263"/>
      <c r="H6" s="253"/>
      <c r="I6" s="254"/>
      <c r="J6" s="254"/>
    </row>
    <row r="7" spans="1:10" ht="23.25">
      <c r="A7" s="785" t="s">
        <v>176</v>
      </c>
      <c r="B7" s="785"/>
      <c r="C7" s="785"/>
      <c r="D7" s="785"/>
      <c r="E7" s="785"/>
      <c r="F7" s="785"/>
      <c r="G7" s="785"/>
      <c r="H7" s="253"/>
      <c r="I7" s="254"/>
      <c r="J7" s="254"/>
    </row>
    <row r="8" spans="1:10" ht="23.25">
      <c r="A8" s="785" t="s">
        <v>1025</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ht="23.25">
      <c r="A11" s="254"/>
      <c r="B11" s="254"/>
      <c r="C11" s="254"/>
      <c r="D11" s="473"/>
      <c r="E11" s="254"/>
      <c r="F11" s="254"/>
      <c r="G11" s="258" t="s">
        <v>2</v>
      </c>
      <c r="H11" s="259" t="s">
        <v>22</v>
      </c>
      <c r="I11" s="259" t="s">
        <v>22</v>
      </c>
      <c r="J11" s="259" t="s">
        <v>22</v>
      </c>
    </row>
    <row r="12" spans="1:10" s="64" customFormat="1" ht="35.1" customHeight="1">
      <c r="A12" s="267"/>
      <c r="B12" s="267"/>
      <c r="C12" s="267"/>
      <c r="D12" s="394"/>
      <c r="E12" s="267"/>
      <c r="F12" s="268"/>
      <c r="G12" s="268"/>
      <c r="H12" s="269"/>
      <c r="I12" s="273"/>
      <c r="J12" s="273"/>
    </row>
    <row r="13" spans="1:10" s="64" customFormat="1" ht="39" customHeight="1">
      <c r="A13" s="267">
        <v>23010112</v>
      </c>
      <c r="B13" s="267">
        <v>70133</v>
      </c>
      <c r="C13" s="267"/>
      <c r="D13" s="394" t="s">
        <v>1248</v>
      </c>
      <c r="E13" s="267"/>
      <c r="F13" s="268" t="s">
        <v>4</v>
      </c>
      <c r="G13" s="268"/>
      <c r="H13" s="269">
        <v>372000</v>
      </c>
      <c r="I13" s="273"/>
      <c r="J13" s="269">
        <v>390000</v>
      </c>
    </row>
    <row r="14" spans="1:10" s="64" customFormat="1" ht="35.1" customHeight="1">
      <c r="A14" s="270" t="s">
        <v>6</v>
      </c>
      <c r="B14" s="270"/>
      <c r="C14" s="270"/>
      <c r="D14" s="395"/>
      <c r="E14" s="270"/>
      <c r="F14" s="260" t="s">
        <v>910</v>
      </c>
      <c r="G14" s="271"/>
      <c r="H14" s="273">
        <v>372000</v>
      </c>
      <c r="I14" s="273"/>
      <c r="J14" s="273">
        <v>140000</v>
      </c>
    </row>
    <row r="15" spans="1:10" s="64" customFormat="1" ht="35.1" customHeight="1">
      <c r="A15" s="270" t="s">
        <v>7</v>
      </c>
      <c r="B15" s="270"/>
      <c r="C15" s="270"/>
      <c r="D15" s="395"/>
      <c r="E15" s="270"/>
      <c r="F15" s="424" t="s">
        <v>1154</v>
      </c>
      <c r="G15" s="271"/>
      <c r="H15" s="273"/>
      <c r="I15" s="273"/>
      <c r="J15" s="273">
        <v>250000</v>
      </c>
    </row>
    <row r="16" spans="1:10" s="64" customFormat="1" ht="35.1" customHeight="1">
      <c r="A16" s="271"/>
      <c r="B16" s="271"/>
      <c r="C16" s="271"/>
      <c r="D16" s="403"/>
      <c r="E16" s="271"/>
      <c r="F16" s="267" t="s">
        <v>1833</v>
      </c>
      <c r="G16" s="271"/>
      <c r="H16" s="277">
        <f>SUM(H13)</f>
        <v>372000</v>
      </c>
      <c r="I16" s="273"/>
      <c r="J16" s="277">
        <f>SUM(J13)</f>
        <v>390000</v>
      </c>
    </row>
  </sheetData>
  <mergeCells count="4">
    <mergeCell ref="F2:H2"/>
    <mergeCell ref="A5:G5"/>
    <mergeCell ref="A7:G7"/>
    <mergeCell ref="A8:G8"/>
  </mergeCells>
  <printOptions horizontalCentered="1" verticalCentered="1"/>
  <pageMargins left="0.7" right="0.7" top="0.75" bottom="0.75" header="0.3" footer="0.3"/>
  <pageSetup scale="42" orientation="landscape" horizontalDpi="300" verticalDpi="300" r:id="rId1"/>
  <headerFooter>
    <oddFooter xml:space="preserve">&amp;C&amp;"-,Bold"&amp;24 </oddFooter>
  </headerFooter>
</worksheet>
</file>

<file path=xl/worksheets/sheet56.xml><?xml version="1.0" encoding="utf-8"?>
<worksheet xmlns="http://schemas.openxmlformats.org/spreadsheetml/2006/main" xmlns:r="http://schemas.openxmlformats.org/officeDocument/2006/relationships">
  <dimension ref="A1:J37"/>
  <sheetViews>
    <sheetView view="pageBreakPreview" zoomScale="60" zoomScaleNormal="100" workbookViewId="0">
      <selection activeCell="J10" sqref="J10"/>
    </sheetView>
  </sheetViews>
  <sheetFormatPr defaultRowHeight="15"/>
  <cols>
    <col min="1" max="1" width="20" customWidth="1"/>
    <col min="2" max="2" width="19.85546875" customWidth="1"/>
    <col min="3" max="3" width="23.28515625" customWidth="1"/>
    <col min="4" max="4" width="17.42578125" style="32" customWidth="1"/>
    <col min="5" max="5" width="11.7109375" customWidth="1"/>
    <col min="6" max="6" width="85.7109375" customWidth="1"/>
    <col min="7" max="7" width="13.28515625" bestFit="1" customWidth="1"/>
    <col min="8" max="8" width="30.5703125" customWidth="1"/>
    <col min="9" max="9" width="27.85546875" customWidth="1"/>
    <col min="10" max="10" width="30.85546875" customWidth="1"/>
  </cols>
  <sheetData>
    <row r="1" spans="1:10">
      <c r="A1" s="2"/>
      <c r="B1" s="2"/>
      <c r="C1" s="2"/>
      <c r="D1" s="29"/>
      <c r="E1" s="2"/>
      <c r="F1" s="2"/>
      <c r="G1" s="2"/>
      <c r="H1" s="2"/>
      <c r="I1" s="2"/>
      <c r="J1" s="2"/>
    </row>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189</v>
      </c>
      <c r="B5" s="785"/>
      <c r="C5" s="785"/>
      <c r="D5" s="785"/>
      <c r="E5" s="785"/>
      <c r="F5" s="785"/>
      <c r="G5" s="785"/>
      <c r="H5" s="253"/>
      <c r="I5" s="254"/>
      <c r="J5" s="254"/>
    </row>
    <row r="6" spans="1:10" ht="23.25">
      <c r="A6" s="263" t="s">
        <v>0</v>
      </c>
      <c r="B6" s="263"/>
      <c r="C6" s="492" t="s">
        <v>858</v>
      </c>
      <c r="D6" s="492"/>
      <c r="E6" s="492"/>
      <c r="F6" s="492"/>
      <c r="G6" s="263"/>
      <c r="H6" s="253"/>
      <c r="I6" s="254"/>
      <c r="J6" s="254"/>
    </row>
    <row r="7" spans="1:10" ht="23.25">
      <c r="A7" s="785" t="s">
        <v>190</v>
      </c>
      <c r="B7" s="785"/>
      <c r="C7" s="785"/>
      <c r="D7" s="785"/>
      <c r="E7" s="785"/>
      <c r="F7" s="785"/>
      <c r="G7" s="785"/>
      <c r="H7" s="253"/>
      <c r="I7" s="254"/>
      <c r="J7" s="254"/>
    </row>
    <row r="8" spans="1:10" ht="23.25">
      <c r="A8" s="785" t="s">
        <v>859</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ht="23.25">
      <c r="A11" s="254"/>
      <c r="B11" s="254"/>
      <c r="C11" s="254"/>
      <c r="D11" s="473"/>
      <c r="E11" s="254"/>
      <c r="F11" s="254"/>
      <c r="G11" s="258"/>
      <c r="H11" s="259" t="s">
        <v>22</v>
      </c>
      <c r="I11" s="259" t="s">
        <v>22</v>
      </c>
      <c r="J11" s="259" t="s">
        <v>22</v>
      </c>
    </row>
    <row r="12" spans="1:10" s="64" customFormat="1" ht="30" customHeight="1">
      <c r="A12" s="267"/>
      <c r="B12" s="267"/>
      <c r="C12" s="267"/>
      <c r="D12" s="394"/>
      <c r="E12" s="267"/>
      <c r="F12" s="268"/>
      <c r="G12" s="268"/>
      <c r="H12" s="269"/>
      <c r="I12" s="271"/>
      <c r="J12" s="271"/>
    </row>
    <row r="13" spans="1:10" s="64" customFormat="1" ht="39" customHeight="1">
      <c r="A13" s="267"/>
      <c r="B13" s="267"/>
      <c r="C13" s="267"/>
      <c r="D13" s="394"/>
      <c r="E13" s="267"/>
      <c r="F13" s="268"/>
      <c r="G13" s="268"/>
      <c r="H13" s="269"/>
      <c r="I13" s="271"/>
      <c r="J13" s="271"/>
    </row>
    <row r="14" spans="1:10" s="64" customFormat="1" ht="30" customHeight="1">
      <c r="A14" s="267">
        <v>23010104</v>
      </c>
      <c r="B14" s="267">
        <v>70133</v>
      </c>
      <c r="C14" s="267"/>
      <c r="D14" s="394" t="s">
        <v>1248</v>
      </c>
      <c r="E14" s="267"/>
      <c r="F14" s="268" t="s">
        <v>184</v>
      </c>
      <c r="G14" s="268"/>
      <c r="H14" s="269">
        <v>500000</v>
      </c>
      <c r="I14" s="269">
        <v>500000</v>
      </c>
      <c r="J14" s="273"/>
    </row>
    <row r="15" spans="1:10" s="64" customFormat="1" ht="30" customHeight="1">
      <c r="A15" s="270" t="s">
        <v>6</v>
      </c>
      <c r="B15" s="270"/>
      <c r="C15" s="270"/>
      <c r="D15" s="395"/>
      <c r="E15" s="270"/>
      <c r="F15" s="260" t="s">
        <v>185</v>
      </c>
      <c r="G15" s="271"/>
      <c r="H15" s="273">
        <v>500000</v>
      </c>
      <c r="I15" s="273">
        <v>500000</v>
      </c>
      <c r="J15" s="273"/>
    </row>
    <row r="16" spans="1:10" s="64" customFormat="1" ht="30" customHeight="1">
      <c r="A16" s="270"/>
      <c r="B16" s="270"/>
      <c r="C16" s="270"/>
      <c r="D16" s="395"/>
      <c r="E16" s="270"/>
      <c r="F16" s="304"/>
      <c r="G16" s="271"/>
      <c r="H16" s="273"/>
      <c r="I16" s="273"/>
      <c r="J16" s="273"/>
    </row>
    <row r="17" spans="1:10" s="64" customFormat="1" ht="30" customHeight="1">
      <c r="A17" s="267">
        <v>23010105</v>
      </c>
      <c r="B17" s="267">
        <v>70133</v>
      </c>
      <c r="C17" s="267"/>
      <c r="D17" s="394" t="s">
        <v>1248</v>
      </c>
      <c r="E17" s="267"/>
      <c r="F17" s="402" t="s">
        <v>24</v>
      </c>
      <c r="G17" s="268" t="s">
        <v>12</v>
      </c>
      <c r="H17" s="269">
        <v>5500000</v>
      </c>
      <c r="I17" s="269">
        <v>5500000</v>
      </c>
      <c r="J17" s="269">
        <v>6500000</v>
      </c>
    </row>
    <row r="18" spans="1:10" s="64" customFormat="1" ht="30" customHeight="1">
      <c r="A18" s="267" t="s">
        <v>6</v>
      </c>
      <c r="B18" s="267"/>
      <c r="C18" s="267"/>
      <c r="D18" s="394"/>
      <c r="E18" s="267"/>
      <c r="F18" s="304" t="s">
        <v>186</v>
      </c>
      <c r="G18" s="268"/>
      <c r="H18" s="273">
        <v>5500000</v>
      </c>
      <c r="I18" s="273">
        <v>5500000</v>
      </c>
      <c r="J18" s="273">
        <v>6500000</v>
      </c>
    </row>
    <row r="19" spans="1:10" s="64" customFormat="1" ht="30" customHeight="1">
      <c r="A19" s="267"/>
      <c r="B19" s="267"/>
      <c r="C19" s="267"/>
      <c r="D19" s="394"/>
      <c r="E19" s="267"/>
      <c r="F19" s="304"/>
      <c r="G19" s="268"/>
      <c r="H19" s="273"/>
      <c r="I19" s="273"/>
      <c r="J19" s="273"/>
    </row>
    <row r="20" spans="1:10" s="64" customFormat="1" ht="45">
      <c r="A20" s="267">
        <v>23010112</v>
      </c>
      <c r="B20" s="267">
        <v>70133</v>
      </c>
      <c r="C20" s="267"/>
      <c r="D20" s="394" t="s">
        <v>1248</v>
      </c>
      <c r="E20" s="267"/>
      <c r="F20" s="402" t="s">
        <v>4</v>
      </c>
      <c r="G20" s="268" t="s">
        <v>12</v>
      </c>
      <c r="H20" s="269">
        <v>3000000</v>
      </c>
      <c r="I20" s="269">
        <v>1926000</v>
      </c>
      <c r="J20" s="269">
        <v>6000000</v>
      </c>
    </row>
    <row r="21" spans="1:10" s="64" customFormat="1" ht="30" customHeight="1">
      <c r="A21" s="267" t="s">
        <v>6</v>
      </c>
      <c r="B21" s="267"/>
      <c r="C21" s="267"/>
      <c r="D21" s="394"/>
      <c r="E21" s="267"/>
      <c r="F21" s="260" t="s">
        <v>120</v>
      </c>
      <c r="G21" s="268"/>
      <c r="H21" s="273">
        <v>3000000</v>
      </c>
      <c r="I21" s="273">
        <v>1926000</v>
      </c>
      <c r="J21" s="273">
        <v>6000000</v>
      </c>
    </row>
    <row r="22" spans="1:10" s="64" customFormat="1" ht="30" customHeight="1">
      <c r="A22" s="270"/>
      <c r="B22" s="270"/>
      <c r="C22" s="270"/>
      <c r="D22" s="395"/>
      <c r="E22" s="270"/>
      <c r="F22" s="260"/>
      <c r="G22" s="271"/>
      <c r="H22" s="273"/>
      <c r="I22" s="273"/>
      <c r="J22" s="273"/>
    </row>
    <row r="23" spans="1:10" s="64" customFormat="1" ht="30" customHeight="1">
      <c r="A23" s="267">
        <v>23030121</v>
      </c>
      <c r="B23" s="267">
        <v>70610</v>
      </c>
      <c r="C23" s="267"/>
      <c r="D23" s="394" t="s">
        <v>1248</v>
      </c>
      <c r="E23" s="267"/>
      <c r="F23" s="401" t="s">
        <v>74</v>
      </c>
      <c r="G23" s="268" t="s">
        <v>5</v>
      </c>
      <c r="H23" s="269">
        <v>4000000</v>
      </c>
      <c r="I23" s="269">
        <v>1457000</v>
      </c>
      <c r="J23" s="269">
        <v>12000000</v>
      </c>
    </row>
    <row r="24" spans="1:10" s="64" customFormat="1" ht="30" customHeight="1">
      <c r="A24" s="270" t="s">
        <v>6</v>
      </c>
      <c r="B24" s="270">
        <v>70610</v>
      </c>
      <c r="C24" s="270"/>
      <c r="D24" s="395"/>
      <c r="E24" s="270"/>
      <c r="F24" s="304" t="s">
        <v>187</v>
      </c>
      <c r="G24" s="271"/>
      <c r="H24" s="273">
        <v>2000000</v>
      </c>
      <c r="I24" s="273"/>
      <c r="J24" s="273">
        <v>6000000</v>
      </c>
    </row>
    <row r="25" spans="1:10" s="64" customFormat="1" ht="30" customHeight="1">
      <c r="A25" s="270" t="s">
        <v>7</v>
      </c>
      <c r="B25" s="270"/>
      <c r="C25" s="270"/>
      <c r="D25" s="395"/>
      <c r="E25" s="270"/>
      <c r="F25" s="260" t="s">
        <v>188</v>
      </c>
      <c r="G25" s="271"/>
      <c r="H25" s="273">
        <v>2000000</v>
      </c>
      <c r="I25" s="273">
        <v>1457000</v>
      </c>
      <c r="J25" s="273">
        <v>6000000</v>
      </c>
    </row>
    <row r="26" spans="1:10" s="64" customFormat="1" ht="30" customHeight="1">
      <c r="A26" s="270"/>
      <c r="B26" s="270"/>
      <c r="C26" s="270"/>
      <c r="D26" s="395"/>
      <c r="E26" s="270"/>
      <c r="F26" s="260"/>
      <c r="G26" s="271"/>
      <c r="H26" s="273"/>
      <c r="I26" s="273"/>
      <c r="J26" s="273"/>
    </row>
    <row r="27" spans="1:10" s="64" customFormat="1" ht="30" customHeight="1">
      <c r="A27" s="466">
        <v>23020101</v>
      </c>
      <c r="B27" s="267">
        <v>70610</v>
      </c>
      <c r="C27" s="267"/>
      <c r="D27" s="394" t="s">
        <v>1248</v>
      </c>
      <c r="E27" s="267"/>
      <c r="F27" s="401" t="s">
        <v>135</v>
      </c>
      <c r="G27" s="268" t="s">
        <v>12</v>
      </c>
      <c r="H27" s="269"/>
      <c r="I27" s="269"/>
      <c r="J27" s="269">
        <v>2000000</v>
      </c>
    </row>
    <row r="28" spans="1:10" s="64" customFormat="1" ht="30" customHeight="1">
      <c r="A28" s="270" t="s">
        <v>6</v>
      </c>
      <c r="B28" s="270"/>
      <c r="C28" s="270"/>
      <c r="D28" s="395"/>
      <c r="E28" s="270"/>
      <c r="F28" s="260" t="s">
        <v>1155</v>
      </c>
      <c r="G28" s="271"/>
      <c r="H28" s="273"/>
      <c r="I28" s="273"/>
      <c r="J28" s="273">
        <v>2000000</v>
      </c>
    </row>
    <row r="29" spans="1:10" s="64" customFormat="1" ht="30" customHeight="1">
      <c r="A29" s="270"/>
      <c r="B29" s="270"/>
      <c r="C29" s="270"/>
      <c r="D29" s="395"/>
      <c r="E29" s="270"/>
      <c r="F29" s="260"/>
      <c r="G29" s="271"/>
      <c r="H29" s="273"/>
      <c r="I29" s="273"/>
      <c r="J29" s="273"/>
    </row>
    <row r="30" spans="1:10" s="64" customFormat="1" ht="30" customHeight="1">
      <c r="A30" s="267">
        <v>23010125</v>
      </c>
      <c r="B30" s="267">
        <v>70111</v>
      </c>
      <c r="C30" s="267"/>
      <c r="D30" s="394" t="s">
        <v>1248</v>
      </c>
      <c r="E30" s="267"/>
      <c r="F30" s="401" t="s">
        <v>94</v>
      </c>
      <c r="G30" s="268" t="s">
        <v>12</v>
      </c>
      <c r="H30" s="269"/>
      <c r="I30" s="269"/>
      <c r="J30" s="269">
        <v>3000000</v>
      </c>
    </row>
    <row r="31" spans="1:10" s="64" customFormat="1" ht="30" customHeight="1">
      <c r="A31" s="270" t="s">
        <v>6</v>
      </c>
      <c r="B31" s="270"/>
      <c r="C31" s="270"/>
      <c r="D31" s="395"/>
      <c r="E31" s="270"/>
      <c r="F31" s="424" t="s">
        <v>65</v>
      </c>
      <c r="G31" s="271"/>
      <c r="H31" s="273"/>
      <c r="I31" s="273"/>
      <c r="J31" s="273">
        <v>3000000</v>
      </c>
    </row>
    <row r="32" spans="1:10" s="64" customFormat="1" ht="30" customHeight="1">
      <c r="A32" s="270"/>
      <c r="B32" s="270"/>
      <c r="C32" s="270"/>
      <c r="D32" s="395"/>
      <c r="E32" s="270"/>
      <c r="F32" s="424"/>
      <c r="G32" s="271"/>
      <c r="H32" s="273"/>
      <c r="I32" s="273"/>
      <c r="J32" s="273"/>
    </row>
    <row r="33" spans="1:10" s="64" customFormat="1" ht="30" customHeight="1">
      <c r="A33" s="267">
        <v>23050103</v>
      </c>
      <c r="B33" s="267">
        <v>70111</v>
      </c>
      <c r="C33" s="267"/>
      <c r="D33" s="394" t="s">
        <v>1248</v>
      </c>
      <c r="E33" s="267"/>
      <c r="F33" s="544" t="s">
        <v>100</v>
      </c>
      <c r="G33" s="268"/>
      <c r="H33" s="269"/>
      <c r="I33" s="269"/>
      <c r="J33" s="269">
        <f>SUM(J34:J36)</f>
        <v>106000000</v>
      </c>
    </row>
    <row r="34" spans="1:10" s="64" customFormat="1" ht="30" customHeight="1">
      <c r="A34" s="270" t="s">
        <v>6</v>
      </c>
      <c r="B34" s="270"/>
      <c r="C34" s="270"/>
      <c r="D34" s="395"/>
      <c r="E34" s="270"/>
      <c r="F34" s="424" t="s">
        <v>1156</v>
      </c>
      <c r="G34" s="268" t="s">
        <v>12</v>
      </c>
      <c r="H34" s="273"/>
      <c r="I34" s="273"/>
      <c r="J34" s="273">
        <v>3000000</v>
      </c>
    </row>
    <row r="35" spans="1:10" s="64" customFormat="1" ht="46.5">
      <c r="A35" s="270" t="s">
        <v>7</v>
      </c>
      <c r="B35" s="270"/>
      <c r="C35" s="270"/>
      <c r="D35" s="395"/>
      <c r="E35" s="270"/>
      <c r="F35" s="424" t="s">
        <v>1157</v>
      </c>
      <c r="G35" s="268" t="s">
        <v>12</v>
      </c>
      <c r="H35" s="273"/>
      <c r="I35" s="273"/>
      <c r="J35" s="273">
        <v>3000000</v>
      </c>
    </row>
    <row r="36" spans="1:10" s="64" customFormat="1" ht="30" customHeight="1">
      <c r="A36" s="270" t="s">
        <v>9</v>
      </c>
      <c r="B36" s="270"/>
      <c r="C36" s="270"/>
      <c r="D36" s="395"/>
      <c r="E36" s="270"/>
      <c r="F36" s="424" t="s">
        <v>2018</v>
      </c>
      <c r="G36" s="271" t="s">
        <v>12</v>
      </c>
      <c r="H36" s="273"/>
      <c r="I36" s="273"/>
      <c r="J36" s="273">
        <v>100000000</v>
      </c>
    </row>
    <row r="37" spans="1:10" s="64" customFormat="1" ht="30" customHeight="1">
      <c r="A37" s="271"/>
      <c r="B37" s="271"/>
      <c r="C37" s="271"/>
      <c r="D37" s="403"/>
      <c r="E37" s="271"/>
      <c r="F37" s="267" t="s">
        <v>1832</v>
      </c>
      <c r="G37" s="271"/>
      <c r="H37" s="277">
        <f>SUM(H14,H17,H20,H23)</f>
        <v>13000000</v>
      </c>
      <c r="I37" s="269">
        <f>SUM(I33,I30,I27,I23,I20,I17)</f>
        <v>8883000</v>
      </c>
      <c r="J37" s="269">
        <f>SUM(J33,J30,J27,J23,J20,J17)</f>
        <v>135500000</v>
      </c>
    </row>
  </sheetData>
  <mergeCells count="4">
    <mergeCell ref="A5:G5"/>
    <mergeCell ref="A7:G7"/>
    <mergeCell ref="A8:G8"/>
    <mergeCell ref="A2:J2"/>
  </mergeCells>
  <printOptions horizontalCentered="1" verticalCentered="1"/>
  <pageMargins left="0.7" right="0.7" top="0.75" bottom="0.75" header="0.3" footer="0.3"/>
  <pageSetup scale="42" orientation="landscape" horizontalDpi="300" verticalDpi="300" r:id="rId1"/>
  <headerFooter>
    <oddFooter xml:space="preserve">&amp;C&amp;"-,Bold"&amp;24 </oddFooter>
  </headerFooter>
</worksheet>
</file>

<file path=xl/worksheets/sheet57.xml><?xml version="1.0" encoding="utf-8"?>
<worksheet xmlns="http://schemas.openxmlformats.org/spreadsheetml/2006/main" xmlns:r="http://schemas.openxmlformats.org/officeDocument/2006/relationships">
  <dimension ref="A1:J43"/>
  <sheetViews>
    <sheetView view="pageBreakPreview" zoomScale="60" zoomScaleNormal="100" workbookViewId="0">
      <selection activeCell="J10" sqref="J10"/>
    </sheetView>
  </sheetViews>
  <sheetFormatPr defaultRowHeight="15"/>
  <cols>
    <col min="1" max="1" width="18.140625" customWidth="1"/>
    <col min="2" max="2" width="25.140625" customWidth="1"/>
    <col min="3" max="3" width="22.42578125" customWidth="1"/>
    <col min="4" max="4" width="14.5703125" style="32" customWidth="1"/>
    <col min="5" max="5" width="12.42578125" customWidth="1"/>
    <col min="6" max="6" width="84.42578125" customWidth="1"/>
    <col min="7" max="7" width="13.140625" customWidth="1"/>
    <col min="8" max="8" width="30.42578125" customWidth="1"/>
    <col min="9" max="9" width="27.7109375" customWidth="1"/>
    <col min="10" max="10" width="31.7109375" customWidth="1"/>
  </cols>
  <sheetData>
    <row r="1" spans="1:10">
      <c r="A1" s="2"/>
      <c r="B1" s="2"/>
      <c r="C1" s="2"/>
      <c r="D1" s="29"/>
      <c r="E1" s="2"/>
      <c r="F1" s="2"/>
      <c r="G1" s="2"/>
      <c r="H1" s="2"/>
      <c r="I1" s="2"/>
      <c r="J1" s="2"/>
    </row>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785" t="s">
        <v>177</v>
      </c>
      <c r="B4" s="785"/>
      <c r="C4" s="785"/>
      <c r="D4" s="785"/>
      <c r="E4" s="785"/>
      <c r="F4" s="785"/>
      <c r="G4" s="785"/>
      <c r="H4" s="253"/>
      <c r="I4" s="254"/>
      <c r="J4" s="254"/>
    </row>
    <row r="5" spans="1:10" ht="23.25">
      <c r="A5" s="263" t="s">
        <v>0</v>
      </c>
      <c r="B5" s="263"/>
      <c r="C5" s="264" t="s">
        <v>860</v>
      </c>
      <c r="D5" s="265"/>
      <c r="E5" s="265"/>
      <c r="F5" s="266"/>
      <c r="G5" s="263"/>
      <c r="H5" s="253"/>
      <c r="I5" s="254"/>
      <c r="J5" s="254"/>
    </row>
    <row r="6" spans="1:10" ht="23.25">
      <c r="A6" s="785" t="s">
        <v>178</v>
      </c>
      <c r="B6" s="785"/>
      <c r="C6" s="785"/>
      <c r="D6" s="785"/>
      <c r="E6" s="785"/>
      <c r="F6" s="785"/>
      <c r="G6" s="785"/>
      <c r="H6" s="253"/>
      <c r="I6" s="254"/>
      <c r="J6" s="254"/>
    </row>
    <row r="7" spans="1:10" ht="23.25">
      <c r="A7" s="785" t="s">
        <v>861</v>
      </c>
      <c r="B7" s="785"/>
      <c r="C7" s="785"/>
      <c r="D7" s="785"/>
      <c r="E7" s="785"/>
      <c r="F7" s="785"/>
      <c r="G7" s="785"/>
      <c r="H7" s="253"/>
      <c r="I7" s="254"/>
      <c r="J7" s="254"/>
    </row>
    <row r="8" spans="1:10" ht="23.25">
      <c r="A8" s="253"/>
      <c r="B8" s="253"/>
      <c r="C8" s="253"/>
      <c r="D8" s="352"/>
      <c r="E8" s="253"/>
      <c r="F8" s="253"/>
      <c r="G8" s="253"/>
      <c r="H8" s="253"/>
      <c r="I8" s="254"/>
      <c r="J8" s="254"/>
    </row>
    <row r="9" spans="1:10" ht="67.5">
      <c r="A9" s="255" t="s">
        <v>900</v>
      </c>
      <c r="B9" s="255" t="s">
        <v>901</v>
      </c>
      <c r="C9" s="256" t="s">
        <v>902</v>
      </c>
      <c r="D9" s="495" t="s">
        <v>903</v>
      </c>
      <c r="E9" s="255" t="s">
        <v>904</v>
      </c>
      <c r="F9" s="256" t="s">
        <v>1240</v>
      </c>
      <c r="G9" s="256" t="s">
        <v>908</v>
      </c>
      <c r="H9" s="255" t="s">
        <v>905</v>
      </c>
      <c r="I9" s="255" t="s">
        <v>906</v>
      </c>
      <c r="J9" s="255" t="s">
        <v>907</v>
      </c>
    </row>
    <row r="10" spans="1:10" ht="23.25">
      <c r="A10" s="254"/>
      <c r="B10" s="254"/>
      <c r="C10" s="254"/>
      <c r="D10" s="473"/>
      <c r="E10" s="254"/>
      <c r="F10" s="254"/>
      <c r="G10" s="258"/>
      <c r="H10" s="259" t="s">
        <v>22</v>
      </c>
      <c r="I10" s="259" t="s">
        <v>22</v>
      </c>
      <c r="J10" s="259" t="s">
        <v>22</v>
      </c>
    </row>
    <row r="11" spans="1:10" s="64" customFormat="1" ht="30" customHeight="1">
      <c r="A11" s="267">
        <v>23010112</v>
      </c>
      <c r="B11" s="267">
        <v>70133</v>
      </c>
      <c r="C11" s="267"/>
      <c r="D11" s="394" t="s">
        <v>1248</v>
      </c>
      <c r="E11" s="267"/>
      <c r="F11" s="268" t="s">
        <v>4</v>
      </c>
      <c r="G11" s="268"/>
      <c r="H11" s="269">
        <v>3000000</v>
      </c>
      <c r="I11" s="269">
        <v>3000000</v>
      </c>
      <c r="J11" s="269">
        <f>SUM(J12:J13)</f>
        <v>5500000</v>
      </c>
    </row>
    <row r="12" spans="1:10" s="64" customFormat="1" ht="30" customHeight="1">
      <c r="A12" s="270" t="s">
        <v>6</v>
      </c>
      <c r="B12" s="270"/>
      <c r="C12" s="270"/>
      <c r="D12" s="395"/>
      <c r="E12" s="270"/>
      <c r="F12" s="304" t="s">
        <v>179</v>
      </c>
      <c r="G12" s="271"/>
      <c r="H12" s="273">
        <v>3000000</v>
      </c>
      <c r="I12" s="273">
        <v>3000000</v>
      </c>
      <c r="J12" s="273">
        <v>5000000</v>
      </c>
    </row>
    <row r="13" spans="1:10" s="64" customFormat="1" ht="39" customHeight="1">
      <c r="A13" s="270" t="s">
        <v>7</v>
      </c>
      <c r="B13" s="270"/>
      <c r="C13" s="270"/>
      <c r="D13" s="395"/>
      <c r="E13" s="270"/>
      <c r="F13" s="304" t="s">
        <v>1160</v>
      </c>
      <c r="G13" s="271" t="s">
        <v>12</v>
      </c>
      <c r="H13" s="273"/>
      <c r="I13" s="273"/>
      <c r="J13" s="273">
        <v>500000</v>
      </c>
    </row>
    <row r="14" spans="1:10" s="64" customFormat="1" ht="30" customHeight="1">
      <c r="A14" s="267"/>
      <c r="B14" s="267"/>
      <c r="C14" s="267"/>
      <c r="D14" s="394"/>
      <c r="E14" s="267"/>
      <c r="F14" s="304"/>
      <c r="G14" s="271"/>
      <c r="H14" s="273"/>
      <c r="I14" s="273"/>
      <c r="J14" s="273"/>
    </row>
    <row r="15" spans="1:10" s="64" customFormat="1" ht="30" customHeight="1">
      <c r="A15" s="267">
        <v>23010122</v>
      </c>
      <c r="B15" s="267">
        <v>70712</v>
      </c>
      <c r="C15" s="267"/>
      <c r="D15" s="394" t="s">
        <v>1248</v>
      </c>
      <c r="E15" s="267"/>
      <c r="F15" s="402" t="s">
        <v>16</v>
      </c>
      <c r="G15" s="268" t="s">
        <v>12</v>
      </c>
      <c r="H15" s="269">
        <v>2300000</v>
      </c>
      <c r="I15" s="269">
        <v>660000</v>
      </c>
      <c r="J15" s="269">
        <f>SUM(J16:J17)</f>
        <v>2500000</v>
      </c>
    </row>
    <row r="16" spans="1:10" s="64" customFormat="1" ht="30" customHeight="1">
      <c r="A16" s="270" t="s">
        <v>6</v>
      </c>
      <c r="B16" s="270"/>
      <c r="C16" s="270"/>
      <c r="D16" s="395"/>
      <c r="E16" s="270"/>
      <c r="F16" s="260" t="s">
        <v>180</v>
      </c>
      <c r="G16" s="268"/>
      <c r="H16" s="273">
        <v>300000</v>
      </c>
      <c r="I16" s="273">
        <v>200000</v>
      </c>
      <c r="J16" s="273">
        <v>500000</v>
      </c>
    </row>
    <row r="17" spans="1:10" s="64" customFormat="1" ht="30" customHeight="1">
      <c r="A17" s="270" t="s">
        <v>7</v>
      </c>
      <c r="B17" s="270"/>
      <c r="C17" s="270"/>
      <c r="D17" s="395"/>
      <c r="E17" s="270"/>
      <c r="F17" s="260" t="s">
        <v>1382</v>
      </c>
      <c r="G17" s="271"/>
      <c r="H17" s="273">
        <v>2000000</v>
      </c>
      <c r="I17" s="273">
        <v>460000</v>
      </c>
      <c r="J17" s="273">
        <v>2000000</v>
      </c>
    </row>
    <row r="18" spans="1:10" s="64" customFormat="1" ht="30" customHeight="1">
      <c r="A18" s="267"/>
      <c r="B18" s="267"/>
      <c r="C18" s="267"/>
      <c r="D18" s="394"/>
      <c r="E18" s="267"/>
      <c r="F18" s="260"/>
      <c r="G18" s="271"/>
      <c r="H18" s="273"/>
      <c r="I18" s="273"/>
      <c r="J18" s="273"/>
    </row>
    <row r="19" spans="1:10" s="64" customFormat="1" ht="30" customHeight="1">
      <c r="A19" s="267">
        <v>23050101</v>
      </c>
      <c r="B19" s="267">
        <v>70431</v>
      </c>
      <c r="C19" s="267"/>
      <c r="D19" s="394" t="s">
        <v>1248</v>
      </c>
      <c r="E19" s="267"/>
      <c r="F19" s="401" t="s">
        <v>18</v>
      </c>
      <c r="G19" s="268" t="s">
        <v>5</v>
      </c>
      <c r="H19" s="269">
        <v>4700000</v>
      </c>
      <c r="I19" s="269">
        <f>SUM(I20:I27)</f>
        <v>2790000</v>
      </c>
      <c r="J19" s="269">
        <f>SUM(J20:J27)</f>
        <v>9500000</v>
      </c>
    </row>
    <row r="20" spans="1:10" s="64" customFormat="1" ht="30" customHeight="1">
      <c r="A20" s="270" t="s">
        <v>6</v>
      </c>
      <c r="B20" s="270"/>
      <c r="C20" s="270"/>
      <c r="D20" s="395"/>
      <c r="E20" s="270"/>
      <c r="F20" s="440" t="s">
        <v>181</v>
      </c>
      <c r="G20" s="271"/>
      <c r="H20" s="273">
        <v>1000000</v>
      </c>
      <c r="I20" s="273">
        <v>910000</v>
      </c>
      <c r="J20" s="273">
        <v>1000000</v>
      </c>
    </row>
    <row r="21" spans="1:10" s="64" customFormat="1" ht="30" customHeight="1">
      <c r="A21" s="270" t="s">
        <v>7</v>
      </c>
      <c r="B21" s="270"/>
      <c r="C21" s="270"/>
      <c r="D21" s="395"/>
      <c r="E21" s="270"/>
      <c r="F21" s="304" t="s">
        <v>182</v>
      </c>
      <c r="G21" s="271"/>
      <c r="H21" s="273">
        <v>1500000</v>
      </c>
      <c r="I21" s="273">
        <v>1280000</v>
      </c>
      <c r="J21" s="273">
        <v>1000000</v>
      </c>
    </row>
    <row r="22" spans="1:10" s="64" customFormat="1" ht="30" customHeight="1">
      <c r="A22" s="270" t="s">
        <v>9</v>
      </c>
      <c r="B22" s="270"/>
      <c r="C22" s="270"/>
      <c r="D22" s="395"/>
      <c r="E22" s="270"/>
      <c r="F22" s="397" t="s">
        <v>183</v>
      </c>
      <c r="G22" s="271"/>
      <c r="H22" s="273">
        <v>700000</v>
      </c>
      <c r="I22" s="273">
        <v>600000</v>
      </c>
      <c r="J22" s="273">
        <v>2000000</v>
      </c>
    </row>
    <row r="23" spans="1:10" s="64" customFormat="1" ht="30" customHeight="1">
      <c r="A23" s="270" t="s">
        <v>35</v>
      </c>
      <c r="B23" s="270"/>
      <c r="C23" s="270"/>
      <c r="D23" s="395"/>
      <c r="E23" s="270"/>
      <c r="F23" s="397" t="s">
        <v>1383</v>
      </c>
      <c r="G23" s="271"/>
      <c r="H23" s="273">
        <v>750000</v>
      </c>
      <c r="I23" s="273"/>
      <c r="J23" s="273">
        <v>2000000</v>
      </c>
    </row>
    <row r="24" spans="1:10" s="64" customFormat="1" ht="46.5">
      <c r="A24" s="270" t="s">
        <v>71</v>
      </c>
      <c r="B24" s="270"/>
      <c r="C24" s="270"/>
      <c r="D24" s="395"/>
      <c r="E24" s="270"/>
      <c r="F24" s="397" t="s">
        <v>1384</v>
      </c>
      <c r="G24" s="271"/>
      <c r="H24" s="273">
        <v>750000</v>
      </c>
      <c r="I24" s="273"/>
      <c r="J24" s="273">
        <v>1000000</v>
      </c>
    </row>
    <row r="25" spans="1:10" s="64" customFormat="1" ht="30" customHeight="1">
      <c r="A25" s="270" t="s">
        <v>310</v>
      </c>
      <c r="B25" s="270"/>
      <c r="C25" s="270"/>
      <c r="D25" s="395"/>
      <c r="E25" s="270"/>
      <c r="F25" s="260" t="s">
        <v>1385</v>
      </c>
      <c r="G25" s="271" t="s">
        <v>12</v>
      </c>
      <c r="H25" s="273"/>
      <c r="I25" s="273"/>
      <c r="J25" s="273">
        <v>500000</v>
      </c>
    </row>
    <row r="26" spans="1:10" s="64" customFormat="1" ht="30" customHeight="1">
      <c r="A26" s="270" t="s">
        <v>388</v>
      </c>
      <c r="B26" s="271"/>
      <c r="C26" s="271"/>
      <c r="D26" s="403"/>
      <c r="E26" s="271"/>
      <c r="F26" s="424" t="s">
        <v>1161</v>
      </c>
      <c r="G26" s="271" t="s">
        <v>12</v>
      </c>
      <c r="H26" s="273"/>
      <c r="I26" s="273"/>
      <c r="J26" s="273">
        <v>1000000</v>
      </c>
    </row>
    <row r="27" spans="1:10" s="64" customFormat="1" ht="30" customHeight="1">
      <c r="A27" s="270" t="s">
        <v>389</v>
      </c>
      <c r="B27" s="271"/>
      <c r="C27" s="271"/>
      <c r="D27" s="403"/>
      <c r="E27" s="271"/>
      <c r="F27" s="424" t="s">
        <v>1162</v>
      </c>
      <c r="G27" s="271" t="s">
        <v>12</v>
      </c>
      <c r="H27" s="273"/>
      <c r="I27" s="273"/>
      <c r="J27" s="273">
        <v>1000000</v>
      </c>
    </row>
    <row r="28" spans="1:10" s="64" customFormat="1" ht="30" customHeight="1">
      <c r="A28" s="271"/>
      <c r="B28" s="271"/>
      <c r="C28" s="271"/>
      <c r="D28" s="403"/>
      <c r="E28" s="271"/>
      <c r="F28" s="424"/>
      <c r="G28" s="271"/>
      <c r="H28" s="273"/>
      <c r="I28" s="273"/>
      <c r="J28" s="273"/>
    </row>
    <row r="29" spans="1:10" s="64" customFormat="1" ht="30" customHeight="1">
      <c r="A29" s="268">
        <v>23010128</v>
      </c>
      <c r="B29" s="268"/>
      <c r="C29" s="268"/>
      <c r="D29" s="485"/>
      <c r="E29" s="268"/>
      <c r="F29" s="544" t="s">
        <v>1163</v>
      </c>
      <c r="G29" s="268"/>
      <c r="H29" s="269"/>
      <c r="I29" s="269"/>
      <c r="J29" s="269">
        <f>SUM(J30:J31)</f>
        <v>1000000</v>
      </c>
    </row>
    <row r="30" spans="1:10" s="64" customFormat="1" ht="46.5">
      <c r="A30" s="270" t="s">
        <v>6</v>
      </c>
      <c r="B30" s="268">
        <v>70133</v>
      </c>
      <c r="C30" s="268"/>
      <c r="D30" s="485" t="s">
        <v>1248</v>
      </c>
      <c r="E30" s="271"/>
      <c r="F30" s="424" t="s">
        <v>1164</v>
      </c>
      <c r="G30" s="271" t="s">
        <v>12</v>
      </c>
      <c r="H30" s="273"/>
      <c r="I30" s="273"/>
      <c r="J30" s="273">
        <v>500000</v>
      </c>
    </row>
    <row r="31" spans="1:10" s="64" customFormat="1" ht="46.5">
      <c r="A31" s="270" t="s">
        <v>7</v>
      </c>
      <c r="B31" s="268">
        <v>70431</v>
      </c>
      <c r="C31" s="268"/>
      <c r="D31" s="485" t="s">
        <v>1248</v>
      </c>
      <c r="E31" s="271"/>
      <c r="F31" s="424" t="s">
        <v>1165</v>
      </c>
      <c r="G31" s="271" t="s">
        <v>12</v>
      </c>
      <c r="H31" s="273"/>
      <c r="I31" s="273"/>
      <c r="J31" s="273">
        <v>500000</v>
      </c>
    </row>
    <row r="32" spans="1:10" s="64" customFormat="1" ht="30" customHeight="1">
      <c r="A32" s="271"/>
      <c r="B32" s="268"/>
      <c r="C32" s="268"/>
      <c r="D32" s="485"/>
      <c r="E32" s="271"/>
      <c r="F32" s="424"/>
      <c r="G32" s="271"/>
      <c r="H32" s="273"/>
      <c r="I32" s="273"/>
      <c r="J32" s="273"/>
    </row>
    <row r="33" spans="1:10" s="64" customFormat="1" ht="30" customHeight="1">
      <c r="A33" s="469">
        <v>23020118</v>
      </c>
      <c r="B33" s="268"/>
      <c r="C33" s="268"/>
      <c r="D33" s="485"/>
      <c r="E33" s="268"/>
      <c r="F33" s="544" t="s">
        <v>242</v>
      </c>
      <c r="G33" s="268"/>
      <c r="H33" s="269"/>
      <c r="I33" s="269"/>
      <c r="J33" s="269">
        <f>SUM(J34:J35)</f>
        <v>6000000</v>
      </c>
    </row>
    <row r="34" spans="1:10" s="64" customFormat="1" ht="93">
      <c r="A34" s="270" t="s">
        <v>6</v>
      </c>
      <c r="B34" s="268">
        <v>70133</v>
      </c>
      <c r="C34" s="268"/>
      <c r="D34" s="485" t="s">
        <v>1248</v>
      </c>
      <c r="E34" s="271"/>
      <c r="F34" s="424" t="s">
        <v>1380</v>
      </c>
      <c r="G34" s="271" t="s">
        <v>12</v>
      </c>
      <c r="H34" s="273"/>
      <c r="I34" s="273"/>
      <c r="J34" s="273">
        <v>5000000</v>
      </c>
    </row>
    <row r="35" spans="1:10" s="64" customFormat="1" ht="46.5">
      <c r="A35" s="270" t="s">
        <v>7</v>
      </c>
      <c r="B35" s="268">
        <v>70133</v>
      </c>
      <c r="C35" s="268"/>
      <c r="D35" s="485" t="s">
        <v>1248</v>
      </c>
      <c r="E35" s="271"/>
      <c r="F35" s="424" t="s">
        <v>1166</v>
      </c>
      <c r="G35" s="271" t="s">
        <v>12</v>
      </c>
      <c r="H35" s="273"/>
      <c r="I35" s="273"/>
      <c r="J35" s="273">
        <v>1000000</v>
      </c>
    </row>
    <row r="36" spans="1:10" s="64" customFormat="1" ht="30" customHeight="1">
      <c r="A36" s="271"/>
      <c r="B36" s="268"/>
      <c r="C36" s="268"/>
      <c r="D36" s="485"/>
      <c r="E36" s="271"/>
      <c r="F36" s="424"/>
      <c r="G36" s="271"/>
      <c r="H36" s="273"/>
      <c r="I36" s="273"/>
      <c r="J36" s="273"/>
    </row>
    <row r="37" spans="1:10" s="64" customFormat="1" ht="30" customHeight="1">
      <c r="A37" s="268">
        <v>23050103</v>
      </c>
      <c r="B37" s="268"/>
      <c r="C37" s="268"/>
      <c r="D37" s="485"/>
      <c r="E37" s="268"/>
      <c r="F37" s="544" t="s">
        <v>100</v>
      </c>
      <c r="G37" s="268"/>
      <c r="H37" s="269"/>
      <c r="I37" s="269"/>
      <c r="J37" s="269">
        <f>SUM(J38:J39)</f>
        <v>3000000</v>
      </c>
    </row>
    <row r="38" spans="1:10" s="64" customFormat="1" ht="46.5">
      <c r="A38" s="270" t="s">
        <v>6</v>
      </c>
      <c r="B38" s="268">
        <v>70133</v>
      </c>
      <c r="C38" s="268"/>
      <c r="D38" s="485" t="s">
        <v>1248</v>
      </c>
      <c r="E38" s="271"/>
      <c r="F38" s="424" t="s">
        <v>1167</v>
      </c>
      <c r="G38" s="271" t="s">
        <v>12</v>
      </c>
      <c r="H38" s="273"/>
      <c r="I38" s="273"/>
      <c r="J38" s="273">
        <v>1000000</v>
      </c>
    </row>
    <row r="39" spans="1:10" s="64" customFormat="1" ht="46.5">
      <c r="A39" s="270" t="s">
        <v>35</v>
      </c>
      <c r="B39" s="268">
        <v>70133</v>
      </c>
      <c r="C39" s="268"/>
      <c r="D39" s="485" t="s">
        <v>1248</v>
      </c>
      <c r="E39" s="271"/>
      <c r="F39" s="424" t="s">
        <v>1168</v>
      </c>
      <c r="G39" s="271" t="s">
        <v>12</v>
      </c>
      <c r="H39" s="273"/>
      <c r="I39" s="273"/>
      <c r="J39" s="273">
        <v>2000000</v>
      </c>
    </row>
    <row r="40" spans="1:10" s="64" customFormat="1" ht="30" customHeight="1">
      <c r="A40" s="267">
        <v>23010105</v>
      </c>
      <c r="B40" s="268"/>
      <c r="C40" s="268"/>
      <c r="D40" s="485"/>
      <c r="E40" s="268"/>
      <c r="F40" s="544" t="s">
        <v>24</v>
      </c>
      <c r="G40" s="268"/>
      <c r="H40" s="269"/>
      <c r="I40" s="269"/>
      <c r="J40" s="269">
        <f>J41</f>
        <v>5000000</v>
      </c>
    </row>
    <row r="41" spans="1:10" s="64" customFormat="1" ht="30" customHeight="1">
      <c r="A41" s="270" t="s">
        <v>6</v>
      </c>
      <c r="B41" s="271"/>
      <c r="C41" s="271"/>
      <c r="D41" s="403"/>
      <c r="E41" s="271"/>
      <c r="F41" s="424" t="s">
        <v>1381</v>
      </c>
      <c r="G41" s="271"/>
      <c r="H41" s="273"/>
      <c r="I41" s="273"/>
      <c r="J41" s="273">
        <v>5000000</v>
      </c>
    </row>
    <row r="42" spans="1:10" s="64" customFormat="1" ht="30" customHeight="1">
      <c r="A42" s="271"/>
      <c r="B42" s="271"/>
      <c r="C42" s="271"/>
      <c r="D42" s="403"/>
      <c r="E42" s="271"/>
      <c r="F42" s="267" t="s">
        <v>1833</v>
      </c>
      <c r="G42" s="271"/>
      <c r="H42" s="277">
        <f>SUM(H11,H15,H19)</f>
        <v>10000000</v>
      </c>
      <c r="I42" s="277">
        <f>SUM(I11,I15,I19)</f>
        <v>6450000</v>
      </c>
      <c r="J42" s="269">
        <f>SUM(J37,J33,J29,J19,J15,J11,J40)</f>
        <v>32500000</v>
      </c>
    </row>
    <row r="43" spans="1:10" s="64" customFormat="1" ht="30" customHeight="1">
      <c r="D43" s="75"/>
    </row>
  </sheetData>
  <mergeCells count="4">
    <mergeCell ref="A4:G4"/>
    <mergeCell ref="A6:G6"/>
    <mergeCell ref="A7:G7"/>
    <mergeCell ref="A2:J2"/>
  </mergeCells>
  <printOptions horizontalCentered="1" verticalCentered="1"/>
  <pageMargins left="0.7" right="0.7" top="0.75" bottom="0.75" header="0.3" footer="0.3"/>
  <pageSetup scale="35" orientation="landscape" horizontalDpi="300" verticalDpi="300" r:id="rId1"/>
  <headerFooter>
    <oddFooter xml:space="preserve">&amp;C&amp;"-,Bold"&amp;24 </oddFooter>
  </headerFooter>
</worksheet>
</file>

<file path=xl/worksheets/sheet58.xml><?xml version="1.0" encoding="utf-8"?>
<worksheet xmlns="http://schemas.openxmlformats.org/spreadsheetml/2006/main" xmlns:r="http://schemas.openxmlformats.org/officeDocument/2006/relationships">
  <dimension ref="A1:J35"/>
  <sheetViews>
    <sheetView view="pageBreakPreview" zoomScale="60" zoomScaleNormal="100" workbookViewId="0">
      <selection activeCell="J10" sqref="J10"/>
    </sheetView>
  </sheetViews>
  <sheetFormatPr defaultRowHeight="15"/>
  <cols>
    <col min="1" max="1" width="21.7109375" bestFit="1" customWidth="1"/>
    <col min="2" max="2" width="24.140625" customWidth="1"/>
    <col min="3" max="3" width="21.7109375" customWidth="1"/>
    <col min="4" max="4" width="17" style="32" customWidth="1"/>
    <col min="5" max="5" width="14.5703125" customWidth="1"/>
    <col min="6" max="6" width="85" customWidth="1"/>
    <col min="7" max="7" width="14.140625" customWidth="1"/>
    <col min="8" max="8" width="28.7109375" customWidth="1"/>
    <col min="9" max="9" width="26.7109375" customWidth="1"/>
    <col min="10" max="10" width="30.7109375" customWidth="1"/>
  </cols>
  <sheetData>
    <row r="1" spans="1:10">
      <c r="A1" s="2"/>
      <c r="B1" s="2"/>
      <c r="C1" s="2"/>
      <c r="D1" s="29"/>
      <c r="E1" s="2"/>
      <c r="F1" s="2"/>
      <c r="G1" s="2"/>
      <c r="H1" s="2"/>
      <c r="I1" s="2"/>
      <c r="J1" s="2"/>
    </row>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862</v>
      </c>
      <c r="B5" s="785"/>
      <c r="C5" s="785"/>
      <c r="D5" s="785"/>
      <c r="E5" s="785"/>
      <c r="F5" s="785"/>
      <c r="G5" s="785"/>
      <c r="H5" s="253"/>
      <c r="I5" s="254"/>
      <c r="J5" s="254"/>
    </row>
    <row r="6" spans="1:10" ht="23.25">
      <c r="A6" s="263" t="s">
        <v>0</v>
      </c>
      <c r="B6" s="263"/>
      <c r="C6" s="492" t="s">
        <v>858</v>
      </c>
      <c r="D6" s="492"/>
      <c r="E6" s="492"/>
      <c r="F6" s="492"/>
      <c r="G6" s="263"/>
      <c r="H6" s="253"/>
      <c r="I6" s="254"/>
      <c r="J6" s="254"/>
    </row>
    <row r="7" spans="1:10" ht="23.25">
      <c r="A7" s="785" t="s">
        <v>191</v>
      </c>
      <c r="B7" s="785"/>
      <c r="C7" s="785"/>
      <c r="D7" s="785"/>
      <c r="E7" s="785"/>
      <c r="F7" s="785"/>
      <c r="G7" s="785"/>
      <c r="H7" s="253"/>
      <c r="I7" s="254"/>
      <c r="J7" s="254"/>
    </row>
    <row r="8" spans="1:10" ht="23.25">
      <c r="A8" s="785" t="s">
        <v>863</v>
      </c>
      <c r="B8" s="785"/>
      <c r="C8" s="785"/>
      <c r="D8" s="785"/>
      <c r="E8" s="785"/>
      <c r="F8" s="785"/>
      <c r="G8" s="785"/>
      <c r="H8" s="253"/>
      <c r="I8" s="254"/>
      <c r="J8" s="254"/>
    </row>
    <row r="9" spans="1:10" ht="23.25">
      <c r="A9" s="253"/>
      <c r="B9" s="253"/>
      <c r="C9" s="253"/>
      <c r="D9" s="352"/>
      <c r="E9" s="253"/>
      <c r="F9" s="253"/>
      <c r="G9" s="253"/>
      <c r="H9" s="253"/>
      <c r="I9" s="254"/>
      <c r="J9" s="254"/>
    </row>
    <row r="10" spans="1:10" ht="75.75" customHeight="1">
      <c r="A10" s="255" t="s">
        <v>900</v>
      </c>
      <c r="B10" s="255" t="s">
        <v>901</v>
      </c>
      <c r="C10" s="256" t="s">
        <v>902</v>
      </c>
      <c r="D10" s="495" t="s">
        <v>903</v>
      </c>
      <c r="E10" s="255" t="s">
        <v>904</v>
      </c>
      <c r="F10" s="256" t="s">
        <v>1240</v>
      </c>
      <c r="G10" s="256" t="s">
        <v>908</v>
      </c>
      <c r="H10" s="255" t="s">
        <v>905</v>
      </c>
      <c r="I10" s="255" t="s">
        <v>906</v>
      </c>
      <c r="J10" s="255" t="s">
        <v>907</v>
      </c>
    </row>
    <row r="11" spans="1:10" ht="23.25">
      <c r="A11" s="254"/>
      <c r="B11" s="254"/>
      <c r="C11" s="254"/>
      <c r="D11" s="473"/>
      <c r="E11" s="254"/>
      <c r="F11" s="254"/>
      <c r="G11" s="258"/>
      <c r="H11" s="259" t="s">
        <v>22</v>
      </c>
      <c r="I11" s="259" t="s">
        <v>22</v>
      </c>
      <c r="J11" s="259" t="s">
        <v>22</v>
      </c>
    </row>
    <row r="12" spans="1:10" ht="23.25">
      <c r="A12" s="431"/>
      <c r="B12" s="431"/>
      <c r="C12" s="431"/>
      <c r="D12" s="533"/>
      <c r="E12" s="431"/>
      <c r="F12" s="534"/>
      <c r="G12" s="534"/>
      <c r="H12" s="535"/>
      <c r="I12" s="254"/>
      <c r="J12" s="254"/>
    </row>
    <row r="13" spans="1:10" ht="39" customHeight="1">
      <c r="A13" s="431"/>
      <c r="B13" s="431"/>
      <c r="C13" s="431"/>
      <c r="D13" s="533"/>
      <c r="E13" s="431"/>
      <c r="F13" s="534"/>
      <c r="G13" s="534"/>
      <c r="H13" s="535"/>
      <c r="I13" s="254"/>
      <c r="J13" s="254"/>
    </row>
    <row r="14" spans="1:10" s="64" customFormat="1" ht="30" customHeight="1">
      <c r="A14" s="267">
        <v>23010105</v>
      </c>
      <c r="B14" s="267">
        <v>70133</v>
      </c>
      <c r="C14" s="267"/>
      <c r="D14" s="394" t="s">
        <v>1248</v>
      </c>
      <c r="E14" s="267"/>
      <c r="F14" s="268" t="s">
        <v>24</v>
      </c>
      <c r="G14" s="268"/>
      <c r="H14" s="269">
        <v>10000000</v>
      </c>
      <c r="I14" s="273"/>
      <c r="J14" s="269">
        <v>20000000</v>
      </c>
    </row>
    <row r="15" spans="1:10" s="64" customFormat="1" ht="30" customHeight="1">
      <c r="A15" s="270" t="s">
        <v>6</v>
      </c>
      <c r="B15" s="270"/>
      <c r="C15" s="270"/>
      <c r="D15" s="395"/>
      <c r="E15" s="270"/>
      <c r="F15" s="260" t="s">
        <v>192</v>
      </c>
      <c r="G15" s="271"/>
      <c r="H15" s="273">
        <v>10000000</v>
      </c>
      <c r="I15" s="273"/>
      <c r="J15" s="273">
        <v>20000000</v>
      </c>
    </row>
    <row r="16" spans="1:10" s="64" customFormat="1" ht="30" customHeight="1">
      <c r="A16" s="270"/>
      <c r="B16" s="270"/>
      <c r="C16" s="270"/>
      <c r="D16" s="395"/>
      <c r="E16" s="270"/>
      <c r="F16" s="304"/>
      <c r="G16" s="271"/>
      <c r="H16" s="273"/>
      <c r="I16" s="273"/>
      <c r="J16" s="273"/>
    </row>
    <row r="17" spans="1:10" s="64" customFormat="1" ht="30" customHeight="1">
      <c r="A17" s="267">
        <v>23010112</v>
      </c>
      <c r="B17" s="267">
        <v>70133</v>
      </c>
      <c r="C17" s="267"/>
      <c r="D17" s="394" t="s">
        <v>1248</v>
      </c>
      <c r="E17" s="267"/>
      <c r="F17" s="402" t="s">
        <v>4</v>
      </c>
      <c r="G17" s="268" t="s">
        <v>12</v>
      </c>
      <c r="H17" s="269">
        <v>11850000</v>
      </c>
      <c r="I17" s="273"/>
      <c r="J17" s="269">
        <v>11850000</v>
      </c>
    </row>
    <row r="18" spans="1:10" s="64" customFormat="1" ht="30" customHeight="1">
      <c r="A18" s="270" t="s">
        <v>6</v>
      </c>
      <c r="B18" s="270"/>
      <c r="C18" s="270"/>
      <c r="D18" s="395"/>
      <c r="E18" s="270"/>
      <c r="F18" s="260" t="s">
        <v>193</v>
      </c>
      <c r="G18" s="268"/>
      <c r="H18" s="273">
        <v>10000000</v>
      </c>
      <c r="I18" s="273"/>
      <c r="J18" s="273">
        <v>5000000</v>
      </c>
    </row>
    <row r="19" spans="1:10" s="64" customFormat="1" ht="30" customHeight="1">
      <c r="A19" s="270" t="s">
        <v>7</v>
      </c>
      <c r="B19" s="270"/>
      <c r="C19" s="270"/>
      <c r="D19" s="395"/>
      <c r="E19" s="270"/>
      <c r="F19" s="260" t="s">
        <v>194</v>
      </c>
      <c r="G19" s="268"/>
      <c r="H19" s="273">
        <v>500000</v>
      </c>
      <c r="I19" s="273"/>
      <c r="J19" s="273">
        <v>500000</v>
      </c>
    </row>
    <row r="20" spans="1:10" s="64" customFormat="1" ht="30" customHeight="1">
      <c r="A20" s="270" t="s">
        <v>9</v>
      </c>
      <c r="B20" s="270"/>
      <c r="C20" s="270"/>
      <c r="D20" s="395"/>
      <c r="E20" s="270"/>
      <c r="F20" s="260" t="s">
        <v>195</v>
      </c>
      <c r="G20" s="268"/>
      <c r="H20" s="273">
        <v>500000</v>
      </c>
      <c r="I20" s="273"/>
      <c r="J20" s="273">
        <v>500000</v>
      </c>
    </row>
    <row r="21" spans="1:10" s="64" customFormat="1" ht="30" customHeight="1">
      <c r="A21" s="270" t="s">
        <v>35</v>
      </c>
      <c r="B21" s="270"/>
      <c r="C21" s="270"/>
      <c r="D21" s="395"/>
      <c r="E21" s="270"/>
      <c r="F21" s="304" t="s">
        <v>196</v>
      </c>
      <c r="G21" s="268"/>
      <c r="H21" s="273">
        <v>850000</v>
      </c>
      <c r="I21" s="273"/>
      <c r="J21" s="273">
        <v>850000</v>
      </c>
    </row>
    <row r="22" spans="1:10" s="64" customFormat="1" ht="30" customHeight="1">
      <c r="A22" s="270"/>
      <c r="B22" s="270"/>
      <c r="C22" s="270"/>
      <c r="D22" s="395"/>
      <c r="E22" s="270"/>
      <c r="F22" s="260"/>
      <c r="G22" s="271"/>
      <c r="H22" s="273"/>
      <c r="I22" s="273"/>
      <c r="J22" s="273"/>
    </row>
    <row r="23" spans="1:10" s="64" customFormat="1" ht="45">
      <c r="A23" s="267">
        <v>23020101</v>
      </c>
      <c r="B23" s="267">
        <v>70610</v>
      </c>
      <c r="C23" s="267"/>
      <c r="D23" s="394" t="s">
        <v>1248</v>
      </c>
      <c r="E23" s="267"/>
      <c r="F23" s="401" t="s">
        <v>135</v>
      </c>
      <c r="G23" s="268" t="s">
        <v>12</v>
      </c>
      <c r="H23" s="269">
        <v>10500000</v>
      </c>
      <c r="I23" s="273"/>
      <c r="J23" s="269">
        <v>10000000</v>
      </c>
    </row>
    <row r="24" spans="1:10" s="64" customFormat="1" ht="30" customHeight="1">
      <c r="A24" s="270" t="s">
        <v>6</v>
      </c>
      <c r="B24" s="270"/>
      <c r="C24" s="270"/>
      <c r="D24" s="395"/>
      <c r="E24" s="270"/>
      <c r="F24" s="260" t="s">
        <v>197</v>
      </c>
      <c r="G24" s="271"/>
      <c r="H24" s="273">
        <v>10500000</v>
      </c>
      <c r="I24" s="273"/>
      <c r="J24" s="273">
        <v>10000000</v>
      </c>
    </row>
    <row r="25" spans="1:10" s="64" customFormat="1" ht="30" customHeight="1">
      <c r="A25" s="270"/>
      <c r="B25" s="270"/>
      <c r="C25" s="270"/>
      <c r="D25" s="395"/>
      <c r="E25" s="270"/>
      <c r="F25" s="260"/>
      <c r="G25" s="271"/>
      <c r="H25" s="273"/>
      <c r="I25" s="273"/>
      <c r="J25" s="273"/>
    </row>
    <row r="26" spans="1:10" s="64" customFormat="1" ht="30" customHeight="1">
      <c r="A26" s="267">
        <v>23020105</v>
      </c>
      <c r="B26" s="267">
        <v>70630</v>
      </c>
      <c r="C26" s="267"/>
      <c r="D26" s="394" t="s">
        <v>1248</v>
      </c>
      <c r="E26" s="267"/>
      <c r="F26" s="401" t="s">
        <v>72</v>
      </c>
      <c r="G26" s="268" t="s">
        <v>12</v>
      </c>
      <c r="H26" s="269">
        <v>1000000</v>
      </c>
      <c r="I26" s="273"/>
      <c r="J26" s="269">
        <v>1000000</v>
      </c>
    </row>
    <row r="27" spans="1:10" s="64" customFormat="1" ht="30" customHeight="1">
      <c r="A27" s="270" t="s">
        <v>6</v>
      </c>
      <c r="B27" s="270"/>
      <c r="C27" s="270"/>
      <c r="D27" s="395"/>
      <c r="E27" s="270"/>
      <c r="F27" s="304" t="s">
        <v>198</v>
      </c>
      <c r="G27" s="271"/>
      <c r="H27" s="273">
        <v>1000000</v>
      </c>
      <c r="I27" s="273"/>
      <c r="J27" s="273">
        <v>1000000</v>
      </c>
    </row>
    <row r="28" spans="1:10" s="64" customFormat="1" ht="30" customHeight="1">
      <c r="A28" s="270"/>
      <c r="B28" s="270"/>
      <c r="C28" s="270"/>
      <c r="D28" s="395"/>
      <c r="E28" s="270"/>
      <c r="F28" s="424"/>
      <c r="G28" s="271"/>
      <c r="H28" s="273"/>
      <c r="I28" s="273"/>
      <c r="J28" s="273"/>
    </row>
    <row r="29" spans="1:10" s="64" customFormat="1" ht="30" customHeight="1">
      <c r="A29" s="466">
        <v>23010125</v>
      </c>
      <c r="B29" s="267">
        <v>70111</v>
      </c>
      <c r="C29" s="267"/>
      <c r="D29" s="394" t="s">
        <v>1248</v>
      </c>
      <c r="E29" s="267"/>
      <c r="F29" s="544" t="s">
        <v>94</v>
      </c>
      <c r="G29" s="271"/>
      <c r="H29" s="273"/>
      <c r="I29" s="273"/>
      <c r="J29" s="470">
        <v>950000</v>
      </c>
    </row>
    <row r="30" spans="1:10" s="64" customFormat="1" ht="30" customHeight="1">
      <c r="A30" s="270" t="s">
        <v>6</v>
      </c>
      <c r="B30" s="270"/>
      <c r="C30" s="270"/>
      <c r="D30" s="395"/>
      <c r="E30" s="270"/>
      <c r="F30" s="424" t="s">
        <v>65</v>
      </c>
      <c r="G30" s="271"/>
      <c r="H30" s="273"/>
      <c r="I30" s="273"/>
      <c r="J30" s="273">
        <v>950000</v>
      </c>
    </row>
    <row r="31" spans="1:10" s="64" customFormat="1" ht="30" customHeight="1">
      <c r="A31" s="270"/>
      <c r="B31" s="270"/>
      <c r="C31" s="270"/>
      <c r="D31" s="395"/>
      <c r="E31" s="270"/>
      <c r="F31" s="424"/>
      <c r="G31" s="271"/>
      <c r="H31" s="273"/>
      <c r="I31" s="273"/>
      <c r="J31" s="273"/>
    </row>
    <row r="32" spans="1:10" s="64" customFormat="1" ht="30" customHeight="1">
      <c r="A32" s="267">
        <v>23040102</v>
      </c>
      <c r="B32" s="267">
        <v>70520</v>
      </c>
      <c r="C32" s="267"/>
      <c r="D32" s="394" t="s">
        <v>1248</v>
      </c>
      <c r="E32" s="267"/>
      <c r="F32" s="544" t="s">
        <v>1158</v>
      </c>
      <c r="G32" s="271"/>
      <c r="H32" s="273"/>
      <c r="I32" s="273"/>
      <c r="J32" s="269">
        <v>5000000</v>
      </c>
    </row>
    <row r="33" spans="1:10" s="64" customFormat="1" ht="30" customHeight="1">
      <c r="A33" s="270" t="s">
        <v>6</v>
      </c>
      <c r="B33" s="270"/>
      <c r="C33" s="270"/>
      <c r="D33" s="395"/>
      <c r="E33" s="270"/>
      <c r="F33" s="424" t="s">
        <v>1159</v>
      </c>
      <c r="G33" s="271"/>
      <c r="H33" s="273"/>
      <c r="I33" s="273"/>
      <c r="J33" s="273">
        <v>5000000</v>
      </c>
    </row>
    <row r="34" spans="1:10" s="64" customFormat="1" ht="30" customHeight="1">
      <c r="A34" s="270"/>
      <c r="B34" s="270"/>
      <c r="C34" s="270"/>
      <c r="D34" s="395"/>
      <c r="E34" s="270"/>
      <c r="F34" s="424"/>
      <c r="G34" s="271"/>
      <c r="H34" s="273"/>
      <c r="I34" s="273"/>
      <c r="J34" s="273"/>
    </row>
    <row r="35" spans="1:10" s="64" customFormat="1" ht="30" customHeight="1">
      <c r="A35" s="271"/>
      <c r="B35" s="271"/>
      <c r="C35" s="271"/>
      <c r="D35" s="403"/>
      <c r="E35" s="271"/>
      <c r="F35" s="267" t="s">
        <v>1833</v>
      </c>
      <c r="G35" s="271"/>
      <c r="H35" s="277">
        <f>SUM(H14,H17,H26,H23)</f>
        <v>33350000</v>
      </c>
      <c r="I35" s="273"/>
      <c r="J35" s="269">
        <f>SUM(J32,J29,J26,J23,J17,J14)</f>
        <v>48800000</v>
      </c>
    </row>
  </sheetData>
  <mergeCells count="4">
    <mergeCell ref="A5:G5"/>
    <mergeCell ref="A7:G7"/>
    <mergeCell ref="A8:G8"/>
    <mergeCell ref="A2:J2"/>
  </mergeCells>
  <printOptions horizontalCentered="1" verticalCentered="1"/>
  <pageMargins left="0.7" right="0.7" top="0.75" bottom="0.75" header="0.3" footer="0.3"/>
  <pageSetup scale="42" orientation="landscape" horizontalDpi="300" verticalDpi="300" r:id="rId1"/>
  <headerFooter>
    <oddFooter xml:space="preserve">&amp;C&amp;"-,Bold"&amp;24 </oddFooter>
  </headerFooter>
</worksheet>
</file>

<file path=xl/worksheets/sheet59.xml><?xml version="1.0" encoding="utf-8"?>
<worksheet xmlns="http://schemas.openxmlformats.org/spreadsheetml/2006/main" xmlns:r="http://schemas.openxmlformats.org/officeDocument/2006/relationships">
  <dimension ref="A1:J26"/>
  <sheetViews>
    <sheetView view="pageBreakPreview" topLeftCell="A8" zoomScale="55" zoomScaleNormal="100" zoomScaleSheetLayoutView="55" workbookViewId="0">
      <selection activeCell="J10" sqref="J10"/>
    </sheetView>
  </sheetViews>
  <sheetFormatPr defaultRowHeight="15"/>
  <cols>
    <col min="1" max="1" width="21.7109375" bestFit="1" customWidth="1"/>
    <col min="2" max="3" width="21.7109375" customWidth="1"/>
    <col min="4" max="4" width="16" style="32" customWidth="1"/>
    <col min="5" max="5" width="12" customWidth="1"/>
    <col min="6" max="6" width="89" customWidth="1"/>
    <col min="7" max="7" width="13.140625" customWidth="1"/>
    <col min="8" max="8" width="29.42578125" customWidth="1"/>
    <col min="9" max="9" width="27" customWidth="1"/>
    <col min="10" max="10" width="32.42578125" customWidth="1"/>
  </cols>
  <sheetData>
    <row r="1" spans="1:10">
      <c r="A1" s="2"/>
      <c r="B1" s="2"/>
      <c r="C1" s="2"/>
      <c r="D1" s="29"/>
      <c r="E1" s="2"/>
      <c r="F1" s="2"/>
      <c r="G1" s="2"/>
      <c r="H1" s="2"/>
      <c r="I1" s="2"/>
      <c r="J1" s="2"/>
    </row>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211</v>
      </c>
      <c r="B5" s="785"/>
      <c r="C5" s="785"/>
      <c r="D5" s="785"/>
      <c r="E5" s="785"/>
      <c r="F5" s="785"/>
      <c r="G5" s="785"/>
      <c r="H5" s="253"/>
      <c r="I5" s="254"/>
      <c r="J5" s="254"/>
    </row>
    <row r="6" spans="1:10" ht="23.25">
      <c r="A6" s="263" t="s">
        <v>0</v>
      </c>
      <c r="B6" s="263"/>
      <c r="C6" s="492" t="s">
        <v>864</v>
      </c>
      <c r="D6" s="492"/>
      <c r="E6" s="492"/>
      <c r="F6" s="492"/>
      <c r="G6" s="263"/>
      <c r="H6" s="253"/>
      <c r="I6" s="254"/>
      <c r="J6" s="254"/>
    </row>
    <row r="7" spans="1:10" ht="23.25">
      <c r="A7" s="785" t="s">
        <v>212</v>
      </c>
      <c r="B7" s="785"/>
      <c r="C7" s="785"/>
      <c r="D7" s="785"/>
      <c r="E7" s="785"/>
      <c r="F7" s="785"/>
      <c r="G7" s="785"/>
      <c r="H7" s="253"/>
      <c r="I7" s="254"/>
      <c r="J7" s="254"/>
    </row>
    <row r="8" spans="1:10" ht="23.25">
      <c r="A8" s="785" t="s">
        <v>865</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ht="23.25">
      <c r="A11" s="254"/>
      <c r="B11" s="254"/>
      <c r="C11" s="254"/>
      <c r="D11" s="473"/>
      <c r="E11" s="254"/>
      <c r="F11" s="254"/>
      <c r="G11" s="258"/>
      <c r="H11" s="259" t="s">
        <v>22</v>
      </c>
      <c r="I11" s="259" t="s">
        <v>22</v>
      </c>
      <c r="J11" s="259" t="s">
        <v>22</v>
      </c>
    </row>
    <row r="12" spans="1:10" ht="23.25">
      <c r="A12" s="431"/>
      <c r="B12" s="431"/>
      <c r="C12" s="431"/>
      <c r="D12" s="533"/>
      <c r="E12" s="431"/>
      <c r="F12" s="534"/>
      <c r="G12" s="534"/>
      <c r="H12" s="535"/>
      <c r="I12" s="254"/>
      <c r="J12" s="254"/>
    </row>
    <row r="13" spans="1:10" ht="39" customHeight="1">
      <c r="A13" s="431"/>
      <c r="B13" s="431"/>
      <c r="C13" s="431"/>
      <c r="D13" s="533"/>
      <c r="E13" s="431"/>
      <c r="F13" s="534"/>
      <c r="G13" s="534"/>
      <c r="H13" s="535"/>
      <c r="I13" s="254"/>
      <c r="J13" s="254"/>
    </row>
    <row r="14" spans="1:10" s="64" customFormat="1" ht="45.75" customHeight="1">
      <c r="A14" s="267">
        <v>23010112</v>
      </c>
      <c r="B14" s="267">
        <v>70133</v>
      </c>
      <c r="C14" s="267"/>
      <c r="D14" s="394" t="s">
        <v>1248</v>
      </c>
      <c r="E14" s="267"/>
      <c r="F14" s="402" t="s">
        <v>4</v>
      </c>
      <c r="G14" s="268" t="s">
        <v>12</v>
      </c>
      <c r="H14" s="269">
        <v>1000000</v>
      </c>
      <c r="I14" s="269">
        <v>700000</v>
      </c>
      <c r="J14" s="269">
        <v>3000000</v>
      </c>
    </row>
    <row r="15" spans="1:10" s="64" customFormat="1" ht="35.1" customHeight="1">
      <c r="A15" s="267" t="s">
        <v>6</v>
      </c>
      <c r="B15" s="267"/>
      <c r="C15" s="267"/>
      <c r="D15" s="394"/>
      <c r="E15" s="267"/>
      <c r="F15" s="260" t="s">
        <v>199</v>
      </c>
      <c r="G15" s="268"/>
      <c r="H15" s="273">
        <v>1000000</v>
      </c>
      <c r="I15" s="273">
        <v>700000</v>
      </c>
      <c r="J15" s="273">
        <v>3000000</v>
      </c>
    </row>
    <row r="16" spans="1:10" s="64" customFormat="1" ht="35.1" customHeight="1">
      <c r="A16" s="267"/>
      <c r="B16" s="267"/>
      <c r="C16" s="267"/>
      <c r="D16" s="394"/>
      <c r="E16" s="267"/>
      <c r="F16" s="260"/>
      <c r="G16" s="268"/>
      <c r="H16" s="273"/>
      <c r="I16" s="273"/>
      <c r="J16" s="273"/>
    </row>
    <row r="17" spans="1:10" s="64" customFormat="1" ht="35.1" customHeight="1">
      <c r="A17" s="267">
        <v>23010105</v>
      </c>
      <c r="B17" s="267">
        <v>70133</v>
      </c>
      <c r="C17" s="267"/>
      <c r="D17" s="394" t="s">
        <v>1248</v>
      </c>
      <c r="E17" s="267"/>
      <c r="F17" s="401" t="s">
        <v>24</v>
      </c>
      <c r="G17" s="268"/>
      <c r="H17" s="269"/>
      <c r="I17" s="269"/>
      <c r="J17" s="269">
        <v>10000000</v>
      </c>
    </row>
    <row r="18" spans="1:10" s="64" customFormat="1" ht="46.5">
      <c r="A18" s="267" t="s">
        <v>6</v>
      </c>
      <c r="B18" s="267"/>
      <c r="C18" s="267"/>
      <c r="D18" s="394"/>
      <c r="E18" s="267"/>
      <c r="F18" s="260" t="s">
        <v>1169</v>
      </c>
      <c r="G18" s="268"/>
      <c r="H18" s="273"/>
      <c r="I18" s="273"/>
      <c r="J18" s="273">
        <v>10000000</v>
      </c>
    </row>
    <row r="19" spans="1:10" s="64" customFormat="1" ht="35.1" customHeight="1">
      <c r="A19" s="267"/>
      <c r="B19" s="267"/>
      <c r="C19" s="267"/>
      <c r="D19" s="394"/>
      <c r="E19" s="267"/>
      <c r="F19" s="260"/>
      <c r="G19" s="268"/>
      <c r="H19" s="273"/>
      <c r="I19" s="273"/>
      <c r="J19" s="273"/>
    </row>
    <row r="20" spans="1:10" s="64" customFormat="1" ht="35.1" customHeight="1">
      <c r="A20" s="267">
        <v>23010119</v>
      </c>
      <c r="B20" s="267">
        <v>70133</v>
      </c>
      <c r="C20" s="267"/>
      <c r="D20" s="394" t="s">
        <v>1248</v>
      </c>
      <c r="E20" s="267"/>
      <c r="F20" s="401" t="s">
        <v>1100</v>
      </c>
      <c r="G20" s="268"/>
      <c r="H20" s="269"/>
      <c r="I20" s="269"/>
      <c r="J20" s="269">
        <v>1500000</v>
      </c>
    </row>
    <row r="21" spans="1:10" s="64" customFormat="1" ht="35.1" customHeight="1">
      <c r="A21" s="267" t="s">
        <v>6</v>
      </c>
      <c r="B21" s="267"/>
      <c r="C21" s="267"/>
      <c r="D21" s="394"/>
      <c r="E21" s="267"/>
      <c r="F21" s="260" t="s">
        <v>1171</v>
      </c>
      <c r="G21" s="268"/>
      <c r="H21" s="273"/>
      <c r="I21" s="273"/>
      <c r="J21" s="273">
        <v>1500000</v>
      </c>
    </row>
    <row r="22" spans="1:10" s="64" customFormat="1" ht="35.1" customHeight="1">
      <c r="A22" s="267"/>
      <c r="B22" s="267"/>
      <c r="C22" s="267"/>
      <c r="D22" s="394"/>
      <c r="E22" s="267"/>
      <c r="F22" s="260"/>
      <c r="G22" s="268"/>
      <c r="H22" s="273"/>
      <c r="I22" s="273"/>
      <c r="J22" s="273"/>
    </row>
    <row r="23" spans="1:10" s="64" customFormat="1" ht="35.1" customHeight="1">
      <c r="A23" s="267">
        <v>23010125</v>
      </c>
      <c r="B23" s="267">
        <v>70111</v>
      </c>
      <c r="C23" s="267"/>
      <c r="D23" s="394" t="s">
        <v>1248</v>
      </c>
      <c r="E23" s="267"/>
      <c r="F23" s="401" t="s">
        <v>94</v>
      </c>
      <c r="G23" s="268"/>
      <c r="H23" s="273"/>
      <c r="I23" s="273"/>
      <c r="J23" s="269">
        <v>5000000</v>
      </c>
    </row>
    <row r="24" spans="1:10" s="64" customFormat="1" ht="46.5">
      <c r="A24" s="267" t="s">
        <v>6</v>
      </c>
      <c r="B24" s="267"/>
      <c r="C24" s="267"/>
      <c r="D24" s="394"/>
      <c r="E24" s="267"/>
      <c r="F24" s="260" t="s">
        <v>1170</v>
      </c>
      <c r="G24" s="268"/>
      <c r="H24" s="273"/>
      <c r="I24" s="273"/>
      <c r="J24" s="273">
        <v>5000000</v>
      </c>
    </row>
    <row r="25" spans="1:10" s="64" customFormat="1" ht="35.1" customHeight="1">
      <c r="A25" s="267"/>
      <c r="B25" s="267"/>
      <c r="C25" s="267"/>
      <c r="D25" s="394"/>
      <c r="E25" s="267"/>
      <c r="F25" s="260"/>
      <c r="G25" s="268"/>
      <c r="H25" s="273"/>
      <c r="I25" s="273"/>
      <c r="J25" s="273"/>
    </row>
    <row r="26" spans="1:10" s="64" customFormat="1" ht="35.1" customHeight="1">
      <c r="A26" s="271"/>
      <c r="B26" s="271"/>
      <c r="C26" s="271"/>
      <c r="D26" s="403"/>
      <c r="E26" s="271"/>
      <c r="F26" s="267" t="s">
        <v>1833</v>
      </c>
      <c r="G26" s="271"/>
      <c r="H26" s="277">
        <f>SUM(H14)</f>
        <v>1000000</v>
      </c>
      <c r="I26" s="277">
        <f>SUM(I14)</f>
        <v>700000</v>
      </c>
      <c r="J26" s="269">
        <f>SUM(J20,J17,J14,J23)</f>
        <v>19500000</v>
      </c>
    </row>
  </sheetData>
  <mergeCells count="4">
    <mergeCell ref="A5:G5"/>
    <mergeCell ref="A7:G7"/>
    <mergeCell ref="A8:G8"/>
    <mergeCell ref="A2:J2"/>
  </mergeCells>
  <printOptions horizontalCentered="1" verticalCentered="1"/>
  <pageMargins left="0.7" right="0.7" top="0.75" bottom="0.75" header="0.3" footer="0.3"/>
  <pageSetup scale="42" orientation="landscape" horizontalDpi="300" verticalDpi="300" r:id="rId1"/>
  <headerFooter>
    <oddFooter xml:space="preserve">&amp;C&amp;"-,Bold"&amp;24 </oddFooter>
  </headerFooter>
</worksheet>
</file>

<file path=xl/worksheets/sheet6.xml><?xml version="1.0" encoding="utf-8"?>
<worksheet xmlns="http://schemas.openxmlformats.org/spreadsheetml/2006/main" xmlns:r="http://schemas.openxmlformats.org/officeDocument/2006/relationships">
  <dimension ref="A1:F41"/>
  <sheetViews>
    <sheetView view="pageBreakPreview" zoomScaleNormal="100" zoomScaleSheetLayoutView="100" workbookViewId="0">
      <selection activeCell="B35" sqref="B35"/>
    </sheetView>
  </sheetViews>
  <sheetFormatPr defaultRowHeight="15"/>
  <cols>
    <col min="1" max="1" width="16.140625" customWidth="1"/>
    <col min="2" max="2" width="81.7109375" bestFit="1" customWidth="1"/>
    <col min="3" max="3" width="29.5703125" customWidth="1"/>
    <col min="4" max="4" width="30.28515625" customWidth="1"/>
    <col min="5" max="5" width="30.42578125" customWidth="1"/>
    <col min="6" max="6" width="28.7109375" customWidth="1"/>
  </cols>
  <sheetData>
    <row r="1" spans="1:6" ht="22.5">
      <c r="A1" s="780" t="s">
        <v>1868</v>
      </c>
      <c r="B1" s="781"/>
      <c r="C1" s="781"/>
      <c r="D1" s="781"/>
      <c r="E1" s="781"/>
      <c r="F1" s="782"/>
    </row>
    <row r="2" spans="1:6" ht="23.25">
      <c r="A2" s="624"/>
      <c r="B2" s="613" t="s">
        <v>1738</v>
      </c>
      <c r="C2" s="624"/>
      <c r="D2" s="624"/>
      <c r="E2" s="624"/>
      <c r="F2" s="624"/>
    </row>
    <row r="3" spans="1:6" ht="23.25">
      <c r="A3" s="783" t="s">
        <v>1736</v>
      </c>
      <c r="B3" s="783"/>
      <c r="C3" s="783"/>
      <c r="D3" s="783"/>
      <c r="E3" s="783"/>
      <c r="F3" s="783"/>
    </row>
    <row r="4" spans="1:6" ht="23.25">
      <c r="A4" s="254"/>
      <c r="B4" s="254"/>
      <c r="C4" s="254"/>
      <c r="D4" s="254"/>
      <c r="E4" s="254"/>
      <c r="F4" s="254"/>
    </row>
    <row r="5" spans="1:6" s="77" customFormat="1" ht="23.25">
      <c r="A5" s="613" t="s">
        <v>1737</v>
      </c>
      <c r="C5" s="613" t="s">
        <v>1822</v>
      </c>
      <c r="D5" s="613" t="s">
        <v>1821</v>
      </c>
      <c r="E5" s="613" t="s">
        <v>1739</v>
      </c>
      <c r="F5" s="613" t="s">
        <v>1740</v>
      </c>
    </row>
    <row r="6" spans="1:6" s="36" customFormat="1" ht="30" customHeight="1">
      <c r="A6" s="254"/>
      <c r="B6" s="254"/>
      <c r="C6" s="254"/>
      <c r="D6" s="254"/>
      <c r="E6" s="258" t="s">
        <v>1741</v>
      </c>
      <c r="F6" s="254"/>
    </row>
    <row r="7" spans="1:6" s="36" customFormat="1" ht="30" customHeight="1">
      <c r="A7" s="625">
        <v>11000000</v>
      </c>
      <c r="B7" s="534" t="s">
        <v>1742</v>
      </c>
      <c r="C7" s="626">
        <f t="shared" ref="C7:F7" si="0">SUM(C8:C10)</f>
        <v>79450000000</v>
      </c>
      <c r="D7" s="626">
        <f>SUM(D8:D10)</f>
        <v>90669744812</v>
      </c>
      <c r="E7" s="626">
        <f t="shared" si="0"/>
        <v>57159801585.339996</v>
      </c>
      <c r="F7" s="626">
        <f t="shared" si="0"/>
        <v>71510997085.839996</v>
      </c>
    </row>
    <row r="8" spans="1:6" s="36" customFormat="1" ht="30" customHeight="1">
      <c r="A8" s="627">
        <v>11010101</v>
      </c>
      <c r="B8" s="254" t="s">
        <v>1456</v>
      </c>
      <c r="C8" s="628">
        <f>'[4]2014SUMMARY OF ALL ITEMS '!$L$43-550000000</f>
        <v>64780695091</v>
      </c>
      <c r="D8" s="628">
        <f>'[4]BOARD OF INTERNAL REVENUE'!$D$14+2569744812</f>
        <v>75069744812</v>
      </c>
      <c r="E8" s="629">
        <f>'[4]BOARD OF INTERNAL REVENUE'!$E$14</f>
        <v>46157822903.309998</v>
      </c>
      <c r="F8" s="568">
        <v>61153831936.489998</v>
      </c>
    </row>
    <row r="9" spans="1:6" s="36" customFormat="1" ht="30" customHeight="1">
      <c r="A9" s="627">
        <v>11010201</v>
      </c>
      <c r="B9" s="254" t="s">
        <v>1457</v>
      </c>
      <c r="C9" s="628">
        <f>'[4]2014SUMMARY OF ALL ITEMS '!$R$43</f>
        <v>8246294881</v>
      </c>
      <c r="D9" s="628">
        <f>'[4]BOARD OF INTERNAL REVENUE'!$D$23</f>
        <v>9000000000</v>
      </c>
      <c r="E9" s="628">
        <f>'[4]2013 ACTUAL SUM. OF ALL ITEMS  '!$R$43</f>
        <v>6184721160.9300003</v>
      </c>
      <c r="F9" s="568">
        <v>7906878522.7399998</v>
      </c>
    </row>
    <row r="10" spans="1:6" s="36" customFormat="1" ht="30" customHeight="1">
      <c r="A10" s="627">
        <v>11010301</v>
      </c>
      <c r="B10" s="254" t="s">
        <v>1458</v>
      </c>
      <c r="C10" s="628">
        <f>'[4]2014SUMMARY OF ALL ITEMS '!$S$43</f>
        <v>6423010028</v>
      </c>
      <c r="D10" s="628">
        <f>'[4]BOARD OF INTERNAL REVENUE'!$D$26+1600000000</f>
        <v>6600000000</v>
      </c>
      <c r="E10" s="629">
        <f>'[4]BOARD OF INTERNAL REVENUE'!$E$26</f>
        <v>4817257521.1000004</v>
      </c>
      <c r="F10" s="568">
        <v>2450286626.6100001</v>
      </c>
    </row>
    <row r="11" spans="1:6" s="36" customFormat="1" ht="30" customHeight="1">
      <c r="A11" s="627"/>
      <c r="B11" s="534" t="s">
        <v>1743</v>
      </c>
      <c r="C11" s="626">
        <f t="shared" ref="C11:F11" si="1">SUM(C8:C10)</f>
        <v>79450000000</v>
      </c>
      <c r="D11" s="626">
        <f>SUM(D8:D10)</f>
        <v>90669744812</v>
      </c>
      <c r="E11" s="626">
        <f t="shared" si="1"/>
        <v>57159801585.339996</v>
      </c>
      <c r="F11" s="626">
        <f t="shared" si="1"/>
        <v>71510997085.839996</v>
      </c>
    </row>
    <row r="12" spans="1:6" s="36" customFormat="1" ht="30" customHeight="1">
      <c r="A12" s="627"/>
      <c r="B12" s="254"/>
      <c r="C12" s="254"/>
      <c r="D12" s="254"/>
      <c r="E12" s="254"/>
      <c r="F12" s="254"/>
    </row>
    <row r="13" spans="1:6" s="36" customFormat="1" ht="30" customHeight="1">
      <c r="A13" s="625">
        <v>12000000</v>
      </c>
      <c r="B13" s="534" t="s">
        <v>1744</v>
      </c>
      <c r="C13" s="626">
        <f t="shared" ref="C13:F13" si="2">SUM(C14:C24)</f>
        <v>25094544000.52</v>
      </c>
      <c r="D13" s="626">
        <f>SUM(D14:D24)</f>
        <v>28979778045</v>
      </c>
      <c r="E13" s="626">
        <f t="shared" si="2"/>
        <v>14485699911.070002</v>
      </c>
      <c r="F13" s="626">
        <f t="shared" si="2"/>
        <v>16970006699.400002</v>
      </c>
    </row>
    <row r="14" spans="1:6" s="36" customFormat="1" ht="30" customHeight="1">
      <c r="A14" s="627">
        <v>12010101</v>
      </c>
      <c r="B14" s="254" t="s">
        <v>1865</v>
      </c>
      <c r="C14" s="628">
        <f>'[5]BOARD OF INTERNAL REVENUE'!$C$29</f>
        <v>18327500000</v>
      </c>
      <c r="D14" s="628">
        <f>'[4]2013 SUMMARY OF ALL ITEMS'!$J$46</f>
        <v>19917500000</v>
      </c>
      <c r="E14" s="628">
        <f>'[6]2014.SUM.TOTAL REVENUE BUDGET'!$E$15</f>
        <v>10027823610.65</v>
      </c>
      <c r="F14" s="254">
        <v>12448674251.77</v>
      </c>
    </row>
    <row r="15" spans="1:6" s="36" customFormat="1" ht="30" customHeight="1">
      <c r="A15" s="627">
        <v>12020100</v>
      </c>
      <c r="B15" s="254" t="s">
        <v>1745</v>
      </c>
      <c r="C15" s="629">
        <f>'[4]2014SUMMARY OF ALL ITEMS '!$B$43</f>
        <v>426980000</v>
      </c>
      <c r="D15" s="630">
        <f>'[4]2013 SUMMARY OF ALL ITEMS'!$B$46</f>
        <v>523359474</v>
      </c>
      <c r="E15" s="628">
        <f>'[6]2014.SUM.TOTAL REVENUE BUDGET'!$E$16</f>
        <v>550603137.37</v>
      </c>
      <c r="F15" s="628">
        <v>485249257.85000002</v>
      </c>
    </row>
    <row r="16" spans="1:6" s="36" customFormat="1" ht="30" customHeight="1">
      <c r="A16" s="627">
        <v>12020400</v>
      </c>
      <c r="B16" s="254" t="s">
        <v>1746</v>
      </c>
      <c r="C16" s="629">
        <f>'[5]2014SUMMARY OF ALL ITEMS '!$C$43</f>
        <v>3881441036</v>
      </c>
      <c r="D16" s="568">
        <f>'[4]2013 SUMMARY OF ALL ITEMS'!$C$46</f>
        <v>2455594571</v>
      </c>
      <c r="E16" s="628">
        <f>'[6]2014.SUM.TOTAL REVENUE BUDGET'!$E$17</f>
        <v>2897964154.1700001</v>
      </c>
      <c r="F16" s="628">
        <v>2158456548.6900001</v>
      </c>
    </row>
    <row r="17" spans="1:6" s="36" customFormat="1" ht="30" customHeight="1">
      <c r="A17" s="627">
        <v>12020500</v>
      </c>
      <c r="B17" s="254" t="s">
        <v>1747</v>
      </c>
      <c r="C17" s="628">
        <f>'[4]2014SUMMARY OF ALL ITEMS '!$E$43</f>
        <v>13200000</v>
      </c>
      <c r="D17" s="628">
        <f>'[4]2013 SUMMARY OF ALL ITEMS'!$E$46</f>
        <v>43200000</v>
      </c>
      <c r="E17" s="628">
        <f>'[6]2014.SUM.TOTAL REVENUE BUDGET'!$E$18</f>
        <v>30981163.43</v>
      </c>
      <c r="F17" s="628"/>
    </row>
    <row r="18" spans="1:6" s="36" customFormat="1" ht="30" customHeight="1">
      <c r="A18" s="627">
        <v>12020600</v>
      </c>
      <c r="B18" s="631" t="s">
        <v>1748</v>
      </c>
      <c r="C18" s="629">
        <f>'[6]2014SUMMARY OF ALL ITEMS '!$F$43</f>
        <v>578700000</v>
      </c>
      <c r="D18" s="628">
        <f>'[4]2013 SUMMARY OF ALL ITEMS'!$F$46</f>
        <v>465440000</v>
      </c>
      <c r="E18" s="628">
        <f>'[6]2014.SUM.TOTAL REVENUE BUDGET'!$E$19</f>
        <v>234324093.40000001</v>
      </c>
      <c r="F18" s="628"/>
    </row>
    <row r="19" spans="1:6" s="36" customFormat="1" ht="30" customHeight="1">
      <c r="A19" s="627">
        <v>12020700</v>
      </c>
      <c r="B19" s="631" t="s">
        <v>1749</v>
      </c>
      <c r="C19" s="629">
        <f>'[6]2014SUMMARY OF ALL ITEMS '!$D$43</f>
        <v>737560000</v>
      </c>
      <c r="D19" s="628">
        <f>'[4]2013 SUMMARY OF ALL ITEMS'!$D$46</f>
        <v>4594008000</v>
      </c>
      <c r="E19" s="628">
        <f>'[6]2014.SUM.TOTAL REVENUE BUDGET'!$E$20</f>
        <v>318818729.46000004</v>
      </c>
      <c r="F19" s="628">
        <v>333196373.29000002</v>
      </c>
    </row>
    <row r="20" spans="1:6" s="36" customFormat="1" ht="30" customHeight="1">
      <c r="A20" s="627">
        <v>12020800</v>
      </c>
      <c r="B20" s="631" t="s">
        <v>1750</v>
      </c>
      <c r="C20" s="628">
        <f>'[6]2014SUMMARY OF ALL ITEMS '!$I$43</f>
        <v>8496000</v>
      </c>
      <c r="D20" s="628">
        <f>'[4]2013 SUMMARY OF ALL ITEMS'!$I$46</f>
        <v>237200000</v>
      </c>
      <c r="E20" s="628">
        <f>'[6]2014.SUM.TOTAL REVENUE BUDGET'!$E$21</f>
        <v>34835702.359999999</v>
      </c>
      <c r="F20" s="254">
        <v>118615776.45999999</v>
      </c>
    </row>
    <row r="21" spans="1:6" s="36" customFormat="1" ht="30" customHeight="1">
      <c r="A21" s="627">
        <v>12020900</v>
      </c>
      <c r="B21" s="631" t="s">
        <v>1751</v>
      </c>
      <c r="C21" s="628">
        <f>'[4]2014SUMMARY OF ALL ITEMS '!$M$43</f>
        <v>375760000</v>
      </c>
      <c r="D21" s="628">
        <f>'[4]2013 SUMMARY OF ALL ITEMS'!$M$46</f>
        <v>320000000</v>
      </c>
      <c r="E21" s="628">
        <f>'[6]2014.SUM.TOTAL REVENUE BUDGET'!$E$22</f>
        <v>255809300.66</v>
      </c>
      <c r="F21" s="628"/>
    </row>
    <row r="22" spans="1:6" s="36" customFormat="1" ht="30" customHeight="1">
      <c r="A22" s="627">
        <v>12021100</v>
      </c>
      <c r="B22" s="631" t="s">
        <v>1752</v>
      </c>
      <c r="C22" s="628">
        <f>'[4]2014SUMMARY OF ALL ITEMS '!$P$43</f>
        <v>234646964.52000001</v>
      </c>
      <c r="D22" s="629">
        <f>'[4]2013 SUMMARY OF ALL ITEMS'!$P$46</f>
        <v>293176000</v>
      </c>
      <c r="E22" s="628">
        <f>'[6]2014.SUM.TOTAL REVENUE BUDGET'!$E$23</f>
        <v>130328562.87</v>
      </c>
      <c r="F22" s="628"/>
    </row>
    <row r="23" spans="1:6" s="36" customFormat="1" ht="30" customHeight="1">
      <c r="A23" s="627">
        <v>12021200</v>
      </c>
      <c r="B23" s="631" t="s">
        <v>1753</v>
      </c>
      <c r="C23" s="628">
        <f>'[4]2014SUMMARY OF ALL ITEMS '!$G$43</f>
        <v>150000</v>
      </c>
      <c r="D23" s="628">
        <f>'[4]2013 SUMMARY OF ALL ITEMS'!$G$46</f>
        <v>240000</v>
      </c>
      <c r="E23" s="628">
        <f>'[6]2014.SUM.TOTAL REVENUE BUDGET'!$E$24</f>
        <v>75000</v>
      </c>
      <c r="F23" s="254">
        <v>317578484.74000001</v>
      </c>
    </row>
    <row r="24" spans="1:6" s="36" customFormat="1" ht="30" customHeight="1">
      <c r="A24" s="627">
        <v>12021300</v>
      </c>
      <c r="B24" s="631" t="s">
        <v>1754</v>
      </c>
      <c r="C24" s="628">
        <f>'[6]2014SUMMARY OF ALL ITEMS '!$H$43</f>
        <v>510110000</v>
      </c>
      <c r="D24" s="628">
        <f>'[4]2013 SUMMARY OF ALL ITEMS'!$H$46</f>
        <v>130060000</v>
      </c>
      <c r="E24" s="628">
        <f>'[6]2014.SUM.TOTAL REVENUE BUDGET'!$E$25</f>
        <v>4136456.7</v>
      </c>
      <c r="F24" s="628">
        <v>1108236006.5999999</v>
      </c>
    </row>
    <row r="25" spans="1:6" s="36" customFormat="1" ht="30" customHeight="1">
      <c r="A25" s="627"/>
      <c r="B25" s="632" t="s">
        <v>1755</v>
      </c>
      <c r="C25" s="535">
        <f t="shared" ref="C25:F25" si="3">SUM(C14:C24)</f>
        <v>25094544000.52</v>
      </c>
      <c r="D25" s="535">
        <f>SUM(D14:D24)</f>
        <v>28979778045</v>
      </c>
      <c r="E25" s="535">
        <f t="shared" si="3"/>
        <v>14485699911.070002</v>
      </c>
      <c r="F25" s="535">
        <f t="shared" si="3"/>
        <v>16970006699.400002</v>
      </c>
    </row>
    <row r="26" spans="1:6" s="36" customFormat="1" ht="30" customHeight="1">
      <c r="A26" s="627"/>
      <c r="B26" s="254"/>
      <c r="C26" s="254"/>
      <c r="D26" s="254"/>
      <c r="E26" s="254"/>
      <c r="F26" s="254"/>
    </row>
    <row r="27" spans="1:6" s="36" customFormat="1" ht="30" customHeight="1">
      <c r="A27" s="625">
        <v>12020600</v>
      </c>
      <c r="B27" s="534" t="s">
        <v>1948</v>
      </c>
      <c r="C27" s="626">
        <f>C28</f>
        <v>5595226708</v>
      </c>
      <c r="D27" s="254"/>
      <c r="E27" s="254"/>
      <c r="F27" s="254"/>
    </row>
    <row r="28" spans="1:6" s="36" customFormat="1" ht="30" customHeight="1">
      <c r="A28" s="627">
        <v>12020614</v>
      </c>
      <c r="B28" s="254" t="s">
        <v>1949</v>
      </c>
      <c r="C28" s="628">
        <f>5500000000+95226708</f>
        <v>5595226708</v>
      </c>
      <c r="D28" s="254"/>
      <c r="E28" s="254"/>
      <c r="F28" s="254"/>
    </row>
    <row r="29" spans="1:6" s="36" customFormat="1" ht="30" customHeight="1">
      <c r="A29" s="627">
        <v>13000000</v>
      </c>
      <c r="B29" s="534" t="s">
        <v>1756</v>
      </c>
      <c r="C29" s="432">
        <f>SUM(C30:C31)</f>
        <v>4899019669.6499996</v>
      </c>
      <c r="D29" s="432">
        <f>SUM(D30:D31)</f>
        <v>6109782082</v>
      </c>
      <c r="E29" s="432">
        <f>SUM(E30:E31)</f>
        <v>425000000</v>
      </c>
      <c r="F29" s="254"/>
    </row>
    <row r="30" spans="1:6" s="36" customFormat="1" ht="30" customHeight="1">
      <c r="A30" s="627">
        <v>13020302</v>
      </c>
      <c r="B30" s="254" t="s">
        <v>1757</v>
      </c>
      <c r="C30" s="628">
        <v>4899019669.6499996</v>
      </c>
      <c r="D30" s="629">
        <f>'[4]2013 SUMMARY OF ALL ITEMS'!$Q$46</f>
        <v>6099282082</v>
      </c>
      <c r="E30" s="628">
        <f>'[4]2013 ACTUAL SUM. OF ALL ITEMS  '!$Q$43</f>
        <v>425000000</v>
      </c>
      <c r="F30" s="254"/>
    </row>
    <row r="31" spans="1:6" s="36" customFormat="1" ht="30" customHeight="1">
      <c r="A31" s="627">
        <v>13020402</v>
      </c>
      <c r="B31" s="254" t="s">
        <v>1758</v>
      </c>
      <c r="C31" s="254">
        <v>0</v>
      </c>
      <c r="D31" s="629">
        <f>'[4]2013 SUMMARY OF ALL ITEMS'!$R$46</f>
        <v>10500000</v>
      </c>
      <c r="E31" s="254">
        <v>0</v>
      </c>
      <c r="F31" s="254"/>
    </row>
    <row r="32" spans="1:6" s="36" customFormat="1" ht="30" customHeight="1">
      <c r="A32" s="627">
        <v>14000000</v>
      </c>
      <c r="B32" s="534" t="s">
        <v>1759</v>
      </c>
      <c r="C32" s="626">
        <f>SUM(C33:C34)</f>
        <v>43623811120</v>
      </c>
      <c r="D32" s="626">
        <f>SUM(D33:D34)</f>
        <v>25358238138</v>
      </c>
      <c r="E32" s="626">
        <f>SUM(E33:E34)</f>
        <v>12000000000</v>
      </c>
      <c r="F32" s="254"/>
    </row>
    <row r="33" spans="1:6" s="720" customFormat="1" ht="30" customHeight="1">
      <c r="A33" s="716">
        <v>14030100</v>
      </c>
      <c r="B33" s="717" t="s">
        <v>1760</v>
      </c>
      <c r="C33" s="718">
        <f>'[4]2014.SUM.TOTAL REVENUE BUDGET'!$C$33</f>
        <v>30000000000</v>
      </c>
      <c r="D33" s="719">
        <f>'[4]2013 SUMMARY OF ALL ITEMS'!$N$46</f>
        <v>10920225752</v>
      </c>
      <c r="E33" s="717"/>
      <c r="F33" s="717"/>
    </row>
    <row r="34" spans="1:6" s="36" customFormat="1" ht="30" customHeight="1">
      <c r="A34" s="627">
        <v>14030200</v>
      </c>
      <c r="B34" s="254" t="s">
        <v>1761</v>
      </c>
      <c r="C34" s="626">
        <f>'[6]2014SUMMARY OF ALL ITEMS '!$O$43</f>
        <v>13623811120</v>
      </c>
      <c r="D34" s="628">
        <f>'[4]2013 SUMMARY OF ALL ITEMS'!$O$46</f>
        <v>14438012386</v>
      </c>
      <c r="E34" s="629">
        <f>'[4]CAP. DEV. FUND. MINISTRY OF BUD'!$E$14</f>
        <v>12000000000</v>
      </c>
      <c r="F34" s="254"/>
    </row>
    <row r="35" spans="1:6" s="36" customFormat="1" ht="30" customHeight="1">
      <c r="A35" s="627"/>
      <c r="B35" s="254" t="s">
        <v>2252</v>
      </c>
      <c r="C35" s="626">
        <f>'1c. Master Budget '!C10</f>
        <v>1398900000</v>
      </c>
      <c r="D35" s="628"/>
      <c r="E35" s="629"/>
      <c r="F35" s="254"/>
    </row>
    <row r="36" spans="1:6" s="36" customFormat="1" ht="30" customHeight="1">
      <c r="A36" s="627"/>
      <c r="B36" s="258" t="s">
        <v>1762</v>
      </c>
      <c r="C36" s="626">
        <f>SUM(C11+C13+C29+C32+C27,C35)</f>
        <v>160061501498.16998</v>
      </c>
      <c r="D36" s="626">
        <f>SUM(D11+D13+D29+D32+D27)</f>
        <v>151117543077</v>
      </c>
      <c r="E36" s="626">
        <f>SUM(E11+E13+E29+E32)</f>
        <v>84070501496.410004</v>
      </c>
      <c r="F36" s="626">
        <f>SUM(F11+F13+F29+F32)</f>
        <v>88481003785.23999</v>
      </c>
    </row>
    <row r="37" spans="1:6" ht="18.75">
      <c r="A37" s="50"/>
      <c r="B37" s="9"/>
      <c r="C37" s="9"/>
      <c r="D37" s="9"/>
      <c r="E37" s="9"/>
      <c r="F37" s="9"/>
    </row>
    <row r="38" spans="1:6" ht="18.75">
      <c r="A38" s="36"/>
      <c r="B38" s="36"/>
      <c r="C38" s="36"/>
      <c r="D38" s="36"/>
      <c r="E38" s="36"/>
      <c r="F38" s="36"/>
    </row>
    <row r="39" spans="1:6" ht="18.75">
      <c r="A39" s="36"/>
      <c r="B39" s="36"/>
      <c r="C39" s="36"/>
      <c r="D39" s="36"/>
      <c r="E39" s="36"/>
      <c r="F39" s="36"/>
    </row>
    <row r="40" spans="1:6" ht="18.75">
      <c r="A40" s="36"/>
      <c r="B40" s="36"/>
      <c r="C40" s="36"/>
      <c r="D40" s="36"/>
      <c r="E40" s="36"/>
      <c r="F40" s="36"/>
    </row>
    <row r="41" spans="1:6" ht="18.75">
      <c r="A41" s="36"/>
      <c r="B41" s="36"/>
      <c r="C41" s="36"/>
      <c r="D41" s="36"/>
      <c r="E41" s="36"/>
      <c r="F41" s="36"/>
    </row>
  </sheetData>
  <mergeCells count="2">
    <mergeCell ref="A1:F1"/>
    <mergeCell ref="A3:F3"/>
  </mergeCells>
  <printOptions horizontalCentered="1" verticalCentered="1"/>
  <pageMargins left="0.7" right="0.7" top="0.75" bottom="0.75" header="0.3" footer="0.3"/>
  <pageSetup scale="48" orientation="landscape" r:id="rId1"/>
  <headerFooter>
    <oddFooter xml:space="preserve">&amp;C&amp;"-,Bold"&amp;24 </oddFooter>
  </headerFooter>
</worksheet>
</file>

<file path=xl/worksheets/sheet60.xml><?xml version="1.0" encoding="utf-8"?>
<worksheet xmlns="http://schemas.openxmlformats.org/spreadsheetml/2006/main" xmlns:r="http://schemas.openxmlformats.org/officeDocument/2006/relationships">
  <dimension ref="A2:J44"/>
  <sheetViews>
    <sheetView view="pageBreakPreview" topLeftCell="A30" zoomScale="60" zoomScaleNormal="100" workbookViewId="0">
      <selection activeCell="J10" sqref="J10"/>
    </sheetView>
  </sheetViews>
  <sheetFormatPr defaultRowHeight="15"/>
  <cols>
    <col min="1" max="1" width="20.5703125" style="2" customWidth="1"/>
    <col min="2" max="2" width="24.140625" style="2" customWidth="1"/>
    <col min="3" max="3" width="18.140625" style="2" customWidth="1"/>
    <col min="4" max="4" width="14.5703125" style="29" customWidth="1"/>
    <col min="5" max="5" width="14.85546875" style="2" customWidth="1"/>
    <col min="6" max="6" width="71.28515625" style="2" bestFit="1" customWidth="1"/>
    <col min="7" max="7" width="13.42578125" style="2" customWidth="1"/>
    <col min="8" max="8" width="29" style="2" customWidth="1"/>
    <col min="9" max="9" width="23.7109375" style="2" customWidth="1"/>
    <col min="10" max="10" width="31.28515625" style="2" customWidth="1"/>
    <col min="11" max="16384" width="9.140625" style="2"/>
  </cols>
  <sheetData>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866</v>
      </c>
      <c r="B5" s="785"/>
      <c r="C5" s="785"/>
      <c r="D5" s="785"/>
      <c r="E5" s="785"/>
      <c r="F5" s="785"/>
      <c r="G5" s="785"/>
      <c r="H5" s="253"/>
      <c r="I5" s="254"/>
      <c r="J5" s="254"/>
    </row>
    <row r="6" spans="1:10" ht="23.25">
      <c r="A6" s="263" t="s">
        <v>0</v>
      </c>
      <c r="B6" s="263"/>
      <c r="C6" s="492" t="s">
        <v>867</v>
      </c>
      <c r="D6" s="492"/>
      <c r="E6" s="492"/>
      <c r="F6" s="492"/>
      <c r="G6" s="263"/>
      <c r="H6" s="253"/>
      <c r="I6" s="254"/>
      <c r="J6" s="254"/>
    </row>
    <row r="7" spans="1:10" ht="23.25">
      <c r="A7" s="785" t="s">
        <v>213</v>
      </c>
      <c r="B7" s="785"/>
      <c r="C7" s="785"/>
      <c r="D7" s="785"/>
      <c r="E7" s="785"/>
      <c r="F7" s="785"/>
      <c r="G7" s="785"/>
      <c r="H7" s="253"/>
      <c r="I7" s="254"/>
      <c r="J7" s="254"/>
    </row>
    <row r="8" spans="1:10" ht="23.25">
      <c r="A8" s="785" t="s">
        <v>868</v>
      </c>
      <c r="B8" s="785"/>
      <c r="C8" s="785"/>
      <c r="D8" s="785"/>
      <c r="E8" s="785"/>
      <c r="F8" s="785"/>
      <c r="G8" s="785"/>
      <c r="H8" s="253"/>
      <c r="I8" s="254"/>
      <c r="J8" s="254"/>
    </row>
    <row r="9" spans="1:10" ht="23.25">
      <c r="A9" s="253"/>
      <c r="B9" s="253"/>
      <c r="C9" s="253"/>
      <c r="D9" s="352"/>
      <c r="E9" s="253"/>
      <c r="F9" s="253"/>
      <c r="G9" s="253"/>
      <c r="H9" s="253"/>
      <c r="I9" s="254"/>
      <c r="J9" s="254"/>
    </row>
    <row r="10" spans="1:10" ht="72" customHeight="1">
      <c r="A10" s="255" t="s">
        <v>900</v>
      </c>
      <c r="B10" s="255" t="s">
        <v>901</v>
      </c>
      <c r="C10" s="256" t="s">
        <v>902</v>
      </c>
      <c r="D10" s="495" t="s">
        <v>903</v>
      </c>
      <c r="E10" s="255" t="s">
        <v>904</v>
      </c>
      <c r="F10" s="256" t="s">
        <v>1240</v>
      </c>
      <c r="G10" s="256" t="s">
        <v>908</v>
      </c>
      <c r="H10" s="255" t="s">
        <v>905</v>
      </c>
      <c r="I10" s="255" t="s">
        <v>906</v>
      </c>
      <c r="J10" s="255" t="s">
        <v>907</v>
      </c>
    </row>
    <row r="11" spans="1:10" ht="23.25">
      <c r="A11" s="254"/>
      <c r="B11" s="254"/>
      <c r="C11" s="254"/>
      <c r="D11" s="473"/>
      <c r="E11" s="254"/>
      <c r="F11" s="254"/>
      <c r="G11" s="258"/>
      <c r="H11" s="259" t="s">
        <v>22</v>
      </c>
      <c r="I11" s="259" t="s">
        <v>22</v>
      </c>
      <c r="J11" s="259" t="s">
        <v>22</v>
      </c>
    </row>
    <row r="12" spans="1:10" s="11" customFormat="1" ht="24.95" customHeight="1">
      <c r="A12" s="267"/>
      <c r="B12" s="267"/>
      <c r="C12" s="267"/>
      <c r="D12" s="394"/>
      <c r="E12" s="267"/>
      <c r="F12" s="268"/>
      <c r="G12" s="268"/>
      <c r="H12" s="269"/>
      <c r="I12" s="271"/>
      <c r="J12" s="271"/>
    </row>
    <row r="13" spans="1:10" s="11" customFormat="1" ht="39" customHeight="1">
      <c r="A13" s="267">
        <v>23010105</v>
      </c>
      <c r="B13" s="267">
        <v>70133</v>
      </c>
      <c r="C13" s="267"/>
      <c r="D13" s="394" t="s">
        <v>1248</v>
      </c>
      <c r="E13" s="267"/>
      <c r="F13" s="268" t="s">
        <v>24</v>
      </c>
      <c r="G13" s="268"/>
      <c r="H13" s="269">
        <v>100000000</v>
      </c>
      <c r="I13" s="273"/>
      <c r="J13" s="269">
        <v>100000000</v>
      </c>
    </row>
    <row r="14" spans="1:10" s="11" customFormat="1" ht="24.95" customHeight="1">
      <c r="A14" s="267" t="s">
        <v>6</v>
      </c>
      <c r="B14" s="267"/>
      <c r="C14" s="267"/>
      <c r="D14" s="394"/>
      <c r="E14" s="267"/>
      <c r="F14" s="260" t="s">
        <v>200</v>
      </c>
      <c r="G14" s="268"/>
      <c r="H14" s="273">
        <v>100000000</v>
      </c>
      <c r="I14" s="273"/>
      <c r="J14" s="273">
        <v>100000000</v>
      </c>
    </row>
    <row r="15" spans="1:10" s="11" customFormat="1" ht="24.95" customHeight="1">
      <c r="A15" s="267"/>
      <c r="B15" s="267"/>
      <c r="C15" s="267"/>
      <c r="D15" s="394"/>
      <c r="E15" s="267"/>
      <c r="F15" s="268"/>
      <c r="G15" s="268"/>
      <c r="H15" s="269"/>
      <c r="I15" s="273"/>
      <c r="J15" s="269"/>
    </row>
    <row r="16" spans="1:10" s="11" customFormat="1" ht="24.95" customHeight="1">
      <c r="A16" s="267">
        <v>23010112</v>
      </c>
      <c r="B16" s="267">
        <v>70133</v>
      </c>
      <c r="C16" s="267"/>
      <c r="D16" s="394" t="s">
        <v>1248</v>
      </c>
      <c r="E16" s="267"/>
      <c r="F16" s="268" t="s">
        <v>4</v>
      </c>
      <c r="G16" s="268"/>
      <c r="H16" s="269">
        <v>15000000</v>
      </c>
      <c r="I16" s="273"/>
      <c r="J16" s="269">
        <v>15000000</v>
      </c>
    </row>
    <row r="17" spans="1:10" s="11" customFormat="1" ht="24.95" customHeight="1">
      <c r="A17" s="270" t="s">
        <v>6</v>
      </c>
      <c r="B17" s="270"/>
      <c r="C17" s="270"/>
      <c r="D17" s="395"/>
      <c r="E17" s="270"/>
      <c r="F17" s="304" t="s">
        <v>201</v>
      </c>
      <c r="G17" s="271"/>
      <c r="H17" s="273">
        <v>15000000</v>
      </c>
      <c r="I17" s="273"/>
      <c r="J17" s="273">
        <v>15000000</v>
      </c>
    </row>
    <row r="18" spans="1:10" s="11" customFormat="1" ht="24.95" customHeight="1">
      <c r="A18" s="270"/>
      <c r="B18" s="270"/>
      <c r="C18" s="270"/>
      <c r="D18" s="395"/>
      <c r="E18" s="270"/>
      <c r="F18" s="536"/>
      <c r="G18" s="271"/>
      <c r="H18" s="273"/>
      <c r="I18" s="273"/>
      <c r="J18" s="273"/>
    </row>
    <row r="19" spans="1:10" s="11" customFormat="1" ht="24.95" customHeight="1">
      <c r="A19" s="267">
        <v>23010113</v>
      </c>
      <c r="B19" s="267">
        <v>70460</v>
      </c>
      <c r="C19" s="267"/>
      <c r="D19" s="394" t="s">
        <v>1248</v>
      </c>
      <c r="E19" s="267"/>
      <c r="F19" s="538" t="s">
        <v>92</v>
      </c>
      <c r="G19" s="268" t="s">
        <v>12</v>
      </c>
      <c r="H19" s="269">
        <v>3000000</v>
      </c>
      <c r="I19" s="273"/>
      <c r="J19" s="269">
        <v>3000000</v>
      </c>
    </row>
    <row r="20" spans="1:10" s="11" customFormat="1" ht="24.95" customHeight="1">
      <c r="A20" s="270" t="s">
        <v>6</v>
      </c>
      <c r="B20" s="270"/>
      <c r="C20" s="270"/>
      <c r="D20" s="395"/>
      <c r="E20" s="270"/>
      <c r="F20" s="260" t="s">
        <v>202</v>
      </c>
      <c r="G20" s="271"/>
      <c r="H20" s="273">
        <v>3000000</v>
      </c>
      <c r="I20" s="273"/>
      <c r="J20" s="273">
        <v>3000000</v>
      </c>
    </row>
    <row r="21" spans="1:10" s="11" customFormat="1" ht="24.95" customHeight="1">
      <c r="A21" s="270"/>
      <c r="B21" s="270"/>
      <c r="C21" s="270"/>
      <c r="D21" s="395"/>
      <c r="E21" s="270"/>
      <c r="F21" s="536"/>
      <c r="G21" s="271"/>
      <c r="H21" s="273"/>
      <c r="I21" s="273"/>
      <c r="J21" s="273"/>
    </row>
    <row r="22" spans="1:10" s="11" customFormat="1" ht="24.95" customHeight="1">
      <c r="A22" s="267">
        <v>23010122</v>
      </c>
      <c r="B22" s="267">
        <v>70712</v>
      </c>
      <c r="C22" s="267"/>
      <c r="D22" s="394" t="s">
        <v>1248</v>
      </c>
      <c r="E22" s="267"/>
      <c r="F22" s="538" t="s">
        <v>16</v>
      </c>
      <c r="G22" s="268" t="s">
        <v>5</v>
      </c>
      <c r="H22" s="269">
        <v>2000000</v>
      </c>
      <c r="I22" s="273"/>
      <c r="J22" s="269">
        <v>5000000</v>
      </c>
    </row>
    <row r="23" spans="1:10" s="11" customFormat="1" ht="24.95" customHeight="1">
      <c r="A23" s="270" t="s">
        <v>6</v>
      </c>
      <c r="B23" s="270"/>
      <c r="C23" s="270"/>
      <c r="D23" s="395"/>
      <c r="E23" s="270"/>
      <c r="F23" s="304" t="s">
        <v>203</v>
      </c>
      <c r="G23" s="271"/>
      <c r="H23" s="273">
        <v>2000000</v>
      </c>
      <c r="I23" s="273"/>
      <c r="J23" s="273">
        <v>5000000</v>
      </c>
    </row>
    <row r="24" spans="1:10" s="11" customFormat="1" ht="24.95" customHeight="1">
      <c r="A24" s="270"/>
      <c r="B24" s="270"/>
      <c r="C24" s="270"/>
      <c r="D24" s="395"/>
      <c r="E24" s="270"/>
      <c r="F24" s="536"/>
      <c r="G24" s="271"/>
      <c r="H24" s="273"/>
      <c r="I24" s="273"/>
      <c r="J24" s="273"/>
    </row>
    <row r="25" spans="1:10" s="11" customFormat="1" ht="24.95" customHeight="1">
      <c r="A25" s="267">
        <v>23010123</v>
      </c>
      <c r="B25" s="267">
        <v>70320</v>
      </c>
      <c r="C25" s="267"/>
      <c r="D25" s="394" t="s">
        <v>1248</v>
      </c>
      <c r="E25" s="267"/>
      <c r="F25" s="538" t="s">
        <v>153</v>
      </c>
      <c r="G25" s="268"/>
      <c r="H25" s="269">
        <v>2000000</v>
      </c>
      <c r="I25" s="273"/>
      <c r="J25" s="269">
        <v>2000000</v>
      </c>
    </row>
    <row r="26" spans="1:10" s="11" customFormat="1" ht="24.95" customHeight="1">
      <c r="A26" s="270" t="s">
        <v>6</v>
      </c>
      <c r="B26" s="270"/>
      <c r="C26" s="270"/>
      <c r="D26" s="395"/>
      <c r="E26" s="270"/>
      <c r="F26" s="261" t="s">
        <v>204</v>
      </c>
      <c r="G26" s="271"/>
      <c r="H26" s="273">
        <v>2000000</v>
      </c>
      <c r="I26" s="273"/>
      <c r="J26" s="273">
        <v>2000000</v>
      </c>
    </row>
    <row r="27" spans="1:10" s="11" customFormat="1" ht="24.95" customHeight="1">
      <c r="A27" s="270"/>
      <c r="B27" s="270"/>
      <c r="C27" s="270"/>
      <c r="D27" s="395"/>
      <c r="E27" s="270"/>
      <c r="F27" s="423"/>
      <c r="G27" s="271"/>
      <c r="H27" s="273"/>
      <c r="I27" s="273"/>
      <c r="J27" s="273"/>
    </row>
    <row r="28" spans="1:10" s="11" customFormat="1" ht="24.95" customHeight="1">
      <c r="A28" s="267">
        <v>23010125</v>
      </c>
      <c r="B28" s="267">
        <v>70111</v>
      </c>
      <c r="C28" s="267"/>
      <c r="D28" s="394" t="s">
        <v>1248</v>
      </c>
      <c r="E28" s="267"/>
      <c r="F28" s="415" t="s">
        <v>94</v>
      </c>
      <c r="G28" s="268" t="s">
        <v>5</v>
      </c>
      <c r="H28" s="269">
        <v>3000000</v>
      </c>
      <c r="I28" s="273"/>
      <c r="J28" s="269">
        <v>3000000</v>
      </c>
    </row>
    <row r="29" spans="1:10" s="11" customFormat="1" ht="24.95" customHeight="1">
      <c r="A29" s="270" t="s">
        <v>6</v>
      </c>
      <c r="B29" s="267"/>
      <c r="C29" s="270"/>
      <c r="D29" s="395"/>
      <c r="E29" s="270"/>
      <c r="F29" s="260" t="s">
        <v>205</v>
      </c>
      <c r="G29" s="271"/>
      <c r="H29" s="273">
        <v>3000000</v>
      </c>
      <c r="I29" s="273"/>
      <c r="J29" s="273">
        <v>3000000</v>
      </c>
    </row>
    <row r="30" spans="1:10" s="11" customFormat="1" ht="24.95" customHeight="1">
      <c r="A30" s="270"/>
      <c r="B30" s="270"/>
      <c r="C30" s="270"/>
      <c r="D30" s="395"/>
      <c r="E30" s="270"/>
      <c r="F30" s="423"/>
      <c r="G30" s="271"/>
      <c r="H30" s="273"/>
      <c r="I30" s="273"/>
      <c r="J30" s="273"/>
    </row>
    <row r="31" spans="1:10" s="11" customFormat="1" ht="24.95" customHeight="1">
      <c r="A31" s="267">
        <v>23010128</v>
      </c>
      <c r="B31" s="267">
        <v>70111</v>
      </c>
      <c r="C31" s="267"/>
      <c r="D31" s="394" t="s">
        <v>1248</v>
      </c>
      <c r="E31" s="267"/>
      <c r="F31" s="401" t="s">
        <v>14</v>
      </c>
      <c r="G31" s="268"/>
      <c r="H31" s="269">
        <v>5500000</v>
      </c>
      <c r="I31" s="269">
        <v>2016000</v>
      </c>
      <c r="J31" s="269">
        <v>5500000</v>
      </c>
    </row>
    <row r="32" spans="1:10" s="11" customFormat="1" ht="46.5">
      <c r="A32" s="270" t="s">
        <v>6</v>
      </c>
      <c r="B32" s="267">
        <v>70111</v>
      </c>
      <c r="C32" s="270"/>
      <c r="D32" s="395"/>
      <c r="E32" s="270"/>
      <c r="F32" s="261" t="s">
        <v>11</v>
      </c>
      <c r="G32" s="271"/>
      <c r="H32" s="273">
        <v>5000000</v>
      </c>
      <c r="I32" s="273"/>
      <c r="J32" s="273">
        <v>5000000</v>
      </c>
    </row>
    <row r="33" spans="1:10" s="11" customFormat="1" ht="46.5">
      <c r="A33" s="270" t="s">
        <v>7</v>
      </c>
      <c r="B33" s="267">
        <v>70111</v>
      </c>
      <c r="C33" s="270"/>
      <c r="D33" s="395"/>
      <c r="E33" s="270"/>
      <c r="F33" s="261" t="s">
        <v>206</v>
      </c>
      <c r="G33" s="271"/>
      <c r="H33" s="273">
        <v>500000</v>
      </c>
      <c r="I33" s="273">
        <v>2016000</v>
      </c>
      <c r="J33" s="273">
        <v>500000</v>
      </c>
    </row>
    <row r="34" spans="1:10" s="11" customFormat="1" ht="24.95" customHeight="1">
      <c r="A34" s="270"/>
      <c r="B34" s="270"/>
      <c r="C34" s="270"/>
      <c r="D34" s="395"/>
      <c r="E34" s="270"/>
      <c r="F34" s="260"/>
      <c r="G34" s="271"/>
      <c r="H34" s="273"/>
      <c r="I34" s="273"/>
      <c r="J34" s="273"/>
    </row>
    <row r="35" spans="1:10" s="11" customFormat="1" ht="24.95" customHeight="1">
      <c r="A35" s="267">
        <v>23010129</v>
      </c>
      <c r="B35" s="267">
        <v>70133</v>
      </c>
      <c r="C35" s="267"/>
      <c r="D35" s="394" t="s">
        <v>1248</v>
      </c>
      <c r="E35" s="267"/>
      <c r="F35" s="268" t="s">
        <v>207</v>
      </c>
      <c r="G35" s="268"/>
      <c r="H35" s="269">
        <v>150000000</v>
      </c>
      <c r="I35" s="273"/>
      <c r="J35" s="269">
        <v>150000000</v>
      </c>
    </row>
    <row r="36" spans="1:10" s="11" customFormat="1" ht="24.95" customHeight="1">
      <c r="A36" s="270" t="s">
        <v>6</v>
      </c>
      <c r="B36" s="270"/>
      <c r="C36" s="270"/>
      <c r="D36" s="395"/>
      <c r="E36" s="270"/>
      <c r="F36" s="304" t="s">
        <v>208</v>
      </c>
      <c r="G36" s="271"/>
      <c r="H36" s="273">
        <v>150000000</v>
      </c>
      <c r="I36" s="273"/>
      <c r="J36" s="273">
        <v>150000000</v>
      </c>
    </row>
    <row r="37" spans="1:10" s="11" customFormat="1" ht="24.95" customHeight="1">
      <c r="A37" s="270"/>
      <c r="B37" s="270"/>
      <c r="C37" s="270"/>
      <c r="D37" s="395"/>
      <c r="E37" s="270"/>
      <c r="F37" s="537"/>
      <c r="G37" s="271"/>
      <c r="H37" s="273"/>
      <c r="I37" s="273"/>
      <c r="J37" s="273"/>
    </row>
    <row r="38" spans="1:10" s="11" customFormat="1" ht="24.95" customHeight="1">
      <c r="A38" s="267">
        <v>23020118</v>
      </c>
      <c r="B38" s="267">
        <v>70460</v>
      </c>
      <c r="C38" s="267"/>
      <c r="D38" s="394" t="s">
        <v>1248</v>
      </c>
      <c r="E38" s="267"/>
      <c r="F38" s="542" t="s">
        <v>209</v>
      </c>
      <c r="G38" s="268"/>
      <c r="H38" s="269">
        <v>5000000</v>
      </c>
      <c r="I38" s="273"/>
      <c r="J38" s="269">
        <v>5000000</v>
      </c>
    </row>
    <row r="39" spans="1:10" s="11" customFormat="1" ht="24.95" customHeight="1">
      <c r="A39" s="270" t="s">
        <v>6</v>
      </c>
      <c r="B39" s="270"/>
      <c r="C39" s="270"/>
      <c r="D39" s="395"/>
      <c r="E39" s="270"/>
      <c r="F39" s="304" t="s">
        <v>210</v>
      </c>
      <c r="G39" s="271"/>
      <c r="H39" s="273">
        <v>5000000</v>
      </c>
      <c r="I39" s="273"/>
      <c r="J39" s="273">
        <v>5000000</v>
      </c>
    </row>
    <row r="40" spans="1:10" s="11" customFormat="1" ht="24.95" customHeight="1">
      <c r="A40" s="270"/>
      <c r="B40" s="270"/>
      <c r="C40" s="270"/>
      <c r="D40" s="395"/>
      <c r="E40" s="270"/>
      <c r="F40" s="304"/>
      <c r="G40" s="271"/>
      <c r="H40" s="273"/>
      <c r="I40" s="273"/>
      <c r="J40" s="273"/>
    </row>
    <row r="41" spans="1:10" s="11" customFormat="1" ht="24.95" customHeight="1">
      <c r="A41" s="267">
        <v>23010108</v>
      </c>
      <c r="B41" s="267">
        <v>70133</v>
      </c>
      <c r="C41" s="267"/>
      <c r="D41" s="394" t="s">
        <v>1248</v>
      </c>
      <c r="E41" s="267"/>
      <c r="F41" s="402" t="s">
        <v>48</v>
      </c>
      <c r="G41" s="271"/>
      <c r="H41" s="273"/>
      <c r="I41" s="273"/>
      <c r="J41" s="269">
        <v>11275000</v>
      </c>
    </row>
    <row r="42" spans="1:10" s="11" customFormat="1" ht="24.95" customHeight="1">
      <c r="A42" s="270" t="s">
        <v>6</v>
      </c>
      <c r="B42" s="270"/>
      <c r="C42" s="270"/>
      <c r="D42" s="395"/>
      <c r="E42" s="270"/>
      <c r="F42" s="537" t="s">
        <v>1172</v>
      </c>
      <c r="G42" s="271" t="s">
        <v>12</v>
      </c>
      <c r="H42" s="273"/>
      <c r="I42" s="273"/>
      <c r="J42" s="273">
        <v>11275000</v>
      </c>
    </row>
    <row r="43" spans="1:10" s="11" customFormat="1" ht="24.95" customHeight="1">
      <c r="A43" s="270"/>
      <c r="B43" s="270"/>
      <c r="C43" s="270"/>
      <c r="D43" s="395"/>
      <c r="E43" s="270"/>
      <c r="F43" s="537"/>
      <c r="G43" s="271"/>
      <c r="H43" s="273"/>
      <c r="I43" s="273"/>
      <c r="J43" s="273"/>
    </row>
    <row r="44" spans="1:10" s="11" customFormat="1" ht="24.95" customHeight="1">
      <c r="A44" s="271"/>
      <c r="B44" s="271"/>
      <c r="C44" s="271"/>
      <c r="D44" s="403"/>
      <c r="E44" s="271"/>
      <c r="F44" s="267" t="s">
        <v>1833</v>
      </c>
      <c r="G44" s="271"/>
      <c r="H44" s="277">
        <f>SUM(H13,H16,H22,H28,H31,H25,H19,H38,H35)</f>
        <v>285500000</v>
      </c>
      <c r="I44" s="277">
        <f>SUM(I13,I16,I22,I28,I31,I25,I19,I38,I35,I41)</f>
        <v>2016000</v>
      </c>
      <c r="J44" s="277">
        <f>SUM(J13,J16,J22,J28,J31,J25,J19,J38,J35,J41)</f>
        <v>299775000</v>
      </c>
    </row>
  </sheetData>
  <mergeCells count="4">
    <mergeCell ref="A5:G5"/>
    <mergeCell ref="A7:G7"/>
    <mergeCell ref="A8:G8"/>
    <mergeCell ref="A2:J2"/>
  </mergeCells>
  <printOptions horizontalCentered="1" verticalCentered="1"/>
  <pageMargins left="0.7" right="0.7" top="0.75" bottom="0.75" header="0.3" footer="0.3"/>
  <pageSetup scale="43" orientation="landscape" horizontalDpi="300" verticalDpi="300" r:id="rId1"/>
  <headerFooter>
    <oddFooter xml:space="preserve">&amp;C&amp;"-,Bold"&amp;24 </oddFooter>
  </headerFooter>
</worksheet>
</file>

<file path=xl/worksheets/sheet61.xml><?xml version="1.0" encoding="utf-8"?>
<worksheet xmlns="http://schemas.openxmlformats.org/spreadsheetml/2006/main" xmlns:r="http://schemas.openxmlformats.org/officeDocument/2006/relationships">
  <dimension ref="A1:J28"/>
  <sheetViews>
    <sheetView view="pageBreakPreview" zoomScale="60" zoomScaleNormal="100" workbookViewId="0">
      <selection activeCell="J10" sqref="J10"/>
    </sheetView>
  </sheetViews>
  <sheetFormatPr defaultRowHeight="15"/>
  <cols>
    <col min="1" max="1" width="21.7109375" bestFit="1" customWidth="1"/>
    <col min="2" max="2" width="24.7109375" customWidth="1"/>
    <col min="3" max="3" width="21.7109375" customWidth="1"/>
    <col min="4" max="4" width="16" style="32" customWidth="1"/>
    <col min="5" max="5" width="13.28515625" customWidth="1"/>
    <col min="6" max="6" width="83" customWidth="1"/>
    <col min="7" max="7" width="13.42578125" customWidth="1"/>
    <col min="8" max="8" width="29.85546875" customWidth="1"/>
    <col min="9" max="9" width="23.7109375" customWidth="1"/>
    <col min="10" max="10" width="31.140625" customWidth="1"/>
  </cols>
  <sheetData>
    <row r="1" spans="1:10">
      <c r="A1" s="2"/>
      <c r="B1" s="2"/>
      <c r="C1" s="2"/>
      <c r="D1" s="29"/>
      <c r="E1" s="2"/>
      <c r="F1" s="2"/>
      <c r="G1" s="2"/>
      <c r="H1" s="2"/>
      <c r="I1" s="2"/>
      <c r="J1" s="2"/>
    </row>
    <row r="2" spans="1:10" ht="22.5">
      <c r="A2" s="801" t="s">
        <v>1247</v>
      </c>
      <c r="B2" s="781"/>
      <c r="C2" s="781"/>
      <c r="D2" s="781"/>
      <c r="E2" s="781"/>
      <c r="F2" s="781"/>
      <c r="G2" s="781"/>
      <c r="H2" s="781"/>
      <c r="I2" s="781"/>
      <c r="J2" s="782"/>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866</v>
      </c>
      <c r="B5" s="785"/>
      <c r="C5" s="785"/>
      <c r="D5" s="785"/>
      <c r="E5" s="785"/>
      <c r="F5" s="785"/>
      <c r="G5" s="785"/>
      <c r="H5" s="253"/>
      <c r="I5" s="254"/>
      <c r="J5" s="254"/>
    </row>
    <row r="6" spans="1:10" ht="23.25">
      <c r="A6" s="263" t="s">
        <v>0</v>
      </c>
      <c r="B6" s="545" t="s">
        <v>867</v>
      </c>
      <c r="C6" s="492"/>
      <c r="D6" s="492"/>
      <c r="E6" s="492"/>
      <c r="F6" s="492"/>
      <c r="G6" s="263"/>
      <c r="H6" s="253"/>
      <c r="I6" s="254"/>
      <c r="J6" s="254"/>
    </row>
    <row r="7" spans="1:10" ht="23.25">
      <c r="A7" s="785" t="s">
        <v>214</v>
      </c>
      <c r="B7" s="785"/>
      <c r="C7" s="785"/>
      <c r="D7" s="785"/>
      <c r="E7" s="785"/>
      <c r="F7" s="785"/>
      <c r="G7" s="785"/>
      <c r="H7" s="253"/>
      <c r="I7" s="254"/>
      <c r="J7" s="254"/>
    </row>
    <row r="8" spans="1:10" ht="23.25">
      <c r="A8" s="785" t="s">
        <v>889</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ht="23.25">
      <c r="A11" s="254"/>
      <c r="B11" s="254"/>
      <c r="C11" s="254"/>
      <c r="D11" s="473"/>
      <c r="E11" s="254"/>
      <c r="F11" s="254"/>
      <c r="G11" s="258"/>
      <c r="H11" s="259" t="s">
        <v>22</v>
      </c>
      <c r="I11" s="259" t="s">
        <v>22</v>
      </c>
      <c r="J11" s="259" t="s">
        <v>22</v>
      </c>
    </row>
    <row r="12" spans="1:10" ht="23.25">
      <c r="A12" s="431"/>
      <c r="B12" s="431"/>
      <c r="C12" s="431"/>
      <c r="D12" s="533"/>
      <c r="E12" s="431"/>
      <c r="F12" s="534"/>
      <c r="G12" s="534"/>
      <c r="H12" s="535"/>
      <c r="I12" s="254"/>
      <c r="J12" s="254"/>
    </row>
    <row r="13" spans="1:10" s="64" customFormat="1" ht="39" customHeight="1">
      <c r="A13" s="267">
        <v>23010105</v>
      </c>
      <c r="B13" s="267">
        <v>70133</v>
      </c>
      <c r="C13" s="267"/>
      <c r="D13" s="394" t="s">
        <v>1248</v>
      </c>
      <c r="E13" s="267"/>
      <c r="F13" s="268" t="s">
        <v>24</v>
      </c>
      <c r="G13" s="268"/>
      <c r="H13" s="269">
        <v>5000000</v>
      </c>
      <c r="I13" s="273"/>
      <c r="J13" s="269">
        <v>5000000</v>
      </c>
    </row>
    <row r="14" spans="1:10" s="64" customFormat="1" ht="35.1" customHeight="1">
      <c r="A14" s="267" t="s">
        <v>6</v>
      </c>
      <c r="B14" s="267"/>
      <c r="C14" s="267"/>
      <c r="D14" s="394"/>
      <c r="E14" s="267"/>
      <c r="F14" s="260" t="s">
        <v>215</v>
      </c>
      <c r="G14" s="268"/>
      <c r="H14" s="273">
        <v>5000000</v>
      </c>
      <c r="I14" s="273"/>
      <c r="J14" s="273">
        <v>5000000</v>
      </c>
    </row>
    <row r="15" spans="1:10" s="64" customFormat="1" ht="35.1" customHeight="1">
      <c r="A15" s="267"/>
      <c r="B15" s="267"/>
      <c r="C15" s="267"/>
      <c r="D15" s="394"/>
      <c r="E15" s="267"/>
      <c r="F15" s="268"/>
      <c r="G15" s="268"/>
      <c r="H15" s="269"/>
      <c r="I15" s="273"/>
      <c r="J15" s="269"/>
    </row>
    <row r="16" spans="1:10" s="64" customFormat="1" ht="35.1" customHeight="1">
      <c r="A16" s="267">
        <v>23010112</v>
      </c>
      <c r="B16" s="267">
        <v>70133</v>
      </c>
      <c r="C16" s="267"/>
      <c r="D16" s="394" t="s">
        <v>1248</v>
      </c>
      <c r="E16" s="267"/>
      <c r="F16" s="268" t="s">
        <v>4</v>
      </c>
      <c r="G16" s="268"/>
      <c r="H16" s="269">
        <v>3000000</v>
      </c>
      <c r="I16" s="273"/>
      <c r="J16" s="269">
        <v>3000000</v>
      </c>
    </row>
    <row r="17" spans="1:10" s="64" customFormat="1" ht="35.1" customHeight="1">
      <c r="A17" s="270" t="s">
        <v>6</v>
      </c>
      <c r="B17" s="270"/>
      <c r="C17" s="270"/>
      <c r="D17" s="395"/>
      <c r="E17" s="270"/>
      <c r="F17" s="304" t="s">
        <v>216</v>
      </c>
      <c r="G17" s="271"/>
      <c r="H17" s="273">
        <v>3000000</v>
      </c>
      <c r="I17" s="273"/>
      <c r="J17" s="273">
        <v>3000000</v>
      </c>
    </row>
    <row r="18" spans="1:10" s="64" customFormat="1" ht="35.1" customHeight="1">
      <c r="A18" s="270"/>
      <c r="B18" s="270"/>
      <c r="C18" s="270"/>
      <c r="D18" s="395"/>
      <c r="E18" s="270"/>
      <c r="F18" s="536"/>
      <c r="G18" s="271"/>
      <c r="H18" s="273"/>
      <c r="I18" s="273"/>
      <c r="J18" s="273"/>
    </row>
    <row r="19" spans="1:10" s="64" customFormat="1" ht="35.1" customHeight="1">
      <c r="A19" s="267">
        <v>23010123</v>
      </c>
      <c r="B19" s="267">
        <v>70320</v>
      </c>
      <c r="C19" s="267"/>
      <c r="D19" s="394" t="s">
        <v>1248</v>
      </c>
      <c r="E19" s="267"/>
      <c r="F19" s="538" t="s">
        <v>153</v>
      </c>
      <c r="G19" s="268"/>
      <c r="H19" s="269">
        <v>500000</v>
      </c>
      <c r="I19" s="273"/>
      <c r="J19" s="269">
        <v>500000</v>
      </c>
    </row>
    <row r="20" spans="1:10" s="64" customFormat="1" ht="35.1" customHeight="1">
      <c r="A20" s="270" t="s">
        <v>6</v>
      </c>
      <c r="B20" s="270"/>
      <c r="C20" s="270"/>
      <c r="D20" s="395"/>
      <c r="E20" s="270"/>
      <c r="F20" s="260" t="s">
        <v>217</v>
      </c>
      <c r="G20" s="271"/>
      <c r="H20" s="273">
        <v>500000</v>
      </c>
      <c r="I20" s="273"/>
      <c r="J20" s="273">
        <v>500000</v>
      </c>
    </row>
    <row r="21" spans="1:10" s="64" customFormat="1" ht="35.1" customHeight="1">
      <c r="A21" s="270"/>
      <c r="B21" s="270"/>
      <c r="C21" s="270"/>
      <c r="D21" s="395"/>
      <c r="E21" s="270"/>
      <c r="F21" s="423"/>
      <c r="G21" s="271"/>
      <c r="H21" s="273"/>
      <c r="I21" s="273"/>
      <c r="J21" s="273"/>
    </row>
    <row r="22" spans="1:10" s="64" customFormat="1" ht="35.1" customHeight="1">
      <c r="A22" s="267">
        <v>23010125</v>
      </c>
      <c r="B22" s="267">
        <v>70150</v>
      </c>
      <c r="C22" s="267"/>
      <c r="D22" s="394" t="s">
        <v>1248</v>
      </c>
      <c r="E22" s="267"/>
      <c r="F22" s="415" t="s">
        <v>18</v>
      </c>
      <c r="G22" s="268" t="s">
        <v>5</v>
      </c>
      <c r="H22" s="269">
        <v>2000000</v>
      </c>
      <c r="I22" s="269">
        <v>2000000</v>
      </c>
      <c r="J22" s="269">
        <v>2525000</v>
      </c>
    </row>
    <row r="23" spans="1:10" s="64" customFormat="1" ht="35.1" customHeight="1">
      <c r="A23" s="270" t="s">
        <v>6</v>
      </c>
      <c r="B23" s="270"/>
      <c r="C23" s="270"/>
      <c r="D23" s="395"/>
      <c r="E23" s="270"/>
      <c r="F23" s="260" t="s">
        <v>218</v>
      </c>
      <c r="G23" s="271"/>
      <c r="H23" s="273">
        <v>2000000</v>
      </c>
      <c r="I23" s="273">
        <v>2000000</v>
      </c>
      <c r="J23" s="273">
        <v>2525000</v>
      </c>
    </row>
    <row r="24" spans="1:10" s="64" customFormat="1" ht="35.1" customHeight="1">
      <c r="A24" s="270"/>
      <c r="B24" s="270"/>
      <c r="C24" s="270"/>
      <c r="D24" s="395"/>
      <c r="E24" s="270"/>
      <c r="F24" s="423"/>
      <c r="G24" s="271"/>
      <c r="H24" s="273"/>
      <c r="I24" s="273"/>
      <c r="J24" s="273"/>
    </row>
    <row r="25" spans="1:10" s="64" customFormat="1" ht="35.1" customHeight="1">
      <c r="A25" s="267">
        <v>23010108</v>
      </c>
      <c r="B25" s="267">
        <v>70133</v>
      </c>
      <c r="C25" s="267"/>
      <c r="D25" s="394" t="s">
        <v>1248</v>
      </c>
      <c r="E25" s="267"/>
      <c r="F25" s="402" t="s">
        <v>48</v>
      </c>
      <c r="G25" s="271"/>
      <c r="H25" s="273"/>
      <c r="I25" s="273"/>
      <c r="J25" s="444" t="s">
        <v>273</v>
      </c>
    </row>
    <row r="26" spans="1:10" s="64" customFormat="1" ht="35.1" customHeight="1">
      <c r="A26" s="270" t="s">
        <v>6</v>
      </c>
      <c r="B26" s="270"/>
      <c r="C26" s="270"/>
      <c r="D26" s="395"/>
      <c r="E26" s="270"/>
      <c r="F26" s="537" t="s">
        <v>1173</v>
      </c>
      <c r="G26" s="271" t="s">
        <v>12</v>
      </c>
      <c r="H26" s="273"/>
      <c r="I26" s="273"/>
      <c r="J26" s="445" t="s">
        <v>273</v>
      </c>
    </row>
    <row r="27" spans="1:10" s="64" customFormat="1" ht="35.1" customHeight="1">
      <c r="A27" s="270"/>
      <c r="B27" s="270"/>
      <c r="C27" s="270"/>
      <c r="D27" s="395"/>
      <c r="E27" s="270"/>
      <c r="F27" s="537"/>
      <c r="G27" s="271"/>
      <c r="H27" s="273"/>
      <c r="I27" s="273"/>
      <c r="J27" s="273"/>
    </row>
    <row r="28" spans="1:10" s="64" customFormat="1" ht="35.1" customHeight="1">
      <c r="A28" s="271"/>
      <c r="B28" s="271"/>
      <c r="C28" s="271"/>
      <c r="D28" s="403"/>
      <c r="E28" s="271"/>
      <c r="F28" s="267" t="s">
        <v>1833</v>
      </c>
      <c r="G28" s="271"/>
      <c r="H28" s="277">
        <f>SUM(H13,H16,H19,H22,)</f>
        <v>10500000</v>
      </c>
      <c r="I28" s="277">
        <f>SUM(I13,I16,I19,I22,)</f>
        <v>2000000</v>
      </c>
      <c r="J28" s="277">
        <f>SUM(J13,J16,J19,J22,)</f>
        <v>11025000</v>
      </c>
    </row>
  </sheetData>
  <mergeCells count="4">
    <mergeCell ref="A5:G5"/>
    <mergeCell ref="A7:G7"/>
    <mergeCell ref="A8:G8"/>
    <mergeCell ref="A2:J2"/>
  </mergeCells>
  <printOptions horizontalCentered="1" verticalCentered="1"/>
  <pageMargins left="0.7" right="0.7" top="0.75" bottom="0.75" header="0.3" footer="0.3"/>
  <pageSetup scale="43" orientation="landscape" horizontalDpi="300" verticalDpi="300" r:id="rId1"/>
  <headerFooter>
    <oddFooter xml:space="preserve">&amp;C&amp;"-,Bold"&amp;24 </oddFooter>
  </headerFooter>
</worksheet>
</file>

<file path=xl/worksheets/sheet62.xml><?xml version="1.0" encoding="utf-8"?>
<worksheet xmlns="http://schemas.openxmlformats.org/spreadsheetml/2006/main" xmlns:r="http://schemas.openxmlformats.org/officeDocument/2006/relationships">
  <dimension ref="A2:J32"/>
  <sheetViews>
    <sheetView view="pageBreakPreview" zoomScale="60" zoomScaleNormal="100" workbookViewId="0">
      <selection activeCell="J10" sqref="J10"/>
    </sheetView>
  </sheetViews>
  <sheetFormatPr defaultRowHeight="15"/>
  <cols>
    <col min="1" max="1" width="19.5703125" customWidth="1"/>
    <col min="2" max="2" width="22.85546875" customWidth="1"/>
    <col min="3" max="3" width="22.42578125" customWidth="1"/>
    <col min="4" max="4" width="15.28515625" style="32" customWidth="1"/>
    <col min="5" max="5" width="13.5703125" customWidth="1"/>
    <col min="6" max="6" width="94" bestFit="1" customWidth="1"/>
    <col min="7" max="7" width="12.85546875" customWidth="1"/>
    <col min="8" max="8" width="29.5703125" customWidth="1"/>
    <col min="9" max="9" width="32" customWidth="1"/>
    <col min="10" max="10" width="29.140625" customWidth="1"/>
  </cols>
  <sheetData>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227</v>
      </c>
      <c r="B5" s="785"/>
      <c r="C5" s="785"/>
      <c r="D5" s="785"/>
      <c r="E5" s="785"/>
      <c r="F5" s="785"/>
      <c r="G5" s="785"/>
      <c r="H5" s="253"/>
      <c r="I5" s="254"/>
      <c r="J5" s="254"/>
    </row>
    <row r="6" spans="1:10" ht="23.25">
      <c r="A6" s="263" t="s">
        <v>0</v>
      </c>
      <c r="B6" s="263"/>
      <c r="C6" s="492" t="s">
        <v>869</v>
      </c>
      <c r="D6" s="492"/>
      <c r="E6" s="492"/>
      <c r="F6" s="492"/>
      <c r="G6" s="263"/>
      <c r="H6" s="253"/>
      <c r="I6" s="254"/>
      <c r="J6" s="254"/>
    </row>
    <row r="7" spans="1:10" ht="23.25">
      <c r="A7" s="785" t="s">
        <v>228</v>
      </c>
      <c r="B7" s="785"/>
      <c r="C7" s="785"/>
      <c r="D7" s="785"/>
      <c r="E7" s="785"/>
      <c r="F7" s="785"/>
      <c r="G7" s="785"/>
      <c r="H7" s="253"/>
      <c r="I7" s="254"/>
      <c r="J7" s="254"/>
    </row>
    <row r="8" spans="1:10" ht="23.25">
      <c r="A8" s="785" t="s">
        <v>870</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ht="23.25">
      <c r="A11" s="254"/>
      <c r="B11" s="254"/>
      <c r="C11" s="254"/>
      <c r="D11" s="473"/>
      <c r="E11" s="254"/>
      <c r="F11" s="254"/>
      <c r="G11" s="258"/>
      <c r="H11" s="259" t="s">
        <v>22</v>
      </c>
      <c r="I11" s="259" t="s">
        <v>22</v>
      </c>
      <c r="J11" s="259" t="s">
        <v>22</v>
      </c>
    </row>
    <row r="12" spans="1:10" ht="23.25">
      <c r="A12" s="431"/>
      <c r="B12" s="431"/>
      <c r="C12" s="431"/>
      <c r="D12" s="533"/>
      <c r="E12" s="431"/>
      <c r="F12" s="534"/>
      <c r="G12" s="534"/>
      <c r="H12" s="535"/>
      <c r="I12" s="254"/>
      <c r="J12" s="254"/>
    </row>
    <row r="13" spans="1:10" s="64" customFormat="1" ht="39" customHeight="1">
      <c r="A13" s="267">
        <v>23010105</v>
      </c>
      <c r="B13" s="267">
        <v>70133</v>
      </c>
      <c r="C13" s="267"/>
      <c r="D13" s="394" t="s">
        <v>1248</v>
      </c>
      <c r="E13" s="267"/>
      <c r="F13" s="268" t="s">
        <v>24</v>
      </c>
      <c r="G13" s="268"/>
      <c r="H13" s="269">
        <v>100000000</v>
      </c>
      <c r="I13" s="269">
        <v>100000000</v>
      </c>
      <c r="J13" s="269">
        <v>0</v>
      </c>
    </row>
    <row r="14" spans="1:10" s="64" customFormat="1" ht="30" customHeight="1">
      <c r="A14" s="267" t="s">
        <v>6</v>
      </c>
      <c r="B14" s="267"/>
      <c r="C14" s="267"/>
      <c r="D14" s="394"/>
      <c r="E14" s="267"/>
      <c r="F14" s="260" t="s">
        <v>219</v>
      </c>
      <c r="G14" s="268"/>
      <c r="H14" s="273">
        <v>100000000</v>
      </c>
      <c r="I14" s="269">
        <v>100000000</v>
      </c>
      <c r="J14" s="273">
        <v>0</v>
      </c>
    </row>
    <row r="15" spans="1:10" s="64" customFormat="1" ht="30" customHeight="1">
      <c r="A15" s="267"/>
      <c r="B15" s="267"/>
      <c r="C15" s="267"/>
      <c r="D15" s="394"/>
      <c r="E15" s="267"/>
      <c r="F15" s="268"/>
      <c r="G15" s="268"/>
      <c r="H15" s="269"/>
      <c r="I15" s="273"/>
      <c r="J15" s="273"/>
    </row>
    <row r="16" spans="1:10" s="64" customFormat="1" ht="30" customHeight="1">
      <c r="A16" s="267">
        <v>23010112</v>
      </c>
      <c r="B16" s="267">
        <v>70133</v>
      </c>
      <c r="C16" s="267"/>
      <c r="D16" s="394" t="s">
        <v>1248</v>
      </c>
      <c r="E16" s="267"/>
      <c r="F16" s="268" t="s">
        <v>4</v>
      </c>
      <c r="G16" s="268"/>
      <c r="H16" s="269">
        <v>15000000</v>
      </c>
      <c r="I16" s="273"/>
      <c r="J16" s="269">
        <v>7500000</v>
      </c>
    </row>
    <row r="17" spans="1:10" s="64" customFormat="1" ht="30" customHeight="1">
      <c r="A17" s="270" t="s">
        <v>6</v>
      </c>
      <c r="B17" s="270"/>
      <c r="C17" s="270"/>
      <c r="D17" s="395"/>
      <c r="E17" s="270"/>
      <c r="F17" s="260" t="s">
        <v>32</v>
      </c>
      <c r="G17" s="271"/>
      <c r="H17" s="273">
        <v>10000000</v>
      </c>
      <c r="I17" s="273"/>
      <c r="J17" s="273">
        <v>7000000</v>
      </c>
    </row>
    <row r="18" spans="1:10" s="64" customFormat="1" ht="30" customHeight="1">
      <c r="A18" s="270" t="s">
        <v>7</v>
      </c>
      <c r="B18" s="270"/>
      <c r="C18" s="270"/>
      <c r="D18" s="395"/>
      <c r="E18" s="270"/>
      <c r="F18" s="260" t="s">
        <v>220</v>
      </c>
      <c r="G18" s="271" t="s">
        <v>12</v>
      </c>
      <c r="H18" s="273">
        <v>5000000</v>
      </c>
      <c r="I18" s="273"/>
      <c r="J18" s="273">
        <v>500000</v>
      </c>
    </row>
    <row r="19" spans="1:10" s="64" customFormat="1" ht="30" customHeight="1">
      <c r="A19" s="270"/>
      <c r="B19" s="270"/>
      <c r="C19" s="270"/>
      <c r="D19" s="395"/>
      <c r="E19" s="270"/>
      <c r="F19" s="536"/>
      <c r="G19" s="271"/>
      <c r="H19" s="273"/>
      <c r="I19" s="273"/>
      <c r="J19" s="273"/>
    </row>
    <row r="20" spans="1:10" s="64" customFormat="1" ht="30" customHeight="1">
      <c r="A20" s="267">
        <v>23010128</v>
      </c>
      <c r="B20" s="267">
        <v>70111</v>
      </c>
      <c r="C20" s="267"/>
      <c r="D20" s="394" t="s">
        <v>1248</v>
      </c>
      <c r="E20" s="267"/>
      <c r="F20" s="401" t="s">
        <v>14</v>
      </c>
      <c r="G20" s="268"/>
      <c r="H20" s="269">
        <v>1000000000</v>
      </c>
      <c r="I20" s="269">
        <v>736637117</v>
      </c>
      <c r="J20" s="269">
        <v>10000000</v>
      </c>
    </row>
    <row r="21" spans="1:10" s="64" customFormat="1" ht="30" customHeight="1">
      <c r="A21" s="270" t="s">
        <v>6</v>
      </c>
      <c r="B21" s="270"/>
      <c r="C21" s="270"/>
      <c r="D21" s="395"/>
      <c r="E21" s="270"/>
      <c r="F21" s="304" t="s">
        <v>221</v>
      </c>
      <c r="G21" s="271"/>
      <c r="H21" s="273">
        <v>1000000000</v>
      </c>
      <c r="I21" s="273">
        <v>736637117</v>
      </c>
      <c r="J21" s="273">
        <v>10000000</v>
      </c>
    </row>
    <row r="22" spans="1:10" s="64" customFormat="1" ht="30" customHeight="1">
      <c r="A22" s="270"/>
      <c r="B22" s="270"/>
      <c r="C22" s="270"/>
      <c r="D22" s="395"/>
      <c r="E22" s="270"/>
      <c r="F22" s="304"/>
      <c r="G22" s="271"/>
      <c r="H22" s="273"/>
      <c r="I22" s="273"/>
      <c r="J22" s="273"/>
    </row>
    <row r="23" spans="1:10" s="64" customFormat="1" ht="30" customHeight="1">
      <c r="A23" s="267">
        <v>23020127</v>
      </c>
      <c r="B23" s="267">
        <v>70460</v>
      </c>
      <c r="C23" s="267"/>
      <c r="D23" s="394" t="s">
        <v>1248</v>
      </c>
      <c r="E23" s="267"/>
      <c r="F23" s="542" t="s">
        <v>209</v>
      </c>
      <c r="G23" s="268"/>
      <c r="H23" s="269">
        <v>10000000</v>
      </c>
      <c r="I23" s="273"/>
      <c r="J23" s="269">
        <v>9000000</v>
      </c>
    </row>
    <row r="24" spans="1:10" s="64" customFormat="1" ht="46.5">
      <c r="A24" s="270" t="s">
        <v>6</v>
      </c>
      <c r="B24" s="270"/>
      <c r="C24" s="270"/>
      <c r="D24" s="395"/>
      <c r="E24" s="270"/>
      <c r="F24" s="260" t="s">
        <v>224</v>
      </c>
      <c r="G24" s="271"/>
      <c r="H24" s="273">
        <v>10000000</v>
      </c>
      <c r="I24" s="273"/>
      <c r="J24" s="273">
        <v>9000000</v>
      </c>
    </row>
    <row r="25" spans="1:10" s="64" customFormat="1" ht="30" customHeight="1">
      <c r="A25" s="270"/>
      <c r="B25" s="270"/>
      <c r="C25" s="270"/>
      <c r="D25" s="395"/>
      <c r="E25" s="270"/>
      <c r="F25" s="260"/>
      <c r="G25" s="271"/>
      <c r="H25" s="273"/>
      <c r="I25" s="273"/>
      <c r="J25" s="273"/>
    </row>
    <row r="26" spans="1:10" s="64" customFormat="1" ht="30" customHeight="1">
      <c r="A26" s="267">
        <v>23050107</v>
      </c>
      <c r="B26" s="267">
        <v>70170</v>
      </c>
      <c r="C26" s="267"/>
      <c r="D26" s="394" t="s">
        <v>1248</v>
      </c>
      <c r="E26" s="267"/>
      <c r="F26" s="268" t="s">
        <v>222</v>
      </c>
      <c r="G26" s="268"/>
      <c r="H26" s="269">
        <v>20000000</v>
      </c>
      <c r="I26" s="273"/>
      <c r="J26" s="269">
        <v>20000000</v>
      </c>
    </row>
    <row r="27" spans="1:10" s="64" customFormat="1" ht="30" customHeight="1">
      <c r="A27" s="270" t="s">
        <v>6</v>
      </c>
      <c r="B27" s="270"/>
      <c r="C27" s="270"/>
      <c r="D27" s="395"/>
      <c r="E27" s="270"/>
      <c r="F27" s="304" t="s">
        <v>223</v>
      </c>
      <c r="G27" s="271"/>
      <c r="H27" s="273">
        <v>20000000</v>
      </c>
      <c r="I27" s="273"/>
      <c r="J27" s="273">
        <v>20000000</v>
      </c>
    </row>
    <row r="28" spans="1:10" s="64" customFormat="1" ht="30" customHeight="1">
      <c r="A28" s="270"/>
      <c r="B28" s="270"/>
      <c r="C28" s="270"/>
      <c r="D28" s="395"/>
      <c r="E28" s="270"/>
      <c r="F28" s="537"/>
      <c r="G28" s="271"/>
      <c r="H28" s="273"/>
      <c r="I28" s="273"/>
      <c r="J28" s="273"/>
    </row>
    <row r="29" spans="1:10" s="64" customFormat="1" ht="30" customHeight="1">
      <c r="A29" s="267">
        <v>23030121</v>
      </c>
      <c r="B29" s="267">
        <v>70610</v>
      </c>
      <c r="C29" s="267"/>
      <c r="D29" s="394" t="s">
        <v>1248</v>
      </c>
      <c r="E29" s="267"/>
      <c r="F29" s="401" t="s">
        <v>225</v>
      </c>
      <c r="G29" s="268" t="s">
        <v>12</v>
      </c>
      <c r="H29" s="269">
        <v>15000000</v>
      </c>
      <c r="I29" s="273"/>
      <c r="J29" s="269">
        <v>12000000</v>
      </c>
    </row>
    <row r="30" spans="1:10" s="64" customFormat="1" ht="30" customHeight="1">
      <c r="A30" s="270" t="s">
        <v>6</v>
      </c>
      <c r="B30" s="270"/>
      <c r="C30" s="270"/>
      <c r="D30" s="395"/>
      <c r="E30" s="270"/>
      <c r="F30" s="260" t="s">
        <v>226</v>
      </c>
      <c r="G30" s="271"/>
      <c r="H30" s="273">
        <v>15000000</v>
      </c>
      <c r="I30" s="273"/>
      <c r="J30" s="273">
        <v>12000000</v>
      </c>
    </row>
    <row r="31" spans="1:10" s="64" customFormat="1" ht="30" customHeight="1">
      <c r="A31" s="270"/>
      <c r="B31" s="270"/>
      <c r="C31" s="270"/>
      <c r="D31" s="395"/>
      <c r="E31" s="270"/>
      <c r="F31" s="537"/>
      <c r="G31" s="271"/>
      <c r="H31" s="273"/>
      <c r="I31" s="273"/>
      <c r="J31" s="273"/>
    </row>
    <row r="32" spans="1:10" s="64" customFormat="1" ht="30" customHeight="1">
      <c r="A32" s="271"/>
      <c r="B32" s="271"/>
      <c r="C32" s="271"/>
      <c r="D32" s="403"/>
      <c r="E32" s="271"/>
      <c r="F32" s="267" t="s">
        <v>1834</v>
      </c>
      <c r="G32" s="271"/>
      <c r="H32" s="277">
        <f>SUM(H13,H16,H20,H23,H26,H29)</f>
        <v>1160000000</v>
      </c>
      <c r="I32" s="277">
        <f t="shared" ref="I32:J32" si="0">SUM(I13,I16,I20,I23,I26,I29)</f>
        <v>836637117</v>
      </c>
      <c r="J32" s="277">
        <f t="shared" si="0"/>
        <v>58500000</v>
      </c>
    </row>
  </sheetData>
  <mergeCells count="4">
    <mergeCell ref="A5:G5"/>
    <mergeCell ref="A7:G7"/>
    <mergeCell ref="A8:G8"/>
    <mergeCell ref="A2:J2"/>
  </mergeCells>
  <printOptions horizontalCentered="1" verticalCentered="1"/>
  <pageMargins left="0.7" right="0.7" top="0.75" bottom="0.75" header="0.3" footer="0.3"/>
  <pageSetup scale="42" orientation="landscape" horizontalDpi="300" verticalDpi="300" r:id="rId1"/>
  <headerFooter>
    <oddFooter xml:space="preserve">&amp;C&amp;"-,Bold"&amp;24 </oddFooter>
  </headerFooter>
</worksheet>
</file>

<file path=xl/worksheets/sheet63.xml><?xml version="1.0" encoding="utf-8"?>
<worksheet xmlns="http://schemas.openxmlformats.org/spreadsheetml/2006/main" xmlns:r="http://schemas.openxmlformats.org/officeDocument/2006/relationships">
  <dimension ref="A1:J16"/>
  <sheetViews>
    <sheetView view="pageBreakPreview" zoomScale="60" zoomScaleNormal="100" workbookViewId="0">
      <selection activeCell="J10" sqref="J10"/>
    </sheetView>
  </sheetViews>
  <sheetFormatPr defaultRowHeight="15"/>
  <cols>
    <col min="1" max="1" width="21.7109375" bestFit="1" customWidth="1"/>
    <col min="2" max="2" width="24.85546875" customWidth="1"/>
    <col min="3" max="3" width="21.7109375" customWidth="1"/>
    <col min="4" max="4" width="16" style="32" customWidth="1"/>
    <col min="5" max="5" width="14.85546875" customWidth="1"/>
    <col min="6" max="6" width="84.42578125" customWidth="1"/>
    <col min="7" max="7" width="12.42578125" customWidth="1"/>
    <col min="8" max="8" width="32" customWidth="1"/>
    <col min="9" max="9" width="23.85546875" customWidth="1"/>
    <col min="10" max="10" width="33.28515625" customWidth="1"/>
  </cols>
  <sheetData>
    <row r="1" spans="1:10">
      <c r="A1" s="2"/>
      <c r="B1" s="2"/>
      <c r="C1" s="2"/>
      <c r="D1" s="29"/>
      <c r="E1" s="2"/>
      <c r="F1" s="2"/>
      <c r="G1" s="2"/>
      <c r="H1" s="2"/>
      <c r="I1" s="2"/>
      <c r="J1" s="2"/>
    </row>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823</v>
      </c>
      <c r="B5" s="785"/>
      <c r="C5" s="785"/>
      <c r="D5" s="785"/>
      <c r="E5" s="785"/>
      <c r="F5" s="785"/>
      <c r="G5" s="785"/>
      <c r="H5" s="253"/>
      <c r="I5" s="254"/>
      <c r="J5" s="254"/>
    </row>
    <row r="6" spans="1:10" ht="23.25">
      <c r="A6" s="263" t="s">
        <v>0</v>
      </c>
      <c r="B6" s="546" t="s">
        <v>824</v>
      </c>
      <c r="C6" s="546"/>
      <c r="D6" s="546"/>
      <c r="E6" s="546"/>
      <c r="F6" s="546"/>
      <c r="G6" s="263"/>
      <c r="H6" s="253"/>
      <c r="I6" s="254"/>
      <c r="J6" s="254"/>
    </row>
    <row r="7" spans="1:10" ht="23.25">
      <c r="A7" s="785" t="s">
        <v>231</v>
      </c>
      <c r="B7" s="785"/>
      <c r="C7" s="785"/>
      <c r="D7" s="785"/>
      <c r="E7" s="785"/>
      <c r="F7" s="785"/>
      <c r="G7" s="785"/>
      <c r="H7" s="253"/>
      <c r="I7" s="254"/>
      <c r="J7" s="254"/>
    </row>
    <row r="8" spans="1:10" ht="23.25">
      <c r="A8" s="785" t="s">
        <v>871</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s="64" customFormat="1" ht="35.1" customHeight="1">
      <c r="A11" s="271"/>
      <c r="B11" s="271"/>
      <c r="C11" s="271"/>
      <c r="D11" s="403"/>
      <c r="E11" s="271"/>
      <c r="F11" s="271"/>
      <c r="G11" s="404"/>
      <c r="H11" s="474" t="s">
        <v>22</v>
      </c>
      <c r="I11" s="474" t="s">
        <v>22</v>
      </c>
      <c r="J11" s="474" t="s">
        <v>22</v>
      </c>
    </row>
    <row r="12" spans="1:10" s="64" customFormat="1" ht="35.1" customHeight="1">
      <c r="A12" s="267"/>
      <c r="B12" s="267"/>
      <c r="C12" s="267"/>
      <c r="D12" s="394"/>
      <c r="E12" s="267"/>
      <c r="F12" s="268"/>
      <c r="G12" s="268"/>
      <c r="H12" s="269"/>
      <c r="I12" s="271"/>
      <c r="J12" s="271"/>
    </row>
    <row r="13" spans="1:10" s="64" customFormat="1" ht="35.1" customHeight="1">
      <c r="A13" s="267">
        <v>23010112</v>
      </c>
      <c r="B13" s="267">
        <v>70133</v>
      </c>
      <c r="C13" s="267"/>
      <c r="D13" s="394" t="s">
        <v>1248</v>
      </c>
      <c r="E13" s="267"/>
      <c r="F13" s="402" t="s">
        <v>4</v>
      </c>
      <c r="G13" s="268" t="s">
        <v>12</v>
      </c>
      <c r="H13" s="269">
        <v>1000000</v>
      </c>
      <c r="I13" s="271"/>
      <c r="J13" s="269">
        <v>1050000</v>
      </c>
    </row>
    <row r="14" spans="1:10" s="64" customFormat="1" ht="35.1" customHeight="1">
      <c r="A14" s="267" t="s">
        <v>6</v>
      </c>
      <c r="B14" s="267"/>
      <c r="C14" s="267"/>
      <c r="D14" s="394"/>
      <c r="E14" s="267"/>
      <c r="F14" s="260" t="s">
        <v>229</v>
      </c>
      <c r="G14" s="268"/>
      <c r="H14" s="273">
        <v>1000000</v>
      </c>
      <c r="I14" s="271"/>
      <c r="J14" s="273">
        <v>1050000</v>
      </c>
    </row>
    <row r="15" spans="1:10" s="64" customFormat="1" ht="35.1" customHeight="1">
      <c r="A15" s="267"/>
      <c r="B15" s="267"/>
      <c r="C15" s="267"/>
      <c r="D15" s="394"/>
      <c r="E15" s="267"/>
      <c r="F15" s="260"/>
      <c r="G15" s="268"/>
      <c r="H15" s="273"/>
      <c r="I15" s="271"/>
      <c r="J15" s="273"/>
    </row>
    <row r="16" spans="1:10" s="64" customFormat="1" ht="35.1" customHeight="1">
      <c r="A16" s="271"/>
      <c r="B16" s="271"/>
      <c r="C16" s="271"/>
      <c r="D16" s="403"/>
      <c r="E16" s="271"/>
      <c r="F16" s="267" t="s">
        <v>1833</v>
      </c>
      <c r="G16" s="271"/>
      <c r="H16" s="277">
        <f>SUM(H13)</f>
        <v>1000000</v>
      </c>
      <c r="I16" s="271"/>
      <c r="J16" s="277">
        <f>SUM(J13)</f>
        <v>1050000</v>
      </c>
    </row>
  </sheetData>
  <mergeCells count="4">
    <mergeCell ref="A5:G5"/>
    <mergeCell ref="A7:G7"/>
    <mergeCell ref="A8:G8"/>
    <mergeCell ref="A2:J2"/>
  </mergeCells>
  <printOptions horizontalCentered="1" verticalCentered="1"/>
  <pageMargins left="0.7" right="0.7" top="0.75" bottom="0.75" header="0.3" footer="0.3"/>
  <pageSetup scale="42" orientation="landscape" horizontalDpi="300" verticalDpi="300" r:id="rId1"/>
  <headerFooter>
    <oddFooter xml:space="preserve">&amp;C&amp;"-,Bold"&amp;24 </oddFooter>
  </headerFooter>
</worksheet>
</file>

<file path=xl/worksheets/sheet64.xml><?xml version="1.0" encoding="utf-8"?>
<worksheet xmlns="http://schemas.openxmlformats.org/spreadsheetml/2006/main" xmlns:r="http://schemas.openxmlformats.org/officeDocument/2006/relationships">
  <dimension ref="A1:J30"/>
  <sheetViews>
    <sheetView view="pageBreakPreview" zoomScale="60" zoomScaleNormal="100" workbookViewId="0">
      <selection activeCell="J10" sqref="J10"/>
    </sheetView>
  </sheetViews>
  <sheetFormatPr defaultRowHeight="15"/>
  <cols>
    <col min="1" max="1" width="21.7109375" bestFit="1" customWidth="1"/>
    <col min="2" max="2" width="24.28515625" customWidth="1"/>
    <col min="3" max="3" width="23.5703125" customWidth="1"/>
    <col min="4" max="4" width="15.7109375" style="32" customWidth="1"/>
    <col min="5" max="5" width="14.140625" customWidth="1"/>
    <col min="6" max="6" width="78.140625" customWidth="1"/>
    <col min="7" max="7" width="15" customWidth="1"/>
    <col min="8" max="8" width="30.140625" customWidth="1"/>
    <col min="9" max="9" width="28.140625" customWidth="1"/>
    <col min="10" max="10" width="31.42578125" customWidth="1"/>
  </cols>
  <sheetData>
    <row r="1" spans="1:10">
      <c r="A1" s="2"/>
      <c r="B1" s="2"/>
      <c r="C1" s="2"/>
      <c r="D1" s="29"/>
      <c r="E1" s="2"/>
      <c r="F1" s="2"/>
      <c r="G1" s="2"/>
      <c r="H1" s="2"/>
      <c r="I1" s="2"/>
      <c r="J1" s="2"/>
    </row>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830</v>
      </c>
      <c r="B5" s="785"/>
      <c r="C5" s="785"/>
      <c r="D5" s="785"/>
      <c r="E5" s="785"/>
      <c r="F5" s="785"/>
      <c r="G5" s="785"/>
      <c r="H5" s="253"/>
      <c r="I5" s="254"/>
      <c r="J5" s="254"/>
    </row>
    <row r="6" spans="1:10" ht="23.25">
      <c r="A6" s="263" t="s">
        <v>0</v>
      </c>
      <c r="B6" s="263"/>
      <c r="C6" s="492" t="s">
        <v>824</v>
      </c>
      <c r="D6" s="492"/>
      <c r="E6" s="492"/>
      <c r="F6" s="492"/>
      <c r="G6" s="263"/>
      <c r="H6" s="253"/>
      <c r="I6" s="254"/>
      <c r="J6" s="254"/>
    </row>
    <row r="7" spans="1:10" ht="23.25">
      <c r="A7" s="785" t="s">
        <v>232</v>
      </c>
      <c r="B7" s="785"/>
      <c r="C7" s="785"/>
      <c r="D7" s="785"/>
      <c r="E7" s="785"/>
      <c r="F7" s="785"/>
      <c r="G7" s="785"/>
      <c r="H7" s="253"/>
      <c r="I7" s="254"/>
      <c r="J7" s="254"/>
    </row>
    <row r="8" spans="1:10" ht="23.25">
      <c r="A8" s="785" t="s">
        <v>872</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ht="23.25">
      <c r="A11" s="254"/>
      <c r="B11" s="254"/>
      <c r="C11" s="254"/>
      <c r="D11" s="473"/>
      <c r="E11" s="254"/>
      <c r="F11" s="254"/>
      <c r="G11" s="258"/>
      <c r="H11" s="259" t="s">
        <v>22</v>
      </c>
      <c r="I11" s="259" t="s">
        <v>22</v>
      </c>
      <c r="J11" s="259" t="s">
        <v>22</v>
      </c>
    </row>
    <row r="12" spans="1:10" s="64" customFormat="1" ht="30" customHeight="1">
      <c r="A12" s="267"/>
      <c r="B12" s="267"/>
      <c r="C12" s="267"/>
      <c r="D12" s="394"/>
      <c r="E12" s="267"/>
      <c r="F12" s="268"/>
      <c r="G12" s="268"/>
      <c r="H12" s="269"/>
      <c r="I12" s="271"/>
      <c r="J12" s="271"/>
    </row>
    <row r="13" spans="1:10" s="64" customFormat="1" ht="39" customHeight="1">
      <c r="A13" s="267"/>
      <c r="B13" s="267"/>
      <c r="C13" s="267"/>
      <c r="D13" s="394"/>
      <c r="E13" s="267"/>
      <c r="F13" s="268"/>
      <c r="G13" s="268"/>
      <c r="H13" s="269"/>
      <c r="I13" s="271"/>
      <c r="J13" s="271"/>
    </row>
    <row r="14" spans="1:10" s="64" customFormat="1" ht="45">
      <c r="A14" s="267">
        <v>23010112</v>
      </c>
      <c r="B14" s="267">
        <v>70133</v>
      </c>
      <c r="C14" s="267"/>
      <c r="D14" s="394" t="s">
        <v>1248</v>
      </c>
      <c r="E14" s="267"/>
      <c r="F14" s="402" t="s">
        <v>4</v>
      </c>
      <c r="G14" s="268" t="s">
        <v>12</v>
      </c>
      <c r="H14" s="269">
        <v>100000</v>
      </c>
      <c r="I14" s="273"/>
      <c r="J14" s="269">
        <v>5000000</v>
      </c>
    </row>
    <row r="15" spans="1:10" s="64" customFormat="1" ht="30" customHeight="1">
      <c r="A15" s="267" t="s">
        <v>6</v>
      </c>
      <c r="B15" s="267"/>
      <c r="C15" s="267"/>
      <c r="D15" s="394"/>
      <c r="E15" s="267"/>
      <c r="F15" s="260" t="s">
        <v>229</v>
      </c>
      <c r="G15" s="268"/>
      <c r="H15" s="273">
        <v>100000</v>
      </c>
      <c r="I15" s="273"/>
      <c r="J15" s="273">
        <v>5000000</v>
      </c>
    </row>
    <row r="16" spans="1:10" s="64" customFormat="1" ht="30" customHeight="1">
      <c r="A16" s="267"/>
      <c r="B16" s="267"/>
      <c r="C16" s="267"/>
      <c r="D16" s="394"/>
      <c r="E16" s="267"/>
      <c r="F16" s="260"/>
      <c r="G16" s="268"/>
      <c r="H16" s="273"/>
      <c r="I16" s="273"/>
      <c r="J16" s="273"/>
    </row>
    <row r="17" spans="1:10" s="64" customFormat="1" ht="45">
      <c r="A17" s="267">
        <v>23030121</v>
      </c>
      <c r="B17" s="267">
        <v>70610</v>
      </c>
      <c r="C17" s="267"/>
      <c r="D17" s="394" t="s">
        <v>1248</v>
      </c>
      <c r="E17" s="267"/>
      <c r="F17" s="401" t="s">
        <v>74</v>
      </c>
      <c r="G17" s="268" t="s">
        <v>12</v>
      </c>
      <c r="H17" s="269">
        <v>100000</v>
      </c>
      <c r="I17" s="273"/>
      <c r="J17" s="269">
        <f>SUM(J18:J19)</f>
        <v>0</v>
      </c>
    </row>
    <row r="18" spans="1:10" s="64" customFormat="1" ht="30" customHeight="1">
      <c r="A18" s="267" t="s">
        <v>6</v>
      </c>
      <c r="B18" s="267"/>
      <c r="C18" s="267"/>
      <c r="D18" s="394"/>
      <c r="E18" s="267"/>
      <c r="F18" s="547" t="s">
        <v>230</v>
      </c>
      <c r="G18" s="268"/>
      <c r="H18" s="273">
        <v>100000</v>
      </c>
      <c r="I18" s="273"/>
      <c r="J18" s="273">
        <v>0</v>
      </c>
    </row>
    <row r="19" spans="1:10" s="64" customFormat="1" ht="30" customHeight="1">
      <c r="A19" s="267"/>
      <c r="B19" s="267"/>
      <c r="C19" s="267"/>
      <c r="D19" s="394"/>
      <c r="E19" s="267"/>
      <c r="F19" s="547" t="s">
        <v>1104</v>
      </c>
      <c r="G19" s="268"/>
      <c r="H19" s="273"/>
      <c r="I19" s="273"/>
      <c r="J19" s="273">
        <v>0</v>
      </c>
    </row>
    <row r="20" spans="1:10" s="64" customFormat="1" ht="30" customHeight="1">
      <c r="A20" s="267"/>
      <c r="B20" s="267"/>
      <c r="C20" s="267"/>
      <c r="D20" s="394"/>
      <c r="E20" s="267"/>
      <c r="F20" s="547"/>
      <c r="G20" s="268"/>
      <c r="H20" s="273"/>
      <c r="I20" s="273"/>
      <c r="J20" s="273"/>
    </row>
    <row r="21" spans="1:10" s="64" customFormat="1" ht="30" customHeight="1">
      <c r="A21" s="267">
        <v>23010119</v>
      </c>
      <c r="B21" s="267">
        <v>70133</v>
      </c>
      <c r="C21" s="267"/>
      <c r="D21" s="394" t="s">
        <v>1248</v>
      </c>
      <c r="E21" s="267"/>
      <c r="F21" s="548" t="s">
        <v>1100</v>
      </c>
      <c r="G21" s="268"/>
      <c r="H21" s="273"/>
      <c r="I21" s="273"/>
      <c r="J21" s="269">
        <v>200000</v>
      </c>
    </row>
    <row r="22" spans="1:10" s="64" customFormat="1" ht="30" customHeight="1">
      <c r="A22" s="267" t="s">
        <v>6</v>
      </c>
      <c r="B22" s="267"/>
      <c r="C22" s="267"/>
      <c r="D22" s="394"/>
      <c r="E22" s="267"/>
      <c r="F22" s="547" t="s">
        <v>1101</v>
      </c>
      <c r="G22" s="268" t="s">
        <v>12</v>
      </c>
      <c r="H22" s="273"/>
      <c r="I22" s="273"/>
      <c r="J22" s="273">
        <v>200000</v>
      </c>
    </row>
    <row r="23" spans="1:10" s="64" customFormat="1" ht="30" customHeight="1">
      <c r="A23" s="267"/>
      <c r="B23" s="267"/>
      <c r="C23" s="267"/>
      <c r="D23" s="394"/>
      <c r="E23" s="267"/>
      <c r="F23" s="547"/>
      <c r="G23" s="268"/>
      <c r="H23" s="273"/>
      <c r="I23" s="273"/>
      <c r="J23" s="273"/>
    </row>
    <row r="24" spans="1:10" s="64" customFormat="1" ht="30" customHeight="1">
      <c r="A24" s="267">
        <v>23010127</v>
      </c>
      <c r="B24" s="267">
        <v>70133</v>
      </c>
      <c r="C24" s="267"/>
      <c r="D24" s="394" t="s">
        <v>1248</v>
      </c>
      <c r="E24" s="267"/>
      <c r="F24" s="548" t="s">
        <v>14</v>
      </c>
      <c r="G24" s="268"/>
      <c r="H24" s="273"/>
      <c r="I24" s="273"/>
      <c r="J24" s="269">
        <v>1000000</v>
      </c>
    </row>
    <row r="25" spans="1:10" s="64" customFormat="1" ht="30" customHeight="1">
      <c r="A25" s="267" t="s">
        <v>6</v>
      </c>
      <c r="B25" s="267"/>
      <c r="C25" s="267"/>
      <c r="D25" s="394"/>
      <c r="E25" s="267"/>
      <c r="F25" s="547" t="s">
        <v>1102</v>
      </c>
      <c r="G25" s="268" t="s">
        <v>12</v>
      </c>
      <c r="H25" s="273"/>
      <c r="I25" s="273"/>
      <c r="J25" s="273">
        <v>1000000</v>
      </c>
    </row>
    <row r="26" spans="1:10" s="64" customFormat="1" ht="30" customHeight="1">
      <c r="A26" s="267"/>
      <c r="B26" s="267"/>
      <c r="C26" s="267"/>
      <c r="D26" s="394"/>
      <c r="E26" s="267"/>
      <c r="F26" s="547"/>
      <c r="G26" s="268"/>
      <c r="H26" s="273"/>
      <c r="I26" s="273"/>
      <c r="J26" s="273"/>
    </row>
    <row r="27" spans="1:10" s="64" customFormat="1" ht="30" customHeight="1">
      <c r="A27" s="267">
        <v>23010123</v>
      </c>
      <c r="B27" s="267">
        <v>70320</v>
      </c>
      <c r="C27" s="267"/>
      <c r="D27" s="394" t="s">
        <v>1248</v>
      </c>
      <c r="E27" s="267"/>
      <c r="F27" s="548" t="s">
        <v>153</v>
      </c>
      <c r="G27" s="268"/>
      <c r="H27" s="273"/>
      <c r="I27" s="273"/>
      <c r="J27" s="269">
        <v>500000</v>
      </c>
    </row>
    <row r="28" spans="1:10" s="64" customFormat="1" ht="30" customHeight="1">
      <c r="A28" s="267" t="s">
        <v>6</v>
      </c>
      <c r="B28" s="267"/>
      <c r="C28" s="267"/>
      <c r="D28" s="394"/>
      <c r="E28" s="267"/>
      <c r="F28" s="547" t="s">
        <v>1103</v>
      </c>
      <c r="G28" s="268" t="s">
        <v>12</v>
      </c>
      <c r="H28" s="273"/>
      <c r="I28" s="273"/>
      <c r="J28" s="273">
        <v>500000</v>
      </c>
    </row>
    <row r="29" spans="1:10" s="64" customFormat="1" ht="30" customHeight="1">
      <c r="A29" s="267"/>
      <c r="B29" s="267"/>
      <c r="C29" s="267"/>
      <c r="D29" s="394"/>
      <c r="E29" s="267"/>
      <c r="F29" s="260"/>
      <c r="G29" s="268"/>
      <c r="H29" s="273"/>
      <c r="I29" s="273"/>
      <c r="J29" s="273"/>
    </row>
    <row r="30" spans="1:10" s="64" customFormat="1" ht="30" customHeight="1">
      <c r="A30" s="271"/>
      <c r="B30" s="271"/>
      <c r="C30" s="271"/>
      <c r="D30" s="403"/>
      <c r="E30" s="271"/>
      <c r="F30" s="267" t="s">
        <v>1823</v>
      </c>
      <c r="G30" s="271"/>
      <c r="H30" s="277">
        <f>SUM(H14,H17)</f>
        <v>200000</v>
      </c>
      <c r="I30" s="273"/>
      <c r="J30" s="277">
        <f>SUM(J14,J17,J21,J24,J27)</f>
        <v>6700000</v>
      </c>
    </row>
  </sheetData>
  <mergeCells count="4">
    <mergeCell ref="A5:G5"/>
    <mergeCell ref="A7:G7"/>
    <mergeCell ref="A8:G8"/>
    <mergeCell ref="A2:J2"/>
  </mergeCells>
  <printOptions horizontalCentered="1" verticalCentered="1"/>
  <pageMargins left="0.7" right="0.7" top="0.75" bottom="0.75" header="0.3" footer="0.3"/>
  <pageSetup scale="42" orientation="landscape" horizontalDpi="300" verticalDpi="300" r:id="rId1"/>
  <headerFooter>
    <oddFooter xml:space="preserve">&amp;C&amp;"-,Bold"&amp;24 </oddFooter>
  </headerFooter>
</worksheet>
</file>

<file path=xl/worksheets/sheet65.xml><?xml version="1.0" encoding="utf-8"?>
<worksheet xmlns="http://schemas.openxmlformats.org/spreadsheetml/2006/main" xmlns:r="http://schemas.openxmlformats.org/officeDocument/2006/relationships">
  <dimension ref="A1:J21"/>
  <sheetViews>
    <sheetView view="pageBreakPreview" zoomScale="60" zoomScaleNormal="100" workbookViewId="0">
      <selection activeCell="J10" sqref="J10"/>
    </sheetView>
  </sheetViews>
  <sheetFormatPr defaultRowHeight="15"/>
  <cols>
    <col min="1" max="1" width="21.7109375" bestFit="1" customWidth="1"/>
    <col min="2" max="2" width="25.28515625" customWidth="1"/>
    <col min="3" max="3" width="23.85546875" customWidth="1"/>
    <col min="4" max="4" width="14.42578125" style="32" customWidth="1"/>
    <col min="5" max="5" width="11.85546875" customWidth="1"/>
    <col min="6" max="6" width="78.28515625" customWidth="1"/>
    <col min="7" max="7" width="13.42578125" customWidth="1"/>
    <col min="8" max="8" width="30.7109375" customWidth="1"/>
    <col min="9" max="9" width="28.85546875" customWidth="1"/>
    <col min="10" max="10" width="32" customWidth="1"/>
  </cols>
  <sheetData>
    <row r="1" spans="1:10">
      <c r="A1" s="2"/>
      <c r="B1" s="2"/>
      <c r="C1" s="2"/>
      <c r="D1" s="29"/>
      <c r="E1" s="2"/>
      <c r="F1" s="2"/>
      <c r="G1" s="2"/>
      <c r="H1" s="2"/>
      <c r="I1" s="2"/>
      <c r="J1" s="2"/>
    </row>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253"/>
      <c r="B4" s="253"/>
      <c r="C4" s="253"/>
      <c r="D4" s="352"/>
      <c r="E4" s="253"/>
      <c r="F4" s="253"/>
      <c r="G4" s="253"/>
      <c r="H4" s="253"/>
      <c r="I4" s="254"/>
      <c r="J4" s="254"/>
    </row>
    <row r="5" spans="1:10" ht="23.25">
      <c r="A5" s="785" t="s">
        <v>131</v>
      </c>
      <c r="B5" s="785"/>
      <c r="C5" s="785"/>
      <c r="D5" s="785"/>
      <c r="E5" s="785"/>
      <c r="F5" s="785"/>
      <c r="G5" s="785"/>
      <c r="H5" s="253"/>
      <c r="I5" s="254"/>
      <c r="J5" s="254"/>
    </row>
    <row r="6" spans="1:10" ht="23.25">
      <c r="A6" s="263" t="s">
        <v>0</v>
      </c>
      <c r="B6" s="263"/>
      <c r="C6" s="492" t="s">
        <v>848</v>
      </c>
      <c r="D6" s="492"/>
      <c r="E6" s="492"/>
      <c r="F6" s="492"/>
      <c r="G6" s="263"/>
      <c r="H6" s="253"/>
      <c r="I6" s="254"/>
      <c r="J6" s="254"/>
    </row>
    <row r="7" spans="1:10" ht="23.25">
      <c r="A7" s="785" t="s">
        <v>234</v>
      </c>
      <c r="B7" s="785"/>
      <c r="C7" s="785"/>
      <c r="D7" s="785"/>
      <c r="E7" s="785"/>
      <c r="F7" s="785"/>
      <c r="G7" s="785"/>
      <c r="H7" s="253"/>
      <c r="I7" s="254"/>
      <c r="J7" s="254"/>
    </row>
    <row r="8" spans="1:10" ht="23.25">
      <c r="A8" s="785" t="s">
        <v>873</v>
      </c>
      <c r="B8" s="785"/>
      <c r="C8" s="785"/>
      <c r="D8" s="785"/>
      <c r="E8" s="785"/>
      <c r="F8" s="785"/>
      <c r="G8" s="785"/>
      <c r="H8" s="253"/>
      <c r="I8" s="254"/>
      <c r="J8" s="254"/>
    </row>
    <row r="9" spans="1:10" ht="23.25">
      <c r="A9" s="253"/>
      <c r="B9" s="253"/>
      <c r="C9" s="253"/>
      <c r="D9" s="352"/>
      <c r="E9" s="253"/>
      <c r="F9" s="253"/>
      <c r="G9" s="253"/>
      <c r="H9" s="253"/>
      <c r="I9" s="254"/>
      <c r="J9" s="254"/>
    </row>
    <row r="10" spans="1:10" ht="67.5">
      <c r="A10" s="255" t="s">
        <v>900</v>
      </c>
      <c r="B10" s="255" t="s">
        <v>901</v>
      </c>
      <c r="C10" s="256" t="s">
        <v>902</v>
      </c>
      <c r="D10" s="495" t="s">
        <v>903</v>
      </c>
      <c r="E10" s="255" t="s">
        <v>904</v>
      </c>
      <c r="F10" s="256" t="s">
        <v>1240</v>
      </c>
      <c r="G10" s="256" t="s">
        <v>908</v>
      </c>
      <c r="H10" s="255" t="s">
        <v>905</v>
      </c>
      <c r="I10" s="255" t="s">
        <v>906</v>
      </c>
      <c r="J10" s="255" t="s">
        <v>907</v>
      </c>
    </row>
    <row r="11" spans="1:10" ht="23.25">
      <c r="A11" s="254"/>
      <c r="B11" s="254"/>
      <c r="C11" s="254"/>
      <c r="D11" s="473"/>
      <c r="E11" s="254"/>
      <c r="F11" s="254"/>
      <c r="G11" s="258"/>
      <c r="H11" s="259" t="s">
        <v>22</v>
      </c>
      <c r="I11" s="259" t="s">
        <v>22</v>
      </c>
      <c r="J11" s="259" t="s">
        <v>22</v>
      </c>
    </row>
    <row r="12" spans="1:10" s="64" customFormat="1" ht="35.1" customHeight="1">
      <c r="A12" s="267"/>
      <c r="B12" s="267"/>
      <c r="C12" s="267"/>
      <c r="D12" s="394"/>
      <c r="E12" s="267"/>
      <c r="F12" s="268"/>
      <c r="G12" s="268"/>
      <c r="H12" s="269"/>
      <c r="I12" s="271"/>
      <c r="J12" s="271"/>
    </row>
    <row r="13" spans="1:10" s="64" customFormat="1" ht="39" customHeight="1">
      <c r="A13" s="267"/>
      <c r="B13" s="267"/>
      <c r="C13" s="267"/>
      <c r="D13" s="394"/>
      <c r="E13" s="267"/>
      <c r="F13" s="268"/>
      <c r="G13" s="268"/>
      <c r="H13" s="269"/>
      <c r="I13" s="271"/>
      <c r="J13" s="271"/>
    </row>
    <row r="14" spans="1:10" s="64" customFormat="1" ht="35.1" customHeight="1">
      <c r="A14" s="267">
        <v>23010112</v>
      </c>
      <c r="B14" s="267">
        <v>70133</v>
      </c>
      <c r="C14" s="267"/>
      <c r="D14" s="394" t="s">
        <v>1248</v>
      </c>
      <c r="E14" s="267"/>
      <c r="F14" s="402" t="s">
        <v>4</v>
      </c>
      <c r="G14" s="268" t="s">
        <v>12</v>
      </c>
      <c r="H14" s="269">
        <v>5000000</v>
      </c>
      <c r="I14" s="269">
        <v>1012500</v>
      </c>
      <c r="J14" s="269">
        <v>5000000</v>
      </c>
    </row>
    <row r="15" spans="1:10" s="64" customFormat="1" ht="35.1" customHeight="1">
      <c r="A15" s="267" t="s">
        <v>6</v>
      </c>
      <c r="B15" s="267"/>
      <c r="C15" s="267"/>
      <c r="D15" s="394"/>
      <c r="E15" s="267"/>
      <c r="F15" s="260" t="s">
        <v>26</v>
      </c>
      <c r="G15" s="268"/>
      <c r="H15" s="273">
        <v>5000000</v>
      </c>
      <c r="I15" s="273">
        <v>1012500</v>
      </c>
      <c r="J15" s="273">
        <v>5000000</v>
      </c>
    </row>
    <row r="16" spans="1:10" s="64" customFormat="1" ht="35.1" customHeight="1">
      <c r="A16" s="267"/>
      <c r="B16" s="267"/>
      <c r="C16" s="267"/>
      <c r="D16" s="394"/>
      <c r="E16" s="267"/>
      <c r="F16" s="260"/>
      <c r="G16" s="268"/>
      <c r="H16" s="273"/>
      <c r="I16" s="273"/>
      <c r="J16" s="273"/>
    </row>
    <row r="17" spans="1:10" s="64" customFormat="1" ht="45">
      <c r="A17" s="267">
        <v>23010125</v>
      </c>
      <c r="B17" s="267">
        <v>7330</v>
      </c>
      <c r="C17" s="267"/>
      <c r="D17" s="394" t="s">
        <v>1248</v>
      </c>
      <c r="E17" s="267"/>
      <c r="F17" s="401" t="s">
        <v>94</v>
      </c>
      <c r="G17" s="268" t="s">
        <v>5</v>
      </c>
      <c r="H17" s="269">
        <v>10000000</v>
      </c>
      <c r="I17" s="269">
        <v>1892000</v>
      </c>
      <c r="J17" s="273">
        <v>20000000</v>
      </c>
    </row>
    <row r="18" spans="1:10" s="64" customFormat="1" ht="35.1" customHeight="1">
      <c r="A18" s="267" t="s">
        <v>6</v>
      </c>
      <c r="B18" s="267">
        <v>7330</v>
      </c>
      <c r="C18" s="267"/>
      <c r="D18" s="394"/>
      <c r="E18" s="267"/>
      <c r="F18" s="304" t="s">
        <v>233</v>
      </c>
      <c r="G18" s="268"/>
      <c r="H18" s="273">
        <v>10000000</v>
      </c>
      <c r="I18" s="273">
        <v>1892000</v>
      </c>
      <c r="J18" s="273">
        <v>20000000</v>
      </c>
    </row>
    <row r="19" spans="1:10" s="64" customFormat="1" ht="35.1" customHeight="1">
      <c r="A19" s="267" t="s">
        <v>7</v>
      </c>
      <c r="B19" s="267">
        <v>7330</v>
      </c>
      <c r="C19" s="267"/>
      <c r="D19" s="394"/>
      <c r="E19" s="267"/>
      <c r="F19" s="304" t="s">
        <v>1124</v>
      </c>
      <c r="G19" s="268"/>
      <c r="H19" s="273"/>
      <c r="I19" s="273"/>
      <c r="J19" s="273">
        <v>0</v>
      </c>
    </row>
    <row r="20" spans="1:10" s="64" customFormat="1" ht="35.1" customHeight="1">
      <c r="A20" s="267"/>
      <c r="B20" s="267"/>
      <c r="C20" s="267"/>
      <c r="D20" s="394"/>
      <c r="E20" s="267"/>
      <c r="F20" s="260"/>
      <c r="G20" s="268"/>
      <c r="H20" s="273"/>
      <c r="I20" s="273"/>
      <c r="J20" s="273"/>
    </row>
    <row r="21" spans="1:10" s="64" customFormat="1" ht="35.1" customHeight="1">
      <c r="A21" s="271"/>
      <c r="B21" s="271"/>
      <c r="C21" s="271"/>
      <c r="D21" s="403"/>
      <c r="E21" s="271"/>
      <c r="F21" s="267" t="s">
        <v>1835</v>
      </c>
      <c r="G21" s="271"/>
      <c r="H21" s="277">
        <f>SUM(H14,H17)</f>
        <v>15000000</v>
      </c>
      <c r="I21" s="277">
        <f t="shared" ref="I21:J21" si="0">SUM(I14,I17)</f>
        <v>2904500</v>
      </c>
      <c r="J21" s="277">
        <f t="shared" si="0"/>
        <v>25000000</v>
      </c>
    </row>
  </sheetData>
  <mergeCells count="4">
    <mergeCell ref="A5:G5"/>
    <mergeCell ref="A7:G7"/>
    <mergeCell ref="A8:G8"/>
    <mergeCell ref="A2:J2"/>
  </mergeCells>
  <printOptions horizontalCentered="1" verticalCentered="1"/>
  <pageMargins left="0.7" right="0.7" top="0.75" bottom="0.75" header="0.3" footer="0.3"/>
  <pageSetup scale="43" orientation="landscape" horizontalDpi="300" verticalDpi="300" r:id="rId1"/>
  <headerFooter>
    <oddFooter xml:space="preserve">&amp;C&amp;"-,Bold"&amp;24 </oddFooter>
  </headerFooter>
</worksheet>
</file>

<file path=xl/worksheets/sheet66.xml><?xml version="1.0" encoding="utf-8"?>
<worksheet xmlns="http://schemas.openxmlformats.org/spreadsheetml/2006/main" xmlns:r="http://schemas.openxmlformats.org/officeDocument/2006/relationships">
  <dimension ref="A1:J73"/>
  <sheetViews>
    <sheetView view="pageBreakPreview" zoomScale="60" zoomScaleNormal="100" workbookViewId="0">
      <selection activeCell="J10" sqref="J10"/>
    </sheetView>
  </sheetViews>
  <sheetFormatPr defaultRowHeight="15"/>
  <cols>
    <col min="1" max="1" width="20" customWidth="1"/>
    <col min="2" max="2" width="22.42578125" customWidth="1"/>
    <col min="3" max="3" width="24.28515625" customWidth="1"/>
    <col min="4" max="4" width="15.7109375" style="32" customWidth="1"/>
    <col min="5" max="5" width="14.85546875" customWidth="1"/>
    <col min="6" max="6" width="89.42578125" customWidth="1"/>
    <col min="7" max="7" width="12.7109375" customWidth="1"/>
    <col min="8" max="8" width="28.85546875" customWidth="1"/>
    <col min="9" max="9" width="27.28515625" customWidth="1"/>
    <col min="10" max="10" width="31.140625" customWidth="1"/>
  </cols>
  <sheetData>
    <row r="1" spans="1:10">
      <c r="A1" s="2"/>
      <c r="B1" s="2"/>
      <c r="C1" s="2"/>
      <c r="D1" s="29"/>
      <c r="E1" s="2"/>
      <c r="F1" s="2"/>
      <c r="G1" s="2"/>
      <c r="H1" s="2"/>
      <c r="I1" s="2"/>
      <c r="J1" s="2"/>
    </row>
    <row r="2" spans="1:10" ht="22.5">
      <c r="A2" s="780" t="s">
        <v>1247</v>
      </c>
      <c r="B2" s="780"/>
      <c r="C2" s="780"/>
      <c r="D2" s="780"/>
      <c r="E2" s="780"/>
      <c r="F2" s="780"/>
      <c r="G2" s="780"/>
      <c r="H2" s="780"/>
      <c r="I2" s="780"/>
      <c r="J2" s="780"/>
    </row>
    <row r="3" spans="1:10" ht="23.25">
      <c r="A3" s="253"/>
      <c r="B3" s="253"/>
      <c r="C3" s="253"/>
      <c r="D3" s="352"/>
      <c r="E3" s="253"/>
      <c r="F3" s="253"/>
      <c r="G3" s="253"/>
      <c r="H3" s="253"/>
      <c r="I3" s="254"/>
      <c r="J3" s="254"/>
    </row>
    <row r="4" spans="1:10" ht="23.25">
      <c r="A4" s="785" t="s">
        <v>235</v>
      </c>
      <c r="B4" s="785"/>
      <c r="C4" s="785"/>
      <c r="D4" s="785"/>
      <c r="E4" s="785"/>
      <c r="F4" s="785"/>
      <c r="G4" s="785"/>
      <c r="H4" s="253"/>
      <c r="I4" s="254"/>
      <c r="J4" s="254"/>
    </row>
    <row r="5" spans="1:10" ht="23.25">
      <c r="A5" s="263" t="s">
        <v>0</v>
      </c>
      <c r="B5" s="263"/>
      <c r="C5" s="492" t="s">
        <v>1287</v>
      </c>
      <c r="D5" s="492"/>
      <c r="E5" s="492"/>
      <c r="F5" s="492"/>
      <c r="G5" s="263"/>
      <c r="H5" s="253"/>
      <c r="I5" s="254"/>
      <c r="J5" s="254"/>
    </row>
    <row r="6" spans="1:10" ht="23.25">
      <c r="A6" s="785" t="s">
        <v>236</v>
      </c>
      <c r="B6" s="785"/>
      <c r="C6" s="785"/>
      <c r="D6" s="785"/>
      <c r="E6" s="785"/>
      <c r="F6" s="785"/>
      <c r="G6" s="785"/>
      <c r="H6" s="253"/>
      <c r="I6" s="254"/>
      <c r="J6" s="254"/>
    </row>
    <row r="7" spans="1:10" ht="23.25">
      <c r="A7" s="785" t="s">
        <v>874</v>
      </c>
      <c r="B7" s="785"/>
      <c r="C7" s="785"/>
      <c r="D7" s="785"/>
      <c r="E7" s="785"/>
      <c r="F7" s="785"/>
      <c r="G7" s="785"/>
      <c r="H7" s="253"/>
      <c r="I7" s="254"/>
      <c r="J7" s="254"/>
    </row>
    <row r="8" spans="1:10" ht="23.25">
      <c r="A8" s="253"/>
      <c r="B8" s="253"/>
      <c r="C8" s="253"/>
      <c r="D8" s="352"/>
      <c r="E8" s="253"/>
      <c r="F8" s="253"/>
      <c r="G8" s="253"/>
      <c r="H8" s="253"/>
      <c r="I8" s="254"/>
      <c r="J8" s="254"/>
    </row>
    <row r="9" spans="1:10" ht="67.5">
      <c r="A9" s="255" t="s">
        <v>900</v>
      </c>
      <c r="B9" s="255" t="s">
        <v>901</v>
      </c>
      <c r="C9" s="256" t="s">
        <v>902</v>
      </c>
      <c r="D9" s="495" t="s">
        <v>903</v>
      </c>
      <c r="E9" s="255" t="s">
        <v>904</v>
      </c>
      <c r="F9" s="256" t="s">
        <v>1240</v>
      </c>
      <c r="G9" s="256" t="s">
        <v>908</v>
      </c>
      <c r="H9" s="255" t="s">
        <v>905</v>
      </c>
      <c r="I9" s="255" t="s">
        <v>906</v>
      </c>
      <c r="J9" s="255" t="s">
        <v>907</v>
      </c>
    </row>
    <row r="10" spans="1:10" ht="23.25">
      <c r="A10" s="254"/>
      <c r="B10" s="254"/>
      <c r="C10" s="254"/>
      <c r="D10" s="473"/>
      <c r="E10" s="254"/>
      <c r="F10" s="254"/>
      <c r="G10" s="258"/>
      <c r="H10" s="259" t="s">
        <v>22</v>
      </c>
      <c r="I10" s="259" t="s">
        <v>22</v>
      </c>
      <c r="J10" s="259" t="s">
        <v>22</v>
      </c>
    </row>
    <row r="11" spans="1:10" s="64" customFormat="1" ht="27.95" customHeight="1">
      <c r="A11" s="267">
        <v>23010112</v>
      </c>
      <c r="B11" s="267">
        <v>70133</v>
      </c>
      <c r="C11" s="267"/>
      <c r="D11" s="394" t="s">
        <v>1248</v>
      </c>
      <c r="E11" s="267">
        <v>51231202</v>
      </c>
      <c r="F11" s="402" t="s">
        <v>4</v>
      </c>
      <c r="G11" s="268" t="s">
        <v>12</v>
      </c>
      <c r="H11" s="269">
        <v>25000000</v>
      </c>
      <c r="I11" s="269">
        <v>23060187</v>
      </c>
      <c r="J11" s="269">
        <v>10000000</v>
      </c>
    </row>
    <row r="12" spans="1:10" s="64" customFormat="1" ht="27.95" customHeight="1">
      <c r="A12" s="267" t="s">
        <v>6</v>
      </c>
      <c r="B12" s="267"/>
      <c r="C12" s="267"/>
      <c r="D12" s="394"/>
      <c r="E12" s="267"/>
      <c r="F12" s="271" t="s">
        <v>237</v>
      </c>
      <c r="G12" s="268"/>
      <c r="H12" s="273">
        <v>25000000</v>
      </c>
      <c r="I12" s="273">
        <v>23060187</v>
      </c>
      <c r="J12" s="273">
        <v>10000000</v>
      </c>
    </row>
    <row r="13" spans="1:10" s="64" customFormat="1" ht="39" customHeight="1">
      <c r="A13" s="267"/>
      <c r="B13" s="267"/>
      <c r="C13" s="267"/>
      <c r="D13" s="394"/>
      <c r="E13" s="267"/>
      <c r="F13" s="260"/>
      <c r="G13" s="268"/>
      <c r="H13" s="273"/>
      <c r="I13" s="273"/>
      <c r="J13" s="273"/>
    </row>
    <row r="14" spans="1:10" s="64" customFormat="1" ht="27.95" customHeight="1">
      <c r="A14" s="267">
        <v>23010113</v>
      </c>
      <c r="B14" s="267">
        <v>70460</v>
      </c>
      <c r="C14" s="267"/>
      <c r="D14" s="394" t="s">
        <v>1248</v>
      </c>
      <c r="E14" s="267">
        <v>51231202</v>
      </c>
      <c r="F14" s="401" t="s">
        <v>92</v>
      </c>
      <c r="G14" s="268" t="s">
        <v>5</v>
      </c>
      <c r="H14" s="269">
        <v>70000000</v>
      </c>
      <c r="I14" s="269">
        <f>SUM(I15:I18)</f>
        <v>40000000</v>
      </c>
      <c r="J14" s="269">
        <f>SUM(J15:J19)</f>
        <v>95000000</v>
      </c>
    </row>
    <row r="15" spans="1:10" s="64" customFormat="1" ht="27.95" customHeight="1">
      <c r="A15" s="270" t="s">
        <v>6</v>
      </c>
      <c r="B15" s="270"/>
      <c r="C15" s="270"/>
      <c r="D15" s="395"/>
      <c r="E15" s="270"/>
      <c r="F15" s="271" t="s">
        <v>238</v>
      </c>
      <c r="G15" s="268"/>
      <c r="H15" s="273">
        <v>30000000</v>
      </c>
      <c r="I15" s="273">
        <v>30000000</v>
      </c>
      <c r="J15" s="273">
        <v>10000000</v>
      </c>
    </row>
    <row r="16" spans="1:10" s="64" customFormat="1" ht="27.95" customHeight="1">
      <c r="A16" s="270" t="s">
        <v>7</v>
      </c>
      <c r="B16" s="270"/>
      <c r="C16" s="270"/>
      <c r="D16" s="395"/>
      <c r="E16" s="270"/>
      <c r="F16" s="271" t="s">
        <v>239</v>
      </c>
      <c r="G16" s="268"/>
      <c r="H16" s="273">
        <v>10000000</v>
      </c>
      <c r="I16" s="273">
        <v>10000000</v>
      </c>
      <c r="J16" s="273">
        <v>5000000</v>
      </c>
    </row>
    <row r="17" spans="1:10" s="64" customFormat="1" ht="27.95" customHeight="1">
      <c r="A17" s="270" t="s">
        <v>9</v>
      </c>
      <c r="B17" s="270"/>
      <c r="C17" s="270"/>
      <c r="D17" s="395"/>
      <c r="E17" s="270"/>
      <c r="F17" s="271" t="s">
        <v>240</v>
      </c>
      <c r="G17" s="271"/>
      <c r="H17" s="478">
        <v>15000000</v>
      </c>
      <c r="I17" s="273"/>
      <c r="J17" s="273">
        <v>5000000</v>
      </c>
    </row>
    <row r="18" spans="1:10" s="64" customFormat="1" ht="27.95" customHeight="1">
      <c r="A18" s="270" t="s">
        <v>35</v>
      </c>
      <c r="B18" s="270"/>
      <c r="C18" s="270"/>
      <c r="D18" s="395"/>
      <c r="E18" s="270"/>
      <c r="F18" s="271" t="s">
        <v>241</v>
      </c>
      <c r="G18" s="271"/>
      <c r="H18" s="478">
        <v>15000000</v>
      </c>
      <c r="I18" s="273"/>
      <c r="J18" s="273">
        <v>5000000</v>
      </c>
    </row>
    <row r="19" spans="1:10" s="64" customFormat="1" ht="42.75" customHeight="1">
      <c r="A19" s="270" t="s">
        <v>71</v>
      </c>
      <c r="B19" s="270"/>
      <c r="C19" s="270"/>
      <c r="D19" s="395"/>
      <c r="E19" s="270"/>
      <c r="F19" s="420" t="s">
        <v>2019</v>
      </c>
      <c r="G19" s="271"/>
      <c r="H19" s="478"/>
      <c r="I19" s="273"/>
      <c r="J19" s="273">
        <v>70000000</v>
      </c>
    </row>
    <row r="20" spans="1:10" s="64" customFormat="1" ht="27.95" customHeight="1">
      <c r="A20" s="271"/>
      <c r="B20" s="271"/>
      <c r="C20" s="271"/>
      <c r="D20" s="403"/>
      <c r="E20" s="271"/>
      <c r="F20" s="271"/>
      <c r="G20" s="271"/>
      <c r="H20" s="478"/>
      <c r="I20" s="273"/>
      <c r="J20" s="273"/>
    </row>
    <row r="21" spans="1:10" s="64" customFormat="1" ht="45">
      <c r="A21" s="268">
        <v>23020127</v>
      </c>
      <c r="B21" s="268">
        <v>70460</v>
      </c>
      <c r="C21" s="268"/>
      <c r="D21" s="394" t="s">
        <v>1248</v>
      </c>
      <c r="E21" s="267">
        <v>51231202</v>
      </c>
      <c r="F21" s="428" t="s">
        <v>1180</v>
      </c>
      <c r="G21" s="268" t="s">
        <v>5</v>
      </c>
      <c r="H21" s="277">
        <f>SUM(H22:H38)</f>
        <v>225000000</v>
      </c>
      <c r="I21" s="277">
        <f>SUM(I22:I38)</f>
        <v>135881547.11000001</v>
      </c>
      <c r="J21" s="277">
        <f>SUM(J22:J38)</f>
        <v>672000000</v>
      </c>
    </row>
    <row r="22" spans="1:10" s="64" customFormat="1" ht="27.95" customHeight="1">
      <c r="A22" s="270" t="s">
        <v>6</v>
      </c>
      <c r="B22" s="271"/>
      <c r="C22" s="271"/>
      <c r="D22" s="403"/>
      <c r="E22" s="271"/>
      <c r="F22" s="304" t="s">
        <v>243</v>
      </c>
      <c r="G22" s="271"/>
      <c r="H22" s="549">
        <v>10000000</v>
      </c>
      <c r="I22" s="273">
        <v>3347500</v>
      </c>
      <c r="J22" s="273">
        <v>10000000</v>
      </c>
    </row>
    <row r="23" spans="1:10" s="64" customFormat="1" ht="27.95" customHeight="1">
      <c r="A23" s="270" t="s">
        <v>7</v>
      </c>
      <c r="B23" s="271"/>
      <c r="C23" s="271"/>
      <c r="D23" s="403"/>
      <c r="E23" s="271"/>
      <c r="F23" s="550" t="s">
        <v>244</v>
      </c>
      <c r="G23" s="271"/>
      <c r="H23" s="549">
        <v>12000000</v>
      </c>
      <c r="I23" s="273"/>
      <c r="J23" s="273">
        <v>10000000</v>
      </c>
    </row>
    <row r="24" spans="1:10" s="64" customFormat="1" ht="27.95" customHeight="1">
      <c r="A24" s="270" t="s">
        <v>9</v>
      </c>
      <c r="B24" s="271"/>
      <c r="C24" s="271"/>
      <c r="D24" s="403"/>
      <c r="E24" s="271"/>
      <c r="F24" s="408" t="s">
        <v>245</v>
      </c>
      <c r="G24" s="271"/>
      <c r="H24" s="551">
        <v>3000000</v>
      </c>
      <c r="I24" s="273"/>
      <c r="J24" s="273"/>
    </row>
    <row r="25" spans="1:10" s="64" customFormat="1" ht="27.95" customHeight="1">
      <c r="A25" s="270" t="s">
        <v>35</v>
      </c>
      <c r="B25" s="271"/>
      <c r="C25" s="271"/>
      <c r="D25" s="403"/>
      <c r="E25" s="271"/>
      <c r="F25" s="408" t="s">
        <v>246</v>
      </c>
      <c r="G25" s="271"/>
      <c r="H25" s="549">
        <v>10000000</v>
      </c>
      <c r="I25" s="273"/>
      <c r="J25" s="273">
        <v>45000000</v>
      </c>
    </row>
    <row r="26" spans="1:10" s="64" customFormat="1" ht="27.95" customHeight="1">
      <c r="A26" s="270" t="s">
        <v>71</v>
      </c>
      <c r="B26" s="271"/>
      <c r="C26" s="271"/>
      <c r="D26" s="403"/>
      <c r="E26" s="271"/>
      <c r="F26" s="552" t="s">
        <v>1179</v>
      </c>
      <c r="G26" s="271"/>
      <c r="H26" s="549">
        <v>50000000</v>
      </c>
      <c r="I26" s="273">
        <v>40078989.109999999</v>
      </c>
      <c r="J26" s="273">
        <v>50000000</v>
      </c>
    </row>
    <row r="27" spans="1:10" s="64" customFormat="1" ht="27.95" customHeight="1">
      <c r="A27" s="270" t="s">
        <v>310</v>
      </c>
      <c r="B27" s="271"/>
      <c r="C27" s="271"/>
      <c r="D27" s="403"/>
      <c r="E27" s="271"/>
      <c r="F27" s="427" t="s">
        <v>247</v>
      </c>
      <c r="G27" s="271"/>
      <c r="H27" s="549">
        <v>75000000</v>
      </c>
      <c r="I27" s="273">
        <v>74456058</v>
      </c>
      <c r="J27" s="273">
        <v>50000000</v>
      </c>
    </row>
    <row r="28" spans="1:10" s="64" customFormat="1" ht="27.95" customHeight="1">
      <c r="A28" s="270" t="s">
        <v>388</v>
      </c>
      <c r="B28" s="271"/>
      <c r="C28" s="271"/>
      <c r="D28" s="403"/>
      <c r="E28" s="271"/>
      <c r="F28" s="553" t="s">
        <v>248</v>
      </c>
      <c r="G28" s="271"/>
      <c r="H28" s="549">
        <v>15000000</v>
      </c>
      <c r="I28" s="273">
        <v>15000000</v>
      </c>
      <c r="J28" s="273">
        <v>20000000</v>
      </c>
    </row>
    <row r="29" spans="1:10" s="64" customFormat="1" ht="27.95" customHeight="1">
      <c r="A29" s="270" t="s">
        <v>389</v>
      </c>
      <c r="B29" s="271"/>
      <c r="C29" s="271"/>
      <c r="D29" s="403"/>
      <c r="E29" s="271"/>
      <c r="F29" s="271" t="s">
        <v>1177</v>
      </c>
      <c r="G29" s="271"/>
      <c r="H29" s="549"/>
      <c r="I29" s="273"/>
      <c r="J29" s="273">
        <v>45000000</v>
      </c>
    </row>
    <row r="30" spans="1:10" s="64" customFormat="1" ht="27.95" customHeight="1">
      <c r="A30" s="270" t="s">
        <v>390</v>
      </c>
      <c r="B30" s="271"/>
      <c r="C30" s="271"/>
      <c r="D30" s="403"/>
      <c r="E30" s="271"/>
      <c r="F30" s="271" t="s">
        <v>1178</v>
      </c>
      <c r="G30" s="271"/>
      <c r="H30" s="551"/>
      <c r="I30" s="273"/>
      <c r="J30" s="273">
        <v>30000000</v>
      </c>
    </row>
    <row r="31" spans="1:10" s="64" customFormat="1" ht="27.95" customHeight="1">
      <c r="A31" s="270" t="s">
        <v>392</v>
      </c>
      <c r="B31" s="271"/>
      <c r="C31" s="271"/>
      <c r="D31" s="403"/>
      <c r="E31" s="271"/>
      <c r="F31" s="271" t="s">
        <v>249</v>
      </c>
      <c r="G31" s="271"/>
      <c r="H31" s="551">
        <v>10000000</v>
      </c>
      <c r="I31" s="273">
        <v>495000</v>
      </c>
      <c r="J31" s="273">
        <v>15000000</v>
      </c>
    </row>
    <row r="32" spans="1:10" s="64" customFormat="1" ht="27.95" customHeight="1">
      <c r="A32" s="270" t="s">
        <v>394</v>
      </c>
      <c r="B32" s="271"/>
      <c r="C32" s="271"/>
      <c r="D32" s="403"/>
      <c r="E32" s="271"/>
      <c r="F32" s="271" t="s">
        <v>251</v>
      </c>
      <c r="G32" s="271"/>
      <c r="H32" s="549">
        <v>10000000</v>
      </c>
      <c r="I32" s="273"/>
      <c r="J32" s="273">
        <v>5000000</v>
      </c>
    </row>
    <row r="33" spans="1:10" s="64" customFormat="1" ht="27.95" customHeight="1">
      <c r="A33" s="270" t="s">
        <v>396</v>
      </c>
      <c r="B33" s="271"/>
      <c r="C33" s="271"/>
      <c r="D33" s="403"/>
      <c r="E33" s="271"/>
      <c r="F33" s="271" t="s">
        <v>2005</v>
      </c>
      <c r="G33" s="271"/>
      <c r="H33" s="549">
        <v>10000000</v>
      </c>
      <c r="I33" s="273"/>
      <c r="J33" s="273">
        <v>5000000</v>
      </c>
    </row>
    <row r="34" spans="1:10" s="64" customFormat="1" ht="27.95" customHeight="1">
      <c r="A34" s="270" t="s">
        <v>398</v>
      </c>
      <c r="B34" s="271"/>
      <c r="C34" s="271"/>
      <c r="D34" s="403"/>
      <c r="E34" s="271"/>
      <c r="F34" s="271" t="s">
        <v>1174</v>
      </c>
      <c r="G34" s="271"/>
      <c r="H34" s="549">
        <v>0</v>
      </c>
      <c r="I34" s="273"/>
      <c r="J34" s="273">
        <v>5000000</v>
      </c>
    </row>
    <row r="35" spans="1:10" s="64" customFormat="1" ht="27.95" customHeight="1">
      <c r="A35" s="270" t="s">
        <v>633</v>
      </c>
      <c r="B35" s="271"/>
      <c r="C35" s="271"/>
      <c r="D35" s="403"/>
      <c r="E35" s="271"/>
      <c r="F35" s="271" t="s">
        <v>252</v>
      </c>
      <c r="G35" s="271"/>
      <c r="H35" s="549">
        <v>10000000</v>
      </c>
      <c r="I35" s="273">
        <v>2504000</v>
      </c>
      <c r="J35" s="273">
        <v>300000000</v>
      </c>
    </row>
    <row r="36" spans="1:10" s="64" customFormat="1" ht="27.95" customHeight="1">
      <c r="A36" s="270" t="s">
        <v>514</v>
      </c>
      <c r="B36" s="271"/>
      <c r="C36" s="271"/>
      <c r="D36" s="403"/>
      <c r="E36" s="271"/>
      <c r="F36" s="271" t="s">
        <v>1175</v>
      </c>
      <c r="G36" s="271"/>
      <c r="H36" s="549">
        <v>0</v>
      </c>
      <c r="I36" s="273"/>
      <c r="J36" s="273">
        <v>10000000</v>
      </c>
    </row>
    <row r="37" spans="1:10" s="64" customFormat="1" ht="27.95" customHeight="1">
      <c r="A37" s="270" t="s">
        <v>636</v>
      </c>
      <c r="B37" s="271"/>
      <c r="C37" s="271"/>
      <c r="D37" s="403"/>
      <c r="E37" s="271"/>
      <c r="F37" s="271" t="s">
        <v>1176</v>
      </c>
      <c r="G37" s="271"/>
      <c r="H37" s="549">
        <v>0</v>
      </c>
      <c r="I37" s="273"/>
      <c r="J37" s="273">
        <v>70000000</v>
      </c>
    </row>
    <row r="38" spans="1:10" s="64" customFormat="1" ht="27.95" customHeight="1">
      <c r="A38" s="270" t="s">
        <v>638</v>
      </c>
      <c r="B38" s="271"/>
      <c r="C38" s="271"/>
      <c r="D38" s="403"/>
      <c r="E38" s="271"/>
      <c r="F38" s="271" t="s">
        <v>254</v>
      </c>
      <c r="G38" s="271"/>
      <c r="H38" s="549">
        <v>10000000</v>
      </c>
      <c r="I38" s="273"/>
      <c r="J38" s="273">
        <v>2000000</v>
      </c>
    </row>
    <row r="39" spans="1:10" s="64" customFormat="1" ht="27.95" customHeight="1">
      <c r="A39" s="271"/>
      <c r="B39" s="271"/>
      <c r="C39" s="271"/>
      <c r="D39" s="403"/>
      <c r="E39" s="271"/>
      <c r="F39" s="271"/>
      <c r="G39" s="271"/>
      <c r="H39" s="478"/>
      <c r="I39" s="273"/>
      <c r="J39" s="273"/>
    </row>
    <row r="40" spans="1:10" s="64" customFormat="1" ht="27.95" customHeight="1">
      <c r="A40" s="268">
        <v>23050102</v>
      </c>
      <c r="B40" s="268">
        <v>70460</v>
      </c>
      <c r="C40" s="268"/>
      <c r="D40" s="394" t="s">
        <v>1248</v>
      </c>
      <c r="E40" s="267">
        <v>51234202</v>
      </c>
      <c r="F40" s="268" t="s">
        <v>255</v>
      </c>
      <c r="G40" s="268" t="s">
        <v>5</v>
      </c>
      <c r="H40" s="277">
        <f>SUM(H41:H46)</f>
        <v>482000000</v>
      </c>
      <c r="I40" s="269">
        <f>SUM(I41:I46)</f>
        <v>378292051.66999996</v>
      </c>
      <c r="J40" s="269">
        <f>SUM(J41:J46)</f>
        <v>122000000</v>
      </c>
    </row>
    <row r="41" spans="1:10" s="64" customFormat="1" ht="27.95" customHeight="1">
      <c r="A41" s="270" t="s">
        <v>6</v>
      </c>
      <c r="B41" s="271"/>
      <c r="C41" s="271"/>
      <c r="D41" s="394" t="s">
        <v>1248</v>
      </c>
      <c r="E41" s="271"/>
      <c r="F41" s="260" t="s">
        <v>256</v>
      </c>
      <c r="G41" s="271"/>
      <c r="H41" s="549">
        <v>90000000</v>
      </c>
      <c r="I41" s="273">
        <v>69618835.069999993</v>
      </c>
      <c r="J41" s="273">
        <v>50000000</v>
      </c>
    </row>
    <row r="42" spans="1:10" s="64" customFormat="1" ht="27.95" customHeight="1">
      <c r="A42" s="270" t="s">
        <v>7</v>
      </c>
      <c r="B42" s="271"/>
      <c r="C42" s="271"/>
      <c r="D42" s="394" t="s">
        <v>1391</v>
      </c>
      <c r="E42" s="271"/>
      <c r="F42" s="260" t="s">
        <v>257</v>
      </c>
      <c r="G42" s="271"/>
      <c r="H42" s="549">
        <v>100000000</v>
      </c>
      <c r="I42" s="273">
        <v>100000000</v>
      </c>
      <c r="J42" s="273">
        <v>50000000</v>
      </c>
    </row>
    <row r="43" spans="1:10" s="64" customFormat="1" ht="27.95" customHeight="1">
      <c r="A43" s="270" t="s">
        <v>9</v>
      </c>
      <c r="B43" s="271"/>
      <c r="C43" s="271"/>
      <c r="D43" s="394"/>
      <c r="E43" s="271"/>
      <c r="F43" s="304" t="s">
        <v>258</v>
      </c>
      <c r="G43" s="271"/>
      <c r="H43" s="549">
        <v>12000000</v>
      </c>
      <c r="I43" s="273"/>
      <c r="J43" s="273">
        <v>2000000</v>
      </c>
    </row>
    <row r="44" spans="1:10" s="64" customFormat="1" ht="27.95" customHeight="1">
      <c r="A44" s="270" t="s">
        <v>35</v>
      </c>
      <c r="B44" s="271"/>
      <c r="C44" s="271"/>
      <c r="D44" s="394"/>
      <c r="E44" s="271"/>
      <c r="F44" s="260" t="s">
        <v>259</v>
      </c>
      <c r="G44" s="271"/>
      <c r="H44" s="549">
        <v>10000000</v>
      </c>
      <c r="I44" s="273">
        <v>2136288</v>
      </c>
      <c r="J44" s="273">
        <v>10000000</v>
      </c>
    </row>
    <row r="45" spans="1:10" s="64" customFormat="1" ht="27.95" customHeight="1">
      <c r="A45" s="270" t="s">
        <v>71</v>
      </c>
      <c r="B45" s="271"/>
      <c r="C45" s="271"/>
      <c r="D45" s="394" t="s">
        <v>1391</v>
      </c>
      <c r="E45" s="271"/>
      <c r="F45" s="304" t="s">
        <v>260</v>
      </c>
      <c r="G45" s="271"/>
      <c r="H45" s="549">
        <v>250000000</v>
      </c>
      <c r="I45" s="273">
        <v>206536928.59999999</v>
      </c>
      <c r="J45" s="273">
        <v>0</v>
      </c>
    </row>
    <row r="46" spans="1:10" s="64" customFormat="1" ht="27.95" customHeight="1">
      <c r="A46" s="270" t="s">
        <v>310</v>
      </c>
      <c r="B46" s="271"/>
      <c r="C46" s="271"/>
      <c r="D46" s="403"/>
      <c r="E46" s="271"/>
      <c r="F46" s="260" t="s">
        <v>261</v>
      </c>
      <c r="G46" s="271"/>
      <c r="H46" s="549">
        <v>20000000</v>
      </c>
      <c r="I46" s="273"/>
      <c r="J46" s="273">
        <v>10000000</v>
      </c>
    </row>
    <row r="47" spans="1:10" s="64" customFormat="1" ht="27.95" customHeight="1">
      <c r="A47" s="271"/>
      <c r="B47" s="271"/>
      <c r="C47" s="271"/>
      <c r="D47" s="403"/>
      <c r="E47" s="271"/>
      <c r="F47" s="260"/>
      <c r="G47" s="271"/>
      <c r="H47" s="549"/>
      <c r="I47" s="273"/>
      <c r="J47" s="273"/>
    </row>
    <row r="48" spans="1:10" s="64" customFormat="1" ht="27.95" customHeight="1">
      <c r="A48" s="268">
        <v>23010132</v>
      </c>
      <c r="B48" s="268">
        <v>70460</v>
      </c>
      <c r="C48" s="268"/>
      <c r="D48" s="394" t="s">
        <v>1248</v>
      </c>
      <c r="E48" s="267">
        <v>51234202</v>
      </c>
      <c r="F48" s="401" t="s">
        <v>14</v>
      </c>
      <c r="G48" s="268"/>
      <c r="H48" s="497">
        <f>SUM(H49:H52)</f>
        <v>60000000</v>
      </c>
      <c r="I48" s="497">
        <f t="shared" ref="I48:J48" si="0">SUM(I49:I52)</f>
        <v>22155900</v>
      </c>
      <c r="J48" s="497">
        <f t="shared" si="0"/>
        <v>40000000</v>
      </c>
    </row>
    <row r="49" spans="1:10" s="64" customFormat="1" ht="27.95" customHeight="1">
      <c r="A49" s="270" t="s">
        <v>6</v>
      </c>
      <c r="B49" s="271"/>
      <c r="C49" s="271"/>
      <c r="D49" s="403"/>
      <c r="E49" s="271"/>
      <c r="F49" s="260" t="s">
        <v>253</v>
      </c>
      <c r="G49" s="271"/>
      <c r="H49" s="549">
        <v>20000000</v>
      </c>
      <c r="I49" s="273"/>
      <c r="J49" s="273">
        <v>5000000</v>
      </c>
    </row>
    <row r="50" spans="1:10" s="64" customFormat="1" ht="27.95" customHeight="1">
      <c r="A50" s="270" t="s">
        <v>7</v>
      </c>
      <c r="B50" s="271"/>
      <c r="C50" s="271"/>
      <c r="D50" s="403"/>
      <c r="E50" s="271"/>
      <c r="F50" s="260" t="s">
        <v>1181</v>
      </c>
      <c r="G50" s="271"/>
      <c r="H50" s="549">
        <v>5000000</v>
      </c>
      <c r="I50" s="273"/>
      <c r="J50" s="273">
        <v>10000000</v>
      </c>
    </row>
    <row r="51" spans="1:10" s="64" customFormat="1" ht="27.95" customHeight="1">
      <c r="A51" s="270" t="s">
        <v>9</v>
      </c>
      <c r="B51" s="271"/>
      <c r="C51" s="271"/>
      <c r="D51" s="403"/>
      <c r="E51" s="271"/>
      <c r="F51" s="260" t="s">
        <v>1182</v>
      </c>
      <c r="G51" s="271"/>
      <c r="H51" s="549">
        <v>30000000</v>
      </c>
      <c r="I51" s="273">
        <v>22155900</v>
      </c>
      <c r="J51" s="273">
        <v>15000000</v>
      </c>
    </row>
    <row r="52" spans="1:10" s="64" customFormat="1" ht="27.95" customHeight="1">
      <c r="A52" s="270" t="s">
        <v>35</v>
      </c>
      <c r="B52" s="271"/>
      <c r="C52" s="271"/>
      <c r="D52" s="403"/>
      <c r="E52" s="271"/>
      <c r="F52" s="260" t="s">
        <v>1183</v>
      </c>
      <c r="G52" s="271"/>
      <c r="H52" s="549">
        <v>5000000</v>
      </c>
      <c r="I52" s="273"/>
      <c r="J52" s="273">
        <v>10000000</v>
      </c>
    </row>
    <row r="53" spans="1:10" s="64" customFormat="1" ht="27.95" customHeight="1">
      <c r="A53" s="271"/>
      <c r="B53" s="271"/>
      <c r="C53" s="271"/>
      <c r="D53" s="403"/>
      <c r="E53" s="271"/>
      <c r="F53" s="260"/>
      <c r="G53" s="271"/>
      <c r="H53" s="549"/>
      <c r="I53" s="273"/>
      <c r="J53" s="273"/>
    </row>
    <row r="54" spans="1:10" s="64" customFormat="1" ht="27.95" customHeight="1">
      <c r="A54" s="268">
        <v>23010119</v>
      </c>
      <c r="B54" s="268">
        <v>70133</v>
      </c>
      <c r="C54" s="268"/>
      <c r="D54" s="394" t="s">
        <v>1248</v>
      </c>
      <c r="E54" s="267">
        <v>51234202</v>
      </c>
      <c r="F54" s="401" t="s">
        <v>1184</v>
      </c>
      <c r="G54" s="271"/>
      <c r="H54" s="549"/>
      <c r="I54" s="273"/>
      <c r="J54" s="269">
        <f>J55</f>
        <v>5000000</v>
      </c>
    </row>
    <row r="55" spans="1:10" s="64" customFormat="1" ht="27.95" customHeight="1">
      <c r="A55" s="270" t="s">
        <v>6</v>
      </c>
      <c r="B55" s="271"/>
      <c r="C55" s="271"/>
      <c r="D55" s="403"/>
      <c r="E55" s="271"/>
      <c r="F55" s="260" t="s">
        <v>1185</v>
      </c>
      <c r="G55" s="271"/>
      <c r="H55" s="549"/>
      <c r="I55" s="273"/>
      <c r="J55" s="273">
        <v>5000000</v>
      </c>
    </row>
    <row r="56" spans="1:10" s="64" customFormat="1" ht="27.95" customHeight="1">
      <c r="A56" s="270"/>
      <c r="B56" s="271"/>
      <c r="C56" s="271"/>
      <c r="D56" s="403"/>
      <c r="E56" s="271"/>
      <c r="F56" s="260"/>
      <c r="G56" s="271"/>
      <c r="H56" s="549"/>
      <c r="I56" s="273"/>
      <c r="J56" s="273"/>
    </row>
    <row r="57" spans="1:10" s="64" customFormat="1" ht="27.95" customHeight="1">
      <c r="A57" s="267">
        <v>230101129</v>
      </c>
      <c r="B57" s="268">
        <v>70610</v>
      </c>
      <c r="C57" s="268"/>
      <c r="D57" s="394" t="s">
        <v>1248</v>
      </c>
      <c r="E57" s="267">
        <v>51234202</v>
      </c>
      <c r="F57" s="401" t="s">
        <v>207</v>
      </c>
      <c r="G57" s="268"/>
      <c r="H57" s="497"/>
      <c r="I57" s="269"/>
      <c r="J57" s="269">
        <v>5000000</v>
      </c>
    </row>
    <row r="58" spans="1:10" s="64" customFormat="1" ht="27.95" customHeight="1">
      <c r="A58" s="270" t="s">
        <v>6</v>
      </c>
      <c r="B58" s="271"/>
      <c r="C58" s="271"/>
      <c r="D58" s="403"/>
      <c r="E58" s="271"/>
      <c r="F58" s="260" t="s">
        <v>1186</v>
      </c>
      <c r="G58" s="271"/>
      <c r="H58" s="549"/>
      <c r="I58" s="273"/>
      <c r="J58" s="273">
        <v>5000000</v>
      </c>
    </row>
    <row r="59" spans="1:10" s="64" customFormat="1" ht="27.95" customHeight="1">
      <c r="A59" s="270"/>
      <c r="B59" s="271"/>
      <c r="C59" s="271"/>
      <c r="D59" s="403"/>
      <c r="E59" s="271"/>
      <c r="F59" s="260"/>
      <c r="G59" s="271"/>
      <c r="H59" s="549"/>
      <c r="I59" s="273"/>
      <c r="J59" s="273"/>
    </row>
    <row r="60" spans="1:10" s="64" customFormat="1" ht="27.95" customHeight="1">
      <c r="A60" s="267">
        <v>23020101</v>
      </c>
      <c r="B60" s="268">
        <v>70610</v>
      </c>
      <c r="C60" s="271"/>
      <c r="D60" s="394" t="s">
        <v>1248</v>
      </c>
      <c r="E60" s="267">
        <v>51234202</v>
      </c>
      <c r="F60" s="401" t="s">
        <v>112</v>
      </c>
      <c r="G60" s="271"/>
      <c r="H60" s="497">
        <v>10000000</v>
      </c>
      <c r="I60" s="269">
        <v>1500000</v>
      </c>
      <c r="J60" s="269">
        <v>10000000</v>
      </c>
    </row>
    <row r="61" spans="1:10" s="64" customFormat="1" ht="27.95" customHeight="1">
      <c r="A61" s="270" t="s">
        <v>6</v>
      </c>
      <c r="B61" s="271"/>
      <c r="C61" s="271"/>
      <c r="D61" s="403"/>
      <c r="E61" s="271"/>
      <c r="F61" s="260" t="s">
        <v>250</v>
      </c>
      <c r="G61" s="271"/>
      <c r="H61" s="549">
        <v>10000000</v>
      </c>
      <c r="I61" s="273">
        <v>1500000</v>
      </c>
      <c r="J61" s="273">
        <v>5000000</v>
      </c>
    </row>
    <row r="62" spans="1:10" s="64" customFormat="1" ht="27.95" customHeight="1">
      <c r="A62" s="270"/>
      <c r="B62" s="271"/>
      <c r="C62" s="271"/>
      <c r="D62" s="403"/>
      <c r="E62" s="271"/>
      <c r="F62" s="260"/>
      <c r="G62" s="271"/>
      <c r="H62" s="549"/>
      <c r="I62" s="273"/>
      <c r="J62" s="273"/>
    </row>
    <row r="63" spans="1:10" s="64" customFormat="1" ht="27.95" customHeight="1">
      <c r="A63" s="267">
        <v>23030121</v>
      </c>
      <c r="B63" s="268">
        <v>70610</v>
      </c>
      <c r="C63" s="268"/>
      <c r="D63" s="394" t="s">
        <v>1248</v>
      </c>
      <c r="E63" s="267">
        <v>51234202</v>
      </c>
      <c r="F63" s="401" t="s">
        <v>74</v>
      </c>
      <c r="G63" s="271"/>
      <c r="H63" s="549"/>
      <c r="I63" s="273"/>
      <c r="J63" s="269">
        <f>J64</f>
        <v>10000000</v>
      </c>
    </row>
    <row r="64" spans="1:10" s="64" customFormat="1" ht="27.95" customHeight="1">
      <c r="A64" s="270" t="s">
        <v>6</v>
      </c>
      <c r="B64" s="271"/>
      <c r="C64" s="271"/>
      <c r="D64" s="403"/>
      <c r="E64" s="271"/>
      <c r="F64" s="260" t="s">
        <v>1187</v>
      </c>
      <c r="G64" s="271"/>
      <c r="H64" s="549"/>
      <c r="I64" s="273"/>
      <c r="J64" s="273">
        <v>10000000</v>
      </c>
    </row>
    <row r="65" spans="1:10" s="64" customFormat="1" ht="27.95" customHeight="1">
      <c r="A65" s="270"/>
      <c r="B65" s="271"/>
      <c r="C65" s="271"/>
      <c r="D65" s="403"/>
      <c r="E65" s="271"/>
      <c r="F65" s="260"/>
      <c r="G65" s="271"/>
      <c r="H65" s="549"/>
      <c r="I65" s="273"/>
      <c r="J65" s="273"/>
    </row>
    <row r="66" spans="1:10" s="64" customFormat="1" ht="45">
      <c r="A66" s="267">
        <v>23030125</v>
      </c>
      <c r="B66" s="268">
        <v>70133</v>
      </c>
      <c r="C66" s="268"/>
      <c r="D66" s="394" t="s">
        <v>1248</v>
      </c>
      <c r="E66" s="267">
        <v>51234202</v>
      </c>
      <c r="F66" s="401" t="s">
        <v>1188</v>
      </c>
      <c r="G66" s="271"/>
      <c r="H66" s="269">
        <f t="shared" ref="H66:I66" si="1">SUM(H67:H68)</f>
        <v>10000000</v>
      </c>
      <c r="I66" s="269">
        <f t="shared" si="1"/>
        <v>4169900</v>
      </c>
      <c r="J66" s="269">
        <f>SUM(J67:J68)</f>
        <v>5000000</v>
      </c>
    </row>
    <row r="67" spans="1:10" s="64" customFormat="1" ht="27.95" customHeight="1">
      <c r="A67" s="270" t="s">
        <v>6</v>
      </c>
      <c r="B67" s="271"/>
      <c r="C67" s="271"/>
      <c r="D67" s="403"/>
      <c r="E67" s="271"/>
      <c r="F67" s="260" t="s">
        <v>1189</v>
      </c>
      <c r="G67" s="271"/>
      <c r="H67" s="549">
        <v>5000000</v>
      </c>
      <c r="I67" s="273">
        <v>1169900</v>
      </c>
      <c r="J67" s="273">
        <v>5000000</v>
      </c>
    </row>
    <row r="68" spans="1:10" s="64" customFormat="1" ht="27.95" customHeight="1">
      <c r="A68" s="270" t="s">
        <v>7</v>
      </c>
      <c r="B68" s="271"/>
      <c r="C68" s="271"/>
      <c r="D68" s="403"/>
      <c r="E68" s="271"/>
      <c r="F68" s="260" t="s">
        <v>1190</v>
      </c>
      <c r="G68" s="271"/>
      <c r="H68" s="549">
        <v>5000000</v>
      </c>
      <c r="I68" s="273">
        <v>3000000</v>
      </c>
      <c r="J68" s="273">
        <v>0</v>
      </c>
    </row>
    <row r="69" spans="1:10" s="64" customFormat="1" ht="27.95" customHeight="1">
      <c r="A69" s="270"/>
      <c r="B69" s="271"/>
      <c r="C69" s="271"/>
      <c r="D69" s="403"/>
      <c r="E69" s="271"/>
      <c r="F69" s="260"/>
      <c r="G69" s="271"/>
      <c r="H69" s="549"/>
      <c r="I69" s="273"/>
      <c r="J69" s="273"/>
    </row>
    <row r="70" spans="1:10" s="64" customFormat="1" ht="27.95" customHeight="1">
      <c r="A70" s="267">
        <v>23030127</v>
      </c>
      <c r="B70" s="268">
        <v>70460</v>
      </c>
      <c r="C70" s="268"/>
      <c r="D70" s="394" t="s">
        <v>1248</v>
      </c>
      <c r="E70" s="268"/>
      <c r="F70" s="401" t="s">
        <v>1392</v>
      </c>
      <c r="G70" s="271"/>
      <c r="H70" s="497">
        <v>55000000</v>
      </c>
      <c r="I70" s="269">
        <v>44384341.560000002</v>
      </c>
      <c r="J70" s="269">
        <f>SUM(J71:J72)</f>
        <v>25000000</v>
      </c>
    </row>
    <row r="71" spans="1:10" s="64" customFormat="1" ht="27.95" customHeight="1">
      <c r="A71" s="270" t="s">
        <v>6</v>
      </c>
      <c r="B71" s="271"/>
      <c r="C71" s="271"/>
      <c r="D71" s="403"/>
      <c r="E71" s="271"/>
      <c r="F71" s="260" t="s">
        <v>1393</v>
      </c>
      <c r="G71" s="271"/>
      <c r="H71" s="549">
        <v>50000000</v>
      </c>
      <c r="I71" s="273">
        <v>44384341.560000002</v>
      </c>
      <c r="J71" s="273">
        <v>20000000</v>
      </c>
    </row>
    <row r="72" spans="1:10" s="64" customFormat="1" ht="27.95" customHeight="1">
      <c r="A72" s="270" t="s">
        <v>7</v>
      </c>
      <c r="B72" s="271"/>
      <c r="C72" s="271"/>
      <c r="D72" s="403"/>
      <c r="E72" s="271"/>
      <c r="F72" s="260" t="s">
        <v>1394</v>
      </c>
      <c r="G72" s="271"/>
      <c r="H72" s="549">
        <v>5000000</v>
      </c>
      <c r="I72" s="273"/>
      <c r="J72" s="273">
        <v>5000000</v>
      </c>
    </row>
    <row r="73" spans="1:10" s="64" customFormat="1" ht="27.95" customHeight="1">
      <c r="A73" s="271"/>
      <c r="B73" s="271"/>
      <c r="C73" s="271"/>
      <c r="D73" s="403"/>
      <c r="E73" s="271"/>
      <c r="F73" s="267" t="s">
        <v>1833</v>
      </c>
      <c r="G73" s="271"/>
      <c r="H73" s="277">
        <f>SUM(H66,H60,H48,H40,H21,H14,H11,H70)</f>
        <v>937000000</v>
      </c>
      <c r="I73" s="277">
        <f>SUM(I66,I60,I48,I40,I21,I14,I11,I70)</f>
        <v>649443927.33999991</v>
      </c>
      <c r="J73" s="277">
        <f>SUM(J66,J63,J60,J57,J54,J48,J40,J21,J14,J11,J70)</f>
        <v>999000000</v>
      </c>
    </row>
  </sheetData>
  <mergeCells count="4">
    <mergeCell ref="A4:G4"/>
    <mergeCell ref="A6:G6"/>
    <mergeCell ref="A7:G7"/>
    <mergeCell ref="A2:J2"/>
  </mergeCells>
  <printOptions horizontalCentered="1" verticalCentered="1"/>
  <pageMargins left="0.45" right="0.45" top="0.75" bottom="0.75" header="0.3" footer="0.3"/>
  <pageSetup scale="36" orientation="landscape" horizontalDpi="300" verticalDpi="300" r:id="rId1"/>
  <rowBreaks count="1" manualBreakCount="1">
    <brk id="46" max="9" man="1"/>
  </rowBreaks>
</worksheet>
</file>

<file path=xl/worksheets/sheet67.xml><?xml version="1.0" encoding="utf-8"?>
<worksheet xmlns="http://schemas.openxmlformats.org/spreadsheetml/2006/main" xmlns:r="http://schemas.openxmlformats.org/officeDocument/2006/relationships">
  <dimension ref="A1:F225"/>
  <sheetViews>
    <sheetView view="pageBreakPreview" zoomScale="70" zoomScaleSheetLayoutView="70" workbookViewId="0">
      <selection activeCell="A2" sqref="A2:C2"/>
    </sheetView>
  </sheetViews>
  <sheetFormatPr defaultRowHeight="14.25"/>
  <cols>
    <col min="1" max="1" width="25.140625" style="144" customWidth="1"/>
    <col min="2" max="2" width="81.85546875" style="96" customWidth="1"/>
    <col min="3" max="3" width="35.28515625" style="96" customWidth="1"/>
    <col min="4" max="5" width="20.42578125" style="96" customWidth="1"/>
    <col min="6" max="6" width="21.42578125" style="96" customWidth="1"/>
    <col min="7" max="16384" width="9.140625" style="96"/>
  </cols>
  <sheetData>
    <row r="1" spans="1:5" ht="39.75" customHeight="1">
      <c r="A1" s="816" t="s">
        <v>2256</v>
      </c>
      <c r="B1" s="816"/>
      <c r="C1" s="816"/>
    </row>
    <row r="2" spans="1:5" ht="39" customHeight="1">
      <c r="A2" s="817" t="s">
        <v>1950</v>
      </c>
      <c r="B2" s="817"/>
      <c r="C2" s="817"/>
    </row>
    <row r="3" spans="1:5" ht="46.5" customHeight="1">
      <c r="A3" s="818" t="s">
        <v>1951</v>
      </c>
      <c r="B3" s="818"/>
      <c r="C3" s="97" t="s">
        <v>1952</v>
      </c>
    </row>
    <row r="4" spans="1:5" ht="39.75" customHeight="1">
      <c r="A4" s="98">
        <v>1</v>
      </c>
      <c r="B4" s="99" t="s">
        <v>1973</v>
      </c>
      <c r="C4" s="100" t="s">
        <v>1953</v>
      </c>
    </row>
    <row r="5" spans="1:5" ht="128.25" customHeight="1">
      <c r="A5" s="98">
        <v>2</v>
      </c>
      <c r="B5" s="306" t="s">
        <v>2038</v>
      </c>
      <c r="C5" s="101" t="s">
        <v>2037</v>
      </c>
    </row>
    <row r="6" spans="1:5" ht="128.25" customHeight="1">
      <c r="A6" s="98">
        <v>3</v>
      </c>
      <c r="B6" s="306" t="s">
        <v>2244</v>
      </c>
      <c r="C6" s="102" t="s">
        <v>2243</v>
      </c>
    </row>
    <row r="7" spans="1:5" ht="30.75" customHeight="1">
      <c r="A7" s="103"/>
      <c r="B7" s="104"/>
      <c r="C7" s="105"/>
    </row>
    <row r="8" spans="1:5" ht="27.75" customHeight="1">
      <c r="A8" s="103"/>
      <c r="B8" s="106" t="s">
        <v>1954</v>
      </c>
      <c r="C8" s="105"/>
    </row>
    <row r="9" spans="1:5" ht="31.5" customHeight="1">
      <c r="A9" s="103"/>
      <c r="B9" s="107" t="s">
        <v>1955</v>
      </c>
      <c r="C9" s="105"/>
    </row>
    <row r="10" spans="1:5" ht="15" customHeight="1">
      <c r="A10" s="108"/>
      <c r="B10" s="109"/>
      <c r="C10" s="110"/>
    </row>
    <row r="11" spans="1:5" ht="28.15" customHeight="1">
      <c r="A11" s="814" t="s">
        <v>1966</v>
      </c>
      <c r="B11" s="111" t="s">
        <v>1956</v>
      </c>
      <c r="C11" s="111" t="s">
        <v>1957</v>
      </c>
    </row>
    <row r="12" spans="1:5" ht="28.15" customHeight="1">
      <c r="A12" s="815"/>
      <c r="B12" s="111"/>
      <c r="C12" s="112" t="s">
        <v>1958</v>
      </c>
    </row>
    <row r="13" spans="1:5" s="167" customFormat="1" ht="42.75" customHeight="1">
      <c r="A13" s="812" t="s">
        <v>1974</v>
      </c>
      <c r="B13" s="813"/>
      <c r="C13" s="180"/>
    </row>
    <row r="14" spans="1:5" s="124" customFormat="1" ht="28.15" customHeight="1">
      <c r="A14" s="148" t="str">
        <f>'ADMIN.SEG(PERSONNEL&amp;OVERHEAD)'!A6</f>
        <v>011100100100</v>
      </c>
      <c r="B14" s="239" t="str">
        <f>'ADMIN.SEG(PERSONNEL&amp;OVERHEAD)'!B6</f>
        <v>GOVERNMENT HOUSE (Office of the Governor)</v>
      </c>
      <c r="C14" s="149">
        <f>'ADMIN.SEG(PERSONNEL&amp;OVERHEAD)'!E6</f>
        <v>2300000000</v>
      </c>
      <c r="D14" s="122"/>
      <c r="E14" s="123"/>
    </row>
    <row r="15" spans="1:5" ht="28.15" customHeight="1">
      <c r="A15" s="113" t="str">
        <f>'ADMIN.SEG(PERSONNEL&amp;OVERHEAD)'!A7</f>
        <v>011100100200</v>
      </c>
      <c r="B15" s="240" t="str">
        <f>'ADMIN.SEG(PERSONNEL&amp;OVERHEAD)'!B7</f>
        <v>DEPUTY GOVERNOR'S OFFICE</v>
      </c>
      <c r="C15" s="115">
        <f>'ADMIN.SEG(PERSONNEL&amp;OVERHEAD)'!E7</f>
        <v>530000000</v>
      </c>
      <c r="D15" s="116"/>
      <c r="E15" s="117"/>
    </row>
    <row r="16" spans="1:5" s="124" customFormat="1" ht="28.15" customHeight="1">
      <c r="A16" s="148" t="str">
        <f>'ADMIN.SEG(PERSONNEL&amp;OVERHEAD)'!A8</f>
        <v>011100100300</v>
      </c>
      <c r="B16" s="239" t="str">
        <f>'ADMIN.SEG(PERSONNEL&amp;OVERHEAD)'!B8</f>
        <v>Project Implementation Unit (World Bank- Assisted)</v>
      </c>
      <c r="C16" s="121">
        <f>'ADMIN.SEG(PERSONNEL&amp;OVERHEAD)'!E8</f>
        <v>2500000</v>
      </c>
      <c r="D16" s="122"/>
      <c r="E16" s="123"/>
    </row>
    <row r="17" spans="1:5" ht="28.15" customHeight="1">
      <c r="A17" s="113" t="str">
        <f>'ADMIN.SEG(PERSONNEL&amp;OVERHEAD)'!A9</f>
        <v>011100100400</v>
      </c>
      <c r="B17" s="240" t="str">
        <f>'ADMIN.SEG(PERSONNEL&amp;OVERHEAD)'!B9</f>
        <v>STATE SECURITY VOTE</v>
      </c>
      <c r="C17" s="115">
        <f>'ADMIN.SEG(PERSONNEL&amp;OVERHEAD)'!E9</f>
        <v>4800000000</v>
      </c>
      <c r="D17" s="116"/>
      <c r="E17" s="117"/>
    </row>
    <row r="18" spans="1:5" ht="28.15" customHeight="1">
      <c r="A18" s="113" t="str">
        <f>'ADMIN.SEG(PERSONNEL&amp;OVERHEAD)'!A10</f>
        <v>011100100500</v>
      </c>
      <c r="B18" s="240" t="str">
        <f>'ADMIN.SEG(PERSONNEL&amp;OVERHEAD)'!B10</f>
        <v>FISCAL GOVERNANCE/PROJECT MONITORING UNIT</v>
      </c>
      <c r="C18" s="115">
        <f>'ADMIN.SEG(PERSONNEL&amp;OVERHEAD)'!E10</f>
        <v>20000000</v>
      </c>
      <c r="D18" s="116"/>
      <c r="E18" s="117"/>
    </row>
    <row r="19" spans="1:5" s="124" customFormat="1" ht="28.15" customHeight="1">
      <c r="A19" s="148" t="str">
        <f>'ADMIN.SEG(PERSONNEL&amp;OVERHEAD)'!A11</f>
        <v>011100100600</v>
      </c>
      <c r="B19" s="239" t="str">
        <f>'ADMIN.SEG(PERSONNEL&amp;OVERHEAD)'!B11</f>
        <v>Public Affairs Office</v>
      </c>
      <c r="C19" s="121">
        <f>'ADMIN.SEG(PERSONNEL&amp;OVERHEAD)'!E11</f>
        <v>80000000</v>
      </c>
      <c r="D19" s="122"/>
      <c r="E19" s="123"/>
    </row>
    <row r="20" spans="1:5" ht="28.15" customHeight="1">
      <c r="A20" s="113" t="str">
        <f>'ADMIN.SEG(PERSONNEL&amp;OVERHEAD)'!A12</f>
        <v>011100100700</v>
      </c>
      <c r="B20" s="240" t="str">
        <f>'ADMIN.SEG(PERSONNEL&amp;OVERHEAD)'!B12</f>
        <v>Cummunity Services/Grants</v>
      </c>
      <c r="C20" s="115">
        <f>'ADMIN.SEG(PERSONNEL&amp;OVERHEAD)'!E12</f>
        <v>600000000</v>
      </c>
      <c r="D20" s="116"/>
      <c r="E20" s="117"/>
    </row>
    <row r="21" spans="1:5" ht="28.15" customHeight="1">
      <c r="A21" s="147" t="str">
        <f>'ADMIN.SEG(PERSONNEL&amp;OVERHEAD)'!A13</f>
        <v>011100100800</v>
      </c>
      <c r="B21" s="240" t="str">
        <f>'ADMIN.SEG(PERSONNEL&amp;OVERHEAD)'!B13</f>
        <v>OFFICE OF THE CHIEF OF STAFF</v>
      </c>
      <c r="C21" s="115">
        <f>'ADMIN.SEG(PERSONNEL&amp;OVERHEAD)'!E13</f>
        <v>20000000</v>
      </c>
      <c r="D21" s="116"/>
      <c r="E21" s="119"/>
    </row>
    <row r="22" spans="1:5" s="124" customFormat="1" ht="28.15" customHeight="1">
      <c r="A22" s="150" t="str">
        <f>'ADMIN.SEG(PERSONNEL&amp;OVERHEAD)'!A14</f>
        <v>011100100900</v>
      </c>
      <c r="B22" s="239" t="str">
        <f>'ADMIN.SEG(PERSONNEL&amp;OVERHEAD)'!B14</f>
        <v>RAPID RESPONSE AGENCY</v>
      </c>
      <c r="C22" s="121">
        <f>'ADMIN.SEG(PERSONNEL&amp;OVERHEAD)'!E14</f>
        <v>1660000000</v>
      </c>
      <c r="D22" s="122"/>
      <c r="E22" s="122"/>
    </row>
    <row r="23" spans="1:5" ht="33" customHeight="1">
      <c r="A23" s="113" t="str">
        <f>'ADMIN.SEG(PERSONNEL&amp;OVERHEAD)'!A15</f>
        <v>011100200100</v>
      </c>
      <c r="B23" s="241" t="str">
        <f>'ADMIN.SEG(PERSONNEL&amp;OVERHEAD)'!B15</f>
        <v>OFFICE OF THE SPECIAL ADVISER,SENIOR SPECIAL  ASSISTANTS AND SPECIAL ASSISTANTS TO THEGOVERNOR</v>
      </c>
      <c r="C23" s="115">
        <f>'ADMIN.SEG(PERSONNEL&amp;OVERHEAD)'!E15</f>
        <v>40000000</v>
      </c>
      <c r="D23" s="116"/>
      <c r="E23" s="119"/>
    </row>
    <row r="24" spans="1:5" ht="28.15" customHeight="1">
      <c r="A24" s="113" t="str">
        <f>'ADMIN.SEG(PERSONNEL&amp;OVERHEAD)'!A16</f>
        <v>011101000100</v>
      </c>
      <c r="B24" s="240" t="str">
        <f>'ADMIN.SEG(PERSONNEL&amp;OVERHEAD)'!B16</f>
        <v>BUREAU OF PUBLIC PROCUREMENT (BPP) (DUE PROCESS)</v>
      </c>
      <c r="C24" s="115">
        <f>'ADMIN.SEG(PERSONNEL&amp;OVERHEAD)'!E16</f>
        <v>15000000</v>
      </c>
      <c r="D24" s="116"/>
      <c r="E24" s="119"/>
    </row>
    <row r="25" spans="1:5" ht="28.15" customHeight="1">
      <c r="A25" s="113" t="str">
        <f>'ADMIN.SEG(PERSONNEL&amp;OVERHEAD)'!A17</f>
        <v>011101000200</v>
      </c>
      <c r="B25" s="240" t="str">
        <f>'ADMIN.SEG(PERSONNEL&amp;OVERHEAD)'!B17</f>
        <v>State Tenders Board</v>
      </c>
      <c r="C25" s="115">
        <f>'ADMIN.SEG(PERSONNEL&amp;OVERHEAD)'!E17</f>
        <v>3000000</v>
      </c>
      <c r="D25" s="116"/>
      <c r="E25" s="119"/>
    </row>
    <row r="26" spans="1:5" ht="28.15" customHeight="1">
      <c r="A26" s="113" t="str">
        <f>'ADMIN.SEG(PERSONNEL&amp;OVERHEAD)'!A18</f>
        <v>011101300100</v>
      </c>
      <c r="B26" s="240" t="str">
        <f>'ADMIN.SEG(PERSONNEL&amp;OVERHEAD)'!B18</f>
        <v>SECRETARY TO THE STATE GOVERNMENT  (SSG)</v>
      </c>
      <c r="C26" s="115">
        <f>'ADMIN.SEG(PERSONNEL&amp;OVERHEAD)'!E18</f>
        <v>190000000</v>
      </c>
      <c r="D26" s="116"/>
      <c r="E26" s="119"/>
    </row>
    <row r="27" spans="1:5" ht="28.15" customHeight="1">
      <c r="A27" s="113" t="str">
        <f>'ADMIN.SEG(PERSONNEL&amp;OVERHEAD)'!A19</f>
        <v>011101300200</v>
      </c>
      <c r="B27" s="240" t="str">
        <f>'ADMIN.SEG(PERSONNEL&amp;OVERHEAD)'!B19</f>
        <v>Neighbourhood Watch Committee</v>
      </c>
      <c r="C27" s="115">
        <f>'ADMIN.SEG(PERSONNEL&amp;OVERHEAD)'!E19</f>
        <v>30000000</v>
      </c>
      <c r="D27" s="116"/>
      <c r="E27" s="119"/>
    </row>
    <row r="28" spans="1:5" ht="28.15" customHeight="1">
      <c r="A28" s="113" t="str">
        <f>'ADMIN.SEG(PERSONNEL&amp;OVERHEAD)'!A20</f>
        <v>011101300300</v>
      </c>
      <c r="B28" s="240" t="str">
        <f>'ADMIN.SEG(PERSONNEL&amp;OVERHEAD)'!B20</f>
        <v>Non Governmental Organisation (NGO)</v>
      </c>
      <c r="C28" s="115">
        <f>'ADMIN.SEG(PERSONNEL&amp;OVERHEAD)'!E20</f>
        <v>8000000</v>
      </c>
      <c r="D28" s="116"/>
      <c r="E28" s="119"/>
    </row>
    <row r="29" spans="1:5" s="124" customFormat="1" ht="28.15" customHeight="1">
      <c r="A29" s="148" t="str">
        <f>'ADMIN.SEG(PERSONNEL&amp;OVERHEAD)'!A21</f>
        <v>011101300400</v>
      </c>
      <c r="B29" s="239" t="str">
        <f>'ADMIN.SEG(PERSONNEL&amp;OVERHEAD)'!B21</f>
        <v>UNITAR</v>
      </c>
      <c r="C29" s="121">
        <f>'ADMIN.SEG(PERSONNEL&amp;OVERHEAD)'!E21</f>
        <v>5000000</v>
      </c>
      <c r="D29" s="122"/>
      <c r="E29" s="123"/>
    </row>
    <row r="30" spans="1:5" ht="28.15" customHeight="1">
      <c r="A30" s="113" t="str">
        <f>'ADMIN.SEG(PERSONNEL&amp;OVERHEAD)'!A22</f>
        <v>011101300500</v>
      </c>
      <c r="B30" s="240" t="str">
        <f>'ADMIN.SEG(PERSONNEL&amp;OVERHEAD)'!B22</f>
        <v>Office of NEPAD</v>
      </c>
      <c r="C30" s="115">
        <f>'ADMIN.SEG(PERSONNEL&amp;OVERHEAD)'!E22</f>
        <v>20000000</v>
      </c>
      <c r="D30" s="116"/>
      <c r="E30" s="117"/>
    </row>
    <row r="31" spans="1:5" ht="37.5">
      <c r="A31" s="113" t="str">
        <f>'ADMIN.SEG(PERSONNEL&amp;OVERHEAD)'!A23</f>
        <v>011101300600</v>
      </c>
      <c r="B31" s="240" t="str">
        <f>'ADMIN.SEG(PERSONNEL&amp;OVERHEAD)'!B23</f>
        <v>Edo State Peace &amp; Conflict Resolution Committee</v>
      </c>
      <c r="C31" s="115">
        <f>'ADMIN.SEG(PERSONNEL&amp;OVERHEAD)'!E23</f>
        <v>10000000</v>
      </c>
      <c r="D31" s="116"/>
      <c r="E31" s="117"/>
    </row>
    <row r="32" spans="1:5" ht="44.25" customHeight="1">
      <c r="A32" s="147" t="str">
        <f>'ADMIN.SEG(PERSONNEL&amp;OVERHEAD)'!A24</f>
        <v>011101300700</v>
      </c>
      <c r="B32" s="240" t="str">
        <f>'ADMIN.SEG(PERSONNEL&amp;OVERHEAD)'!B24</f>
        <v>Community and social Development Project (CSDP)</v>
      </c>
      <c r="C32" s="115">
        <f>'ADMIN.SEG(PERSONNEL&amp;OVERHEAD)'!E24</f>
        <v>10000000</v>
      </c>
      <c r="D32" s="119"/>
      <c r="E32" s="117"/>
    </row>
    <row r="33" spans="1:5" ht="44.25" customHeight="1">
      <c r="A33" s="147" t="s">
        <v>2022</v>
      </c>
      <c r="B33" s="240" t="str">
        <f>'ADMIN.SEG(PERSONNEL&amp;OVERHEAD)'!B25</f>
        <v>MDG/CGS UNIT</v>
      </c>
      <c r="C33" s="115">
        <f>'ADMIN.SEG(PERSONNEL&amp;OVERHEAD)'!E25</f>
        <v>20000000</v>
      </c>
      <c r="D33" s="119"/>
      <c r="E33" s="117"/>
    </row>
    <row r="34" spans="1:5" ht="44.25" customHeight="1">
      <c r="A34" s="147" t="s">
        <v>2023</v>
      </c>
      <c r="B34" s="240" t="str">
        <f>'ADMIN.SEG(PERSONNEL&amp;OVERHEAD)'!B26</f>
        <v>Physically Challenged</v>
      </c>
      <c r="C34" s="115">
        <f>'ADMIN.SEG(PERSONNEL&amp;OVERHEAD)'!E26</f>
        <v>5000000</v>
      </c>
      <c r="D34" s="119"/>
      <c r="E34" s="117"/>
    </row>
    <row r="35" spans="1:5" ht="43.5" customHeight="1">
      <c r="A35" s="113" t="str">
        <f>'ADMIN.SEG(PERSONNEL&amp;OVERHEAD)'!A27</f>
        <v>011101700100</v>
      </c>
      <c r="B35" s="240" t="str">
        <f>'ADMIN.SEG(PERSONNEL&amp;OVERHEAD)'!B27</f>
        <v>DIRECTORATE OFCABINENT,POLITICAL AND MGT.SERVICES</v>
      </c>
      <c r="C35" s="115">
        <f>'ADMIN.SEG(PERSONNEL&amp;OVERHEAD)'!E27</f>
        <v>70000000</v>
      </c>
      <c r="D35" s="119"/>
      <c r="E35" s="117"/>
    </row>
    <row r="36" spans="1:5" ht="28.15" customHeight="1">
      <c r="A36" s="113" t="str">
        <f>'ADMIN.SEG(PERSONNEL&amp;OVERHEAD)'!A28</f>
        <v>011101900100</v>
      </c>
      <c r="B36" s="240" t="str">
        <f>'ADMIN.SEG(PERSONNEL&amp;OVERHEAD)'!B28</f>
        <v>SPECIAL DUITES OFFICE</v>
      </c>
      <c r="C36" s="115">
        <f>'ADMIN.SEG(PERSONNEL&amp;OVERHEAD)'!E28</f>
        <v>12000000</v>
      </c>
      <c r="D36" s="119"/>
      <c r="E36" s="117"/>
    </row>
    <row r="37" spans="1:5" ht="28.15" customHeight="1">
      <c r="A37" s="113" t="str">
        <f>'ADMIN.SEG(PERSONNEL&amp;OVERHEAD)'!A29</f>
        <v>011102000100</v>
      </c>
      <c r="B37" s="240" t="str">
        <f>'ADMIN.SEG(PERSONNEL&amp;OVERHEAD)'!B29</f>
        <v>STATE POVERTY ALLEVIATION PROGRAMME</v>
      </c>
      <c r="C37" s="115">
        <f>'ADMIN.SEG(PERSONNEL&amp;OVERHEAD)'!E29</f>
        <v>20000000</v>
      </c>
      <c r="D37" s="119"/>
      <c r="E37" s="119"/>
    </row>
    <row r="38" spans="1:5" ht="28.15" customHeight="1">
      <c r="A38" s="113" t="str">
        <f>'ADMIN.SEG(PERSONNEL&amp;OVERHEAD)'!A30</f>
        <v>011102100100</v>
      </c>
      <c r="B38" s="240" t="str">
        <f>'ADMIN.SEG(PERSONNEL&amp;OVERHEAD)'!B30</f>
        <v>LAGOS LIAISON OFFICE</v>
      </c>
      <c r="C38" s="115">
        <f>'ADMIN.SEG(PERSONNEL&amp;OVERHEAD)'!E30</f>
        <v>20000000</v>
      </c>
      <c r="D38" s="119"/>
      <c r="E38" s="119"/>
    </row>
    <row r="39" spans="1:5" ht="28.15" customHeight="1">
      <c r="A39" s="113" t="str">
        <f>'ADMIN.SEG(PERSONNEL&amp;OVERHEAD)'!A31</f>
        <v>011102100200</v>
      </c>
      <c r="B39" s="240" t="str">
        <f>'ADMIN.SEG(PERSONNEL&amp;OVERHEAD)'!B31</f>
        <v>Abuja Liasion Office</v>
      </c>
      <c r="C39" s="115">
        <f>'ADMIN.SEG(PERSONNEL&amp;OVERHEAD)'!E31</f>
        <v>40000000</v>
      </c>
      <c r="D39" s="119"/>
      <c r="E39" s="119"/>
    </row>
    <row r="40" spans="1:5" ht="28.15" customHeight="1">
      <c r="A40" s="113" t="str">
        <f>'ADMIN.SEG(PERSONNEL&amp;OVERHEAD)'!A32</f>
        <v>011102100300</v>
      </c>
      <c r="B40" s="240" t="str">
        <f>'ADMIN.SEG(PERSONNEL&amp;OVERHEAD)'!B32</f>
        <v>GOVERNOR'S LODGE, ABUJA</v>
      </c>
      <c r="C40" s="115">
        <f>'ADMIN.SEG(PERSONNEL&amp;OVERHEAD)'!E32</f>
        <v>20000000</v>
      </c>
      <c r="D40" s="119"/>
      <c r="E40" s="119"/>
    </row>
    <row r="41" spans="1:5" ht="28.15" customHeight="1">
      <c r="A41" s="113" t="str">
        <f>'ADMIN.SEG(PERSONNEL&amp;OVERHEAD)'!A33</f>
        <v>011103300100</v>
      </c>
      <c r="B41" s="240" t="str">
        <f>'ADMIN.SEG(PERSONNEL&amp;OVERHEAD)'!B33</f>
        <v>STATE ACTION COMMITTEE ON AIDS (SACA)</v>
      </c>
      <c r="C41" s="115">
        <f>'ADMIN.SEG(PERSONNEL&amp;OVERHEAD)'!E33</f>
        <v>25000000</v>
      </c>
      <c r="D41" s="119"/>
      <c r="E41" s="119"/>
    </row>
    <row r="42" spans="1:5" s="124" customFormat="1" ht="28.15" customHeight="1">
      <c r="A42" s="148" t="str">
        <f>'ADMIN.SEG(PERSONNEL&amp;OVERHEAD)'!A34</f>
        <v>011103500100</v>
      </c>
      <c r="B42" s="239" t="str">
        <f>'ADMIN.SEG(PERSONNEL&amp;OVERHEAD)'!B34</f>
        <v>EDO STATE PENSION BOARD</v>
      </c>
      <c r="C42" s="121">
        <f>'ADMIN.SEG(PERSONNEL&amp;OVERHEAD)'!E34</f>
        <v>55000000</v>
      </c>
      <c r="D42" s="122"/>
      <c r="E42" s="123"/>
    </row>
    <row r="43" spans="1:5" ht="28.15" customHeight="1">
      <c r="A43" s="113" t="str">
        <f>'ADMIN.SEG(PERSONNEL&amp;OVERHEAD)'!A35</f>
        <v>011110500100</v>
      </c>
      <c r="B43" s="240" t="str">
        <f>'ADMIN.SEG(PERSONNEL&amp;OVERHEAD)'!B35</f>
        <v>DIRDECTORATE OF CENTRAL ADMINISTRATION</v>
      </c>
      <c r="C43" s="115">
        <f>'ADMIN.SEG(PERSONNEL&amp;OVERHEAD)'!E35</f>
        <v>2500000000</v>
      </c>
      <c r="D43" s="119"/>
      <c r="E43" s="117"/>
    </row>
    <row r="44" spans="1:5" ht="28.15" customHeight="1">
      <c r="A44" s="147" t="str">
        <f>'ADMIN.SEG(PERSONNEL&amp;OVERHEAD)'!A39</f>
        <v>011110500200</v>
      </c>
      <c r="B44" s="240" t="str">
        <f>'ADMIN.SEG(PERSONNEL&amp;OVERHEAD)'!B39</f>
        <v>SPeCIAL OVERHEAD</v>
      </c>
      <c r="C44" s="115">
        <f>'ADMIN.SEG(PERSONNEL&amp;OVERHEAD)'!E39</f>
        <v>400000000</v>
      </c>
      <c r="D44" s="119"/>
      <c r="E44" s="117"/>
    </row>
    <row r="45" spans="1:5" ht="28.15" customHeight="1">
      <c r="A45" s="113" t="str">
        <f>'ADMIN.SEG(PERSONNEL&amp;OVERHEAD)'!A40</f>
        <v>011111100100</v>
      </c>
      <c r="B45" s="240" t="str">
        <f>'ADMIN.SEG(PERSONNEL&amp;OVERHEAD)'!B40</f>
        <v>PUBLIC-PRIVATE PARTNERSHIP (PPP)</v>
      </c>
      <c r="C45" s="115">
        <f>'ADMIN.SEG(PERSONNEL&amp;OVERHEAD)'!E40</f>
        <v>20000000</v>
      </c>
      <c r="D45" s="119"/>
      <c r="E45" s="117"/>
    </row>
    <row r="46" spans="1:5" s="124" customFormat="1" ht="28.15" customHeight="1">
      <c r="A46" s="148" t="str">
        <f>'ADMIN.SEG(PERSONNEL&amp;OVERHEAD)'!A41</f>
        <v>011111300100</v>
      </c>
      <c r="B46" s="239" t="str">
        <f>'ADMIN.SEG(PERSONNEL&amp;OVERHEAD)'!B41</f>
        <v>GOVERNMENT HOUSE AND PROTOCOL</v>
      </c>
      <c r="C46" s="121">
        <f>'ADMIN.SEG(PERSONNEL&amp;OVERHEAD)'!E41</f>
        <v>2080000000</v>
      </c>
      <c r="D46" s="122"/>
      <c r="E46" s="123"/>
    </row>
    <row r="47" spans="1:5" ht="28.15" customHeight="1">
      <c r="A47" s="113" t="str">
        <f>'ADMIN.SEG(PERSONNEL&amp;OVERHEAD)'!A42</f>
        <v>011200300100</v>
      </c>
      <c r="B47" s="240" t="str">
        <f>'ADMIN.SEG(PERSONNEL&amp;OVERHEAD)'!B42</f>
        <v>STATE HOUSE OF ASSEMBLY</v>
      </c>
      <c r="C47" s="115">
        <f>'ADMIN.SEG(PERSONNEL&amp;OVERHEAD)'!E42</f>
        <v>1700000000</v>
      </c>
      <c r="D47" s="119"/>
      <c r="E47" s="117"/>
    </row>
    <row r="48" spans="1:5" ht="28.15" customHeight="1">
      <c r="A48" s="113" t="str">
        <f>'ADMIN.SEG(PERSONNEL&amp;OVERHEAD)'!A43</f>
        <v>011200300200</v>
      </c>
      <c r="B48" s="240" t="str">
        <f>'ADMIN.SEG(PERSONNEL&amp;OVERHEAD)'!B43</f>
        <v>Printing/Other Materials</v>
      </c>
      <c r="C48" s="115">
        <f>'ADMIN.SEG(PERSONNEL&amp;OVERHEAD)'!E43</f>
        <v>40000000</v>
      </c>
      <c r="D48" s="119"/>
      <c r="E48" s="117"/>
    </row>
    <row r="49" spans="1:5" ht="39.75" customHeight="1">
      <c r="A49" s="113" t="str">
        <f>'ADMIN.SEG(PERSONNEL&amp;OVERHEAD)'!A44</f>
        <v>011200400100</v>
      </c>
      <c r="B49" s="240" t="str">
        <f>'ADMIN.SEG(PERSONNEL&amp;OVERHEAD)'!B44</f>
        <v>HOUSE OF ASSEMBLY SERVICE COMMISSION</v>
      </c>
      <c r="C49" s="115">
        <f>'ADMIN.SEG(PERSONNEL&amp;OVERHEAD)'!E44</f>
        <v>15000000</v>
      </c>
      <c r="D49" s="125"/>
      <c r="E49" s="117"/>
    </row>
    <row r="50" spans="1:5" ht="28.15" customHeight="1">
      <c r="A50" s="113" t="str">
        <f>'ADMIN.SEG(PERSONNEL&amp;OVERHEAD)'!A45</f>
        <v>011202100100</v>
      </c>
      <c r="B50" s="240" t="str">
        <f>'ADMIN.SEG(PERSONNEL&amp;OVERHEAD)'!B45</f>
        <v>OFFICE OF THE SPEAKER</v>
      </c>
      <c r="C50" s="115">
        <f>'ADMIN.SEG(PERSONNEL&amp;OVERHEAD)'!E45</f>
        <v>160000000</v>
      </c>
      <c r="D50" s="119"/>
      <c r="E50" s="117"/>
    </row>
    <row r="51" spans="1:5" ht="28.15" customHeight="1">
      <c r="A51" s="113" t="str">
        <f>'ADMIN.SEG(PERSONNEL&amp;OVERHEAD)'!A46</f>
        <v>012300100100</v>
      </c>
      <c r="B51" s="240" t="str">
        <f>'ADMIN.SEG(PERSONNEL&amp;OVERHEAD)'!B46</f>
        <v>MINISTRY OF INFORMATION AND ORIENTATION</v>
      </c>
      <c r="C51" s="115">
        <f>'ADMIN.SEG(PERSONNEL&amp;OVERHEAD)'!E46</f>
        <v>160000000</v>
      </c>
      <c r="D51" s="119"/>
      <c r="E51" s="117"/>
    </row>
    <row r="52" spans="1:5" ht="37.5" customHeight="1">
      <c r="A52" s="113" t="str">
        <f>'ADMIN.SEG(PERSONNEL&amp;OVERHEAD)'!A47</f>
        <v>012300100200</v>
      </c>
      <c r="B52" s="240" t="str">
        <f>'ADMIN.SEG(PERSONNEL&amp;OVERHEAD)'!B47</f>
        <v>Documentary/ Enligthenment Campaign (Print/Electronic Media)</v>
      </c>
      <c r="C52" s="115">
        <f>'ADMIN.SEG(PERSONNEL&amp;OVERHEAD)'!E47</f>
        <v>320000000</v>
      </c>
      <c r="D52" s="119"/>
      <c r="E52" s="117"/>
    </row>
    <row r="53" spans="1:5" ht="28.15" customHeight="1">
      <c r="A53" s="113" t="str">
        <f>'ADMIN.SEG(PERSONNEL&amp;OVERHEAD)'!A48</f>
        <v>012300300100</v>
      </c>
      <c r="B53" s="240" t="str">
        <f>'ADMIN.SEG(PERSONNEL&amp;OVERHEAD)'!B48</f>
        <v>EDO BROADCASTING SERVICE - EBS</v>
      </c>
      <c r="C53" s="115">
        <f>'ADMIN.SEG(PERSONNEL&amp;OVERHEAD)'!E48</f>
        <v>180000000</v>
      </c>
      <c r="D53" s="119"/>
      <c r="E53" s="117"/>
    </row>
    <row r="54" spans="1:5" ht="28.15" customHeight="1">
      <c r="A54" s="113" t="str">
        <f>'ADMIN.SEG(PERSONNEL&amp;OVERHEAD)'!A49</f>
        <v>012305500100</v>
      </c>
      <c r="B54" s="240" t="str">
        <f>'ADMIN.SEG(PERSONNEL&amp;OVERHEAD)'!B49</f>
        <v>BENDEL NEWSPAPERS COMPANY LIMITED- OBSERVER</v>
      </c>
      <c r="C54" s="115">
        <f>'ADMIN.SEG(PERSONNEL&amp;OVERHEAD)'!E49</f>
        <v>110000000</v>
      </c>
      <c r="D54" s="119"/>
      <c r="E54" s="117"/>
    </row>
    <row r="55" spans="1:5" ht="28.15" customHeight="1">
      <c r="A55" s="113" t="str">
        <f>'ADMIN.SEG(PERSONNEL&amp;OVERHEAD)'!A50</f>
        <v>012500100100</v>
      </c>
      <c r="B55" s="240" t="str">
        <f>'ADMIN.SEG(PERSONNEL&amp;OVERHEAD)'!B50</f>
        <v xml:space="preserve"> HEAD OF SERVICE </v>
      </c>
      <c r="C55" s="115">
        <f>'ADMIN.SEG(PERSONNEL&amp;OVERHEAD)'!E50</f>
        <v>50000000</v>
      </c>
      <c r="D55" s="119"/>
      <c r="E55" s="117"/>
    </row>
    <row r="56" spans="1:5" ht="28.15" customHeight="1">
      <c r="A56" s="113" t="str">
        <f>'ADMIN.SEG(PERSONNEL&amp;OVERHEAD)'!A51</f>
        <v>012500100200</v>
      </c>
      <c r="B56" s="240" t="str">
        <f>'ADMIN.SEG(PERSONNEL&amp;OVERHEAD)'!B51</f>
        <v>Human Capacity Enhancement Programme</v>
      </c>
      <c r="C56" s="115">
        <f>'ADMIN.SEG(PERSONNEL&amp;OVERHEAD)'!E51</f>
        <v>50000000</v>
      </c>
      <c r="D56" s="119"/>
      <c r="E56" s="117"/>
    </row>
    <row r="57" spans="1:5" ht="28.15" customHeight="1">
      <c r="A57" s="113" t="str">
        <f>'ADMIN.SEG(PERSONNEL&amp;OVERHEAD)'!A52</f>
        <v>012500500100</v>
      </c>
      <c r="B57" s="240" t="str">
        <f>'ADMIN.SEG(PERSONNEL&amp;OVERHEAD)'!B52</f>
        <v>MINSTRY OF ESTABLISHMENT AND SPECIAL DUTIES</v>
      </c>
      <c r="C57" s="115">
        <f>'ADMIN.SEG(PERSONNEL&amp;OVERHEAD)'!E52</f>
        <v>65000000</v>
      </c>
      <c r="D57" s="119"/>
      <c r="E57" s="117"/>
    </row>
    <row r="58" spans="1:5" ht="28.15" customHeight="1">
      <c r="A58" s="113" t="str">
        <f>'ADMIN.SEG(PERSONNEL&amp;OVERHEAD)'!A53</f>
        <v>014000100100</v>
      </c>
      <c r="B58" s="240" t="str">
        <f>'ADMIN.SEG(PERSONNEL&amp;OVERHEAD)'!B53</f>
        <v>AUDITOR GENERAL - STATE</v>
      </c>
      <c r="C58" s="115">
        <f>'ADMIN.SEG(PERSONNEL&amp;OVERHEAD)'!E53</f>
        <v>80000000</v>
      </c>
      <c r="D58" s="126"/>
      <c r="E58" s="126"/>
    </row>
    <row r="59" spans="1:5" ht="28.15" customHeight="1">
      <c r="A59" s="113" t="str">
        <f>'ADMIN.SEG(PERSONNEL&amp;OVERHEAD)'!A54</f>
        <v>014000200100</v>
      </c>
      <c r="B59" s="242" t="str">
        <f>'ADMIN.SEG(PERSONNEL&amp;OVERHEAD)'!B54</f>
        <v>AUDITOR GENERAL - LOCAL GOVT</v>
      </c>
      <c r="C59" s="127">
        <f>'ADMIN.SEG(PERSONNEL&amp;OVERHEAD)'!E54</f>
        <v>60000000</v>
      </c>
      <c r="D59" s="119"/>
      <c r="E59" s="119"/>
    </row>
    <row r="60" spans="1:5" ht="28.15" customHeight="1">
      <c r="A60" s="113" t="str">
        <f>'ADMIN.SEG(PERSONNEL&amp;OVERHEAD)'!A55</f>
        <v>014700100100</v>
      </c>
      <c r="B60" s="240" t="str">
        <f>'ADMIN.SEG(PERSONNEL&amp;OVERHEAD)'!B55</f>
        <v>CIVIL SERVICE COMMISSION</v>
      </c>
      <c r="C60" s="127">
        <f>'ADMIN.SEG(PERSONNEL&amp;OVERHEAD)'!E55</f>
        <v>50000000</v>
      </c>
      <c r="D60" s="125"/>
      <c r="E60" s="125"/>
    </row>
    <row r="61" spans="1:5" ht="28.15" customHeight="1">
      <c r="A61" s="113" t="str">
        <f>'ADMIN.SEG(PERSONNEL&amp;OVERHEAD)'!A56</f>
        <v>014800100100</v>
      </c>
      <c r="B61" s="240" t="str">
        <f>'ADMIN.SEG(PERSONNEL&amp;OVERHEAD)'!B56</f>
        <v>EDO STATE INDEPENDENT ELECTORAL COMMISSION</v>
      </c>
      <c r="C61" s="127">
        <f>'ADMIN.SEG(PERSONNEL&amp;OVERHEAD)'!E56</f>
        <v>75000000</v>
      </c>
      <c r="D61" s="119"/>
      <c r="E61" s="119"/>
    </row>
    <row r="62" spans="1:5" s="156" customFormat="1" ht="37.5" customHeight="1">
      <c r="A62" s="152"/>
      <c r="B62" s="153" t="str">
        <f>'ADMIN.SEG(PERSONNEL&amp;OVERHEAD)'!B57</f>
        <v>SUB T0TAL - ADMINISTRATIVE SECTOR</v>
      </c>
      <c r="C62" s="154">
        <f>SUM(C14:C61)</f>
        <v>18745500000</v>
      </c>
      <c r="D62" s="155"/>
      <c r="E62" s="155"/>
    </row>
    <row r="63" spans="1:5" s="124" customFormat="1" ht="37.5" customHeight="1">
      <c r="A63" s="819" t="str">
        <f>'ADMIN.SEG(PERSONNEL&amp;OVERHEAD)'!A59:B59</f>
        <v>ECONOMIC SECTOR</v>
      </c>
      <c r="B63" s="820"/>
      <c r="C63" s="151"/>
      <c r="D63" s="122"/>
      <c r="E63" s="122"/>
    </row>
    <row r="64" spans="1:5" ht="28.15" customHeight="1">
      <c r="A64" s="113" t="str">
        <f>'ADMIN.SEG(PERSONNEL&amp;OVERHEAD)'!A60</f>
        <v>021500100100</v>
      </c>
      <c r="B64" s="240" t="str">
        <f>'ADMIN.SEG(PERSONNEL&amp;OVERHEAD)'!B60</f>
        <v xml:space="preserve"> MINISTRY OF AGRICULTURE</v>
      </c>
      <c r="C64" s="127">
        <f>'ADMIN.SEG(PERSONNEL&amp;OVERHEAD)'!E60</f>
        <v>350000000</v>
      </c>
      <c r="D64" s="119"/>
      <c r="E64" s="119"/>
    </row>
    <row r="65" spans="1:5" ht="39.75" customHeight="1">
      <c r="A65" s="113" t="str">
        <f>'ADMIN.SEG(PERSONNEL&amp;OVERHEAD)'!A61</f>
        <v>021500100200</v>
      </c>
      <c r="B65" s="240" t="str">
        <f>'ADMIN.SEG(PERSONNEL&amp;OVERHEAD)'!B61</f>
        <v>Edo State Committee on Communal Farms</v>
      </c>
      <c r="C65" s="127">
        <f>'ADMIN.SEG(PERSONNEL&amp;OVERHEAD)'!E61</f>
        <v>1000000</v>
      </c>
      <c r="D65" s="119"/>
      <c r="E65" s="119"/>
    </row>
    <row r="66" spans="1:5" ht="28.15" customHeight="1">
      <c r="A66" s="113" t="str">
        <f>'ADMIN.SEG(PERSONNEL&amp;OVERHEAD)'!A62</f>
        <v>021500100300</v>
      </c>
      <c r="B66" s="240" t="str">
        <f>'ADMIN.SEG(PERSONNEL&amp;OVERHEAD)'!B62</f>
        <v>Tree Crop Unit</v>
      </c>
      <c r="C66" s="127">
        <f>'ADMIN.SEG(PERSONNEL&amp;OVERHEAD)'!E62</f>
        <v>1000000</v>
      </c>
      <c r="D66" s="119"/>
      <c r="E66" s="119"/>
    </row>
    <row r="67" spans="1:5" s="128" customFormat="1" ht="43.5" customHeight="1">
      <c r="A67" s="113" t="str">
        <f>'ADMIN.SEG(PERSONNEL&amp;OVERHEAD)'!A63</f>
        <v>021502100100</v>
      </c>
      <c r="B67" s="240" t="str">
        <f>'ADMIN.SEG(PERSONNEL&amp;OVERHEAD)'!B63</f>
        <v>STATE COLLEGE/ INSTITUTE OF AGRICULTURE - COLLEGE OF AGRICULTURE IGHUORIAKHI</v>
      </c>
      <c r="C67" s="127">
        <f>'ADMIN.SEG(PERSONNEL&amp;OVERHEAD)'!E63</f>
        <v>330000000</v>
      </c>
      <c r="D67" s="119"/>
      <c r="E67" s="119"/>
    </row>
    <row r="68" spans="1:5" ht="28.15" customHeight="1">
      <c r="A68" s="147" t="str">
        <f>'ADMIN.SEG(PERSONNEL&amp;OVERHEAD)'!A64</f>
        <v>021502100200</v>
      </c>
      <c r="B68" s="240" t="str">
        <f>'ADMIN.SEG(PERSONNEL&amp;OVERHEAD)'!B64</f>
        <v>EXTENSION OFFICE, AGENEBODE</v>
      </c>
      <c r="C68" s="115">
        <f>'ADMIN.SEG(PERSONNEL&amp;OVERHEAD)'!E64</f>
        <v>15000000</v>
      </c>
      <c r="D68" s="119"/>
      <c r="E68" s="119"/>
    </row>
    <row r="69" spans="1:5" ht="28.15" customHeight="1">
      <c r="A69" s="113" t="str">
        <f>'ADMIN.SEG(PERSONNEL&amp;OVERHEAD)'!A65</f>
        <v>021510200100</v>
      </c>
      <c r="B69" s="240" t="str">
        <f>'ADMIN.SEG(PERSONNEL&amp;OVERHEAD)'!B65</f>
        <v xml:space="preserve">EDO STATE AGRIC DEVELOPMENT PROGRAMME -(ADP) </v>
      </c>
      <c r="C69" s="115">
        <f>'ADMIN.SEG(PERSONNEL&amp;OVERHEAD)'!E65</f>
        <v>29000000</v>
      </c>
      <c r="D69" s="119"/>
      <c r="E69" s="119"/>
    </row>
    <row r="70" spans="1:5" ht="28.15" customHeight="1">
      <c r="A70" s="113" t="str">
        <f>'ADMIN.SEG(PERSONNEL&amp;OVERHEAD)'!A66</f>
        <v>022000100100</v>
      </c>
      <c r="B70" s="240" t="str">
        <f>'ADMIN.SEG(PERSONNEL&amp;OVERHEAD)'!B66</f>
        <v>MINISTRY OF FINANCE-HQTRS</v>
      </c>
      <c r="C70" s="115">
        <f>'ADMIN.SEG(PERSONNEL&amp;OVERHEAD)'!E66</f>
        <v>730000000</v>
      </c>
      <c r="D70" s="119"/>
      <c r="E70" s="119"/>
    </row>
    <row r="71" spans="1:5" ht="28.15" customHeight="1">
      <c r="A71" s="113" t="str">
        <f>'ADMIN.SEG(PERSONNEL&amp;OVERHEAD)'!A67</f>
        <v>022000700100</v>
      </c>
      <c r="B71" s="240" t="str">
        <f>'ADMIN.SEG(PERSONNEL&amp;OVERHEAD)'!B67</f>
        <v xml:space="preserve">OFFICE OF THE ACCOUNTANT GENERAL </v>
      </c>
      <c r="C71" s="115">
        <f>'ADMIN.SEG(PERSONNEL&amp;OVERHEAD)'!E67</f>
        <v>941500000</v>
      </c>
      <c r="D71" s="119"/>
      <c r="E71" s="119"/>
    </row>
    <row r="72" spans="1:5" ht="28.15" customHeight="1">
      <c r="A72" s="147" t="str">
        <f>'ADMIN.SEG(PERSONNEL&amp;OVERHEAD)'!A68</f>
        <v>022000704000</v>
      </c>
      <c r="B72" s="240" t="str">
        <f>'ADMIN.SEG(PERSONNEL&amp;OVERHEAD)'!B68</f>
        <v>PROJECT FINANCIAL MANAGEMENT UNIT (PFMU)</v>
      </c>
      <c r="C72" s="115">
        <f>'ADMIN.SEG(PERSONNEL&amp;OVERHEAD)'!E68</f>
        <v>5000000</v>
      </c>
      <c r="D72" s="119"/>
      <c r="E72" s="119"/>
    </row>
    <row r="73" spans="1:5" s="124" customFormat="1" ht="28.15" customHeight="1">
      <c r="A73" s="148" t="str">
        <f>'ADMIN.SEG(PERSONNEL&amp;OVERHEAD)'!A69</f>
        <v>022000800100</v>
      </c>
      <c r="B73" s="239" t="str">
        <f>'ADMIN.SEG(PERSONNEL&amp;OVERHEAD)'!B69</f>
        <v>EDO STATE INTERNAL REVEUNE SERVICE</v>
      </c>
      <c r="C73" s="121">
        <f>'ADMIN.SEG(PERSONNEL&amp;OVERHEAD)'!E69</f>
        <v>1050000000</v>
      </c>
      <c r="D73" s="122"/>
      <c r="E73" s="122"/>
    </row>
    <row r="74" spans="1:5" ht="28.15" customHeight="1">
      <c r="A74" s="113" t="str">
        <f>'ADMIN.SEG(PERSONNEL&amp;OVERHEAD)'!A70</f>
        <v>022200100100</v>
      </c>
      <c r="B74" s="240" t="str">
        <f>'ADMIN.SEG(PERSONNEL&amp;OVERHEAD)'!B70</f>
        <v xml:space="preserve"> MINISTRY OF COMMERCE and INDUSTRY</v>
      </c>
      <c r="C74" s="115">
        <f>'ADMIN.SEG(PERSONNEL&amp;OVERHEAD)'!E70</f>
        <v>110000000</v>
      </c>
      <c r="D74" s="119"/>
      <c r="E74" s="119"/>
    </row>
    <row r="75" spans="1:5" ht="45" customHeight="1">
      <c r="A75" s="113" t="str">
        <f>'ADMIN.SEG(PERSONNEL&amp;OVERHEAD)'!A71</f>
        <v>022200100200</v>
      </c>
      <c r="B75" s="240" t="str">
        <f>'ADMIN.SEG(PERSONNEL&amp;OVERHEAD)'!B71</f>
        <v>Technical Committee on Privatisation    and Commercialisation (TCPC)</v>
      </c>
      <c r="C75" s="115">
        <f>'ADMIN.SEG(PERSONNEL&amp;OVERHEAD)'!E71</f>
        <v>1000000</v>
      </c>
      <c r="D75" s="119"/>
      <c r="E75" s="119"/>
    </row>
    <row r="76" spans="1:5" ht="28.15" customHeight="1">
      <c r="A76" s="113" t="str">
        <f>'ADMIN.SEG(PERSONNEL&amp;OVERHEAD)'!A72</f>
        <v>022200900100</v>
      </c>
      <c r="B76" s="240" t="str">
        <f>'ADMIN.SEG(PERSONNEL&amp;OVERHEAD)'!B72</f>
        <v>CONSUMER PROTECTION COMMITTEE</v>
      </c>
      <c r="C76" s="115">
        <f>'ADMIN.SEG(PERSONNEL&amp;OVERHEAD)'!E72</f>
        <v>2000000</v>
      </c>
      <c r="D76" s="119"/>
      <c r="E76" s="119"/>
    </row>
    <row r="77" spans="1:5" s="124" customFormat="1" ht="28.15" customHeight="1">
      <c r="A77" s="148" t="str">
        <f>'ADMIN.SEG(PERSONNEL&amp;OVERHEAD)'!A73</f>
        <v>022205100100</v>
      </c>
      <c r="B77" s="239" t="str">
        <f>'ADMIN.SEG(PERSONNEL&amp;OVERHEAD)'!B73</f>
        <v>SMALL AND MEDIUM SCALE ENTERPRISES COMMITTEE)</v>
      </c>
      <c r="C77" s="121">
        <f>'ADMIN.SEG(PERSONNEL&amp;OVERHEAD)'!E73</f>
        <v>5000000</v>
      </c>
      <c r="D77" s="122"/>
      <c r="E77" s="122"/>
    </row>
    <row r="78" spans="1:5" ht="28.15" customHeight="1">
      <c r="A78" s="113" t="str">
        <f>'ADMIN.SEG(PERSONNEL&amp;OVERHEAD)'!A74</f>
        <v>022800700100</v>
      </c>
      <c r="B78" s="240" t="str">
        <f>'ADMIN.SEG(PERSONNEL&amp;OVERHEAD)'!B74</f>
        <v>INFORMATION TECHNOLOGY  (ICT) AGENCY</v>
      </c>
      <c r="C78" s="115">
        <f>'ADMIN.SEG(PERSONNEL&amp;OVERHEAD)'!E74</f>
        <v>600000000</v>
      </c>
      <c r="D78" s="119"/>
      <c r="E78" s="119"/>
    </row>
    <row r="79" spans="1:5" ht="28.15" customHeight="1">
      <c r="A79" s="113" t="str">
        <f>'ADMIN.SEG(PERSONNEL&amp;OVERHEAD)'!A75</f>
        <v>022800700200</v>
      </c>
      <c r="B79" s="240" t="str">
        <f>'ADMIN.SEG(PERSONNEL&amp;OVERHEAD)'!B75</f>
        <v>WorldBank Assisted ICT-SEEFOR Project</v>
      </c>
      <c r="C79" s="115">
        <f>'ADMIN.SEG(PERSONNEL&amp;OVERHEAD)'!E75</f>
        <v>0</v>
      </c>
      <c r="D79" s="119"/>
      <c r="E79" s="119"/>
    </row>
    <row r="80" spans="1:5" ht="28.15" customHeight="1">
      <c r="A80" s="113" t="str">
        <f>'ADMIN.SEG(PERSONNEL&amp;OVERHEAD)'!A76</f>
        <v>022900100100</v>
      </c>
      <c r="B80" s="240" t="str">
        <f>'ADMIN.SEG(PERSONNEL&amp;OVERHEAD)'!B76</f>
        <v xml:space="preserve"> MINISTRY OF TRANSPORT </v>
      </c>
      <c r="C80" s="115">
        <f>'ADMIN.SEG(PERSONNEL&amp;OVERHEAD)'!E76</f>
        <v>110000000</v>
      </c>
      <c r="D80" s="119"/>
      <c r="E80" s="119"/>
    </row>
    <row r="81" spans="1:5" ht="28.15" customHeight="1">
      <c r="A81" s="113" t="str">
        <f>'ADMIN.SEG(PERSONNEL&amp;OVERHEAD)'!A77</f>
        <v>023100100100</v>
      </c>
      <c r="B81" s="240" t="str">
        <f>'ADMIN.SEG(PERSONNEL&amp;OVERHEAD)'!B77</f>
        <v>MINISTRY OF ENERGY (POWER) /WATER RESOURCES</v>
      </c>
      <c r="C81" s="115">
        <f>'ADMIN.SEG(PERSONNEL&amp;OVERHEAD)'!E77</f>
        <v>47000000</v>
      </c>
      <c r="D81" s="119"/>
      <c r="E81" s="119"/>
    </row>
    <row r="82" spans="1:5" ht="28.15" customHeight="1">
      <c r="A82" s="147" t="str">
        <f>'ADMIN.SEG(PERSONNEL&amp;OVERHEAD)'!A78</f>
        <v>023100300100</v>
      </c>
      <c r="B82" s="240" t="str">
        <f>'ADMIN.SEG(PERSONNEL&amp;OVERHEAD)'!B78</f>
        <v xml:space="preserve">RURAL ELECTRIFICATION BOARD </v>
      </c>
      <c r="C82" s="115">
        <f>'ADMIN.SEG(PERSONNEL&amp;OVERHEAD)'!E78</f>
        <v>34736585</v>
      </c>
      <c r="D82" s="119"/>
      <c r="E82" s="119"/>
    </row>
    <row r="83" spans="1:5" ht="28.15" customHeight="1">
      <c r="A83" s="147" t="str">
        <f>'ADMIN.SEG(PERSONNEL&amp;OVERHEAD)'!A79</f>
        <v>023101200100</v>
      </c>
      <c r="B83" s="240" t="str">
        <f>'ADMIN.SEG(PERSONNEL&amp;OVERHEAD)'!B79</f>
        <v>STATE WATER COORPERATION</v>
      </c>
      <c r="C83" s="115">
        <f>'ADMIN.SEG(PERSONNEL&amp;OVERHEAD)'!E79</f>
        <v>360000000</v>
      </c>
      <c r="D83" s="119"/>
      <c r="E83" s="119"/>
    </row>
    <row r="84" spans="1:5" s="124" customFormat="1" ht="28.15" customHeight="1">
      <c r="A84" s="150" t="str">
        <f>'ADMIN.SEG(PERSONNEL&amp;OVERHEAD)'!A80</f>
        <v>023101300100</v>
      </c>
      <c r="B84" s="239" t="str">
        <f>'ADMIN.SEG(PERSONNEL&amp;OVERHEAD)'!B80</f>
        <v>RURAL WATER AND SANITATION</v>
      </c>
      <c r="C84" s="121">
        <f>'ADMIN.SEG(PERSONNEL&amp;OVERHEAD)'!E80</f>
        <v>12000000</v>
      </c>
      <c r="D84" s="122"/>
      <c r="E84" s="122"/>
    </row>
    <row r="85" spans="1:5" ht="28.15" customHeight="1">
      <c r="A85" s="113" t="str">
        <f>'ADMIN.SEG(PERSONNEL&amp;OVERHEAD)'!A81</f>
        <v>023305200100</v>
      </c>
      <c r="B85" s="240" t="str">
        <f>'ADMIN.SEG(PERSONNEL&amp;OVERHEAD)'!B81</f>
        <v>MIN OF SPECIAL DUTIES, OIL &amp; GAS</v>
      </c>
      <c r="C85" s="115">
        <f>'ADMIN.SEG(PERSONNEL&amp;OVERHEAD)'!E81</f>
        <v>35000000</v>
      </c>
      <c r="D85" s="119"/>
      <c r="E85" s="119"/>
    </row>
    <row r="86" spans="1:5" ht="28.15" customHeight="1">
      <c r="A86" s="113" t="str">
        <f>'ADMIN.SEG(PERSONNEL&amp;OVERHEAD)'!A82</f>
        <v>023400100100</v>
      </c>
      <c r="B86" s="240" t="str">
        <f>'ADMIN.SEG(PERSONNEL&amp;OVERHEAD)'!B82</f>
        <v>MINISTRY OF WORKS</v>
      </c>
      <c r="C86" s="115">
        <f>'ADMIN.SEG(PERSONNEL&amp;OVERHEAD)'!E82</f>
        <v>150000000</v>
      </c>
      <c r="D86" s="119"/>
      <c r="E86" s="119"/>
    </row>
    <row r="87" spans="1:5" ht="28.15" customHeight="1">
      <c r="A87" s="113" t="str">
        <f>'ADMIN.SEG(PERSONNEL&amp;OVERHEAD)'!A83</f>
        <v>023600100100</v>
      </c>
      <c r="B87" s="240" t="str">
        <f>'ADMIN.SEG(PERSONNEL&amp;OVERHEAD)'!B83</f>
        <v xml:space="preserve">MIN. OF ARTS, CULTURE AND TOURISM </v>
      </c>
      <c r="C87" s="115">
        <f>'ADMIN.SEG(PERSONNEL&amp;OVERHEAD)'!E83</f>
        <v>50000000</v>
      </c>
      <c r="D87" s="119"/>
      <c r="E87" s="119"/>
    </row>
    <row r="88" spans="1:5" ht="28.15" customHeight="1">
      <c r="A88" s="113" t="str">
        <f>'ADMIN.SEG(PERSONNEL&amp;OVERHEAD)'!A84</f>
        <v>023600400100</v>
      </c>
      <c r="B88" s="240" t="str">
        <f>'ADMIN.SEG(PERSONNEL&amp;OVERHEAD)'!B84</f>
        <v xml:space="preserve">EDO STATE ARTS COUNCIL  </v>
      </c>
      <c r="C88" s="115">
        <f>'ADMIN.SEG(PERSONNEL&amp;OVERHEAD)'!E84</f>
        <v>37000000</v>
      </c>
      <c r="D88" s="119"/>
      <c r="E88" s="119"/>
    </row>
    <row r="89" spans="1:5" ht="28.15" customHeight="1">
      <c r="A89" s="113" t="str">
        <f>'ADMIN.SEG(PERSONNEL&amp;OVERHEAD)'!A85</f>
        <v>023605200100</v>
      </c>
      <c r="B89" s="240" t="str">
        <f>'ADMIN.SEG(PERSONNEL&amp;OVERHEAD)'!B85</f>
        <v xml:space="preserve">TOURISM BOARD </v>
      </c>
      <c r="C89" s="115">
        <f>'ADMIN.SEG(PERSONNEL&amp;OVERHEAD)'!E85</f>
        <v>1000000</v>
      </c>
      <c r="D89" s="119"/>
      <c r="E89" s="119"/>
    </row>
    <row r="90" spans="1:5" ht="28.15" customHeight="1">
      <c r="A90" s="113" t="str">
        <f>'ADMIN.SEG(PERSONNEL&amp;OVERHEAD)'!A86</f>
        <v>023800100100</v>
      </c>
      <c r="B90" s="240" t="str">
        <f>'ADMIN.SEG(PERSONNEL&amp;OVERHEAD)'!B86</f>
        <v xml:space="preserve">MINISTRY OF BUDGET PLANNING AND ECONOMIC DEV. </v>
      </c>
      <c r="C90" s="115">
        <f>'ADMIN.SEG(PERSONNEL&amp;OVERHEAD)'!E86</f>
        <v>160000000</v>
      </c>
      <c r="D90" s="119"/>
      <c r="E90" s="119"/>
    </row>
    <row r="91" spans="1:5" ht="37.5">
      <c r="A91" s="113" t="str">
        <f>'ADMIN.SEG(PERSONNEL&amp;OVERHEAD)'!A87</f>
        <v>023800100300</v>
      </c>
      <c r="B91" s="240" t="str">
        <f>'ADMIN.SEG(PERSONNEL&amp;OVERHEAD)'!B87</f>
        <v>State Employment Expenditure Effectiveness for Results (SEEFOR)</v>
      </c>
      <c r="C91" s="115">
        <f>'ADMIN.SEG(PERSONNEL&amp;OVERHEAD)'!E87</f>
        <v>20000000</v>
      </c>
      <c r="D91" s="119"/>
      <c r="E91" s="119"/>
    </row>
    <row r="92" spans="1:5" ht="39.75" customHeight="1">
      <c r="A92" s="113" t="str">
        <f>'ADMIN.SEG(PERSONNEL&amp;OVERHEAD)'!A88</f>
        <v>023800100400</v>
      </c>
      <c r="B92" s="243" t="str">
        <f>'ADMIN.SEG(PERSONNEL&amp;OVERHEAD)'!B88</f>
        <v>Monitoring &amp; Evaluation</v>
      </c>
      <c r="C92" s="115">
        <f>'ADMIN.SEG(PERSONNEL&amp;OVERHEAD)'!E88</f>
        <v>10000000</v>
      </c>
      <c r="D92" s="119"/>
      <c r="E92" s="119"/>
    </row>
    <row r="93" spans="1:5" s="124" customFormat="1" ht="28.15" customHeight="1">
      <c r="A93" s="148" t="str">
        <f>'ADMIN.SEG(PERSONNEL&amp;OVERHEAD)'!A89</f>
        <v>023800100500</v>
      </c>
      <c r="B93" s="239" t="str">
        <f>'ADMIN.SEG(PERSONNEL&amp;OVERHEAD)'!B89</f>
        <v>Economic Survey/State Computation</v>
      </c>
      <c r="C93" s="121">
        <f>'ADMIN.SEG(PERSONNEL&amp;OVERHEAD)'!E89</f>
        <v>10000000</v>
      </c>
      <c r="D93" s="122"/>
      <c r="E93" s="122"/>
    </row>
    <row r="94" spans="1:5" s="124" customFormat="1" ht="28.15" customHeight="1">
      <c r="A94" s="148" t="str">
        <f>'ADMIN.SEG(PERSONNEL&amp;OVERHEAD)'!A90</f>
        <v>023800100600</v>
      </c>
      <c r="B94" s="239" t="str">
        <f>'ADMIN.SEG(PERSONNEL&amp;OVERHEAD)'!B90</f>
        <v>External Interventions / Donor Agencies Unit</v>
      </c>
      <c r="C94" s="121">
        <f>'ADMIN.SEG(PERSONNEL&amp;OVERHEAD)'!E90</f>
        <v>5000000</v>
      </c>
      <c r="D94" s="122"/>
      <c r="E94" s="122"/>
    </row>
    <row r="95" spans="1:5" ht="28.15" customHeight="1">
      <c r="A95" s="113" t="str">
        <f>'ADMIN.SEG(PERSONNEL&amp;OVERHEAD)'!A91</f>
        <v>023800100700</v>
      </c>
      <c r="B95" s="240" t="str">
        <f>'ADMIN.SEG(PERSONNEL&amp;OVERHEAD)'!B91</f>
        <v>State office of Economic Planning</v>
      </c>
      <c r="C95" s="115">
        <f>'ADMIN.SEG(PERSONNEL&amp;OVERHEAD)'!E91</f>
        <v>10000000</v>
      </c>
      <c r="D95" s="119"/>
      <c r="E95" s="119"/>
    </row>
    <row r="96" spans="1:5" ht="28.15" customHeight="1">
      <c r="A96" s="147" t="str">
        <f>'ADMIN.SEG(PERSONNEL&amp;OVERHEAD)'!A92</f>
        <v>023800100800</v>
      </c>
      <c r="B96" s="240" t="str">
        <f>'ADMIN.SEG(PERSONNEL&amp;OVERHEAD)'!B92</f>
        <v>Economic &amp; Strategy Team</v>
      </c>
      <c r="C96" s="115">
        <f>'ADMIN.SEG(PERSONNEL&amp;OVERHEAD)'!E92</f>
        <v>10000000</v>
      </c>
      <c r="D96" s="119"/>
      <c r="E96" s="119"/>
    </row>
    <row r="97" spans="1:5" ht="28.15" customHeight="1">
      <c r="A97" s="147" t="str">
        <f>'ADMIN.SEG(PERSONNEL&amp;OVERHEAD)'!A93</f>
        <v>023800100900</v>
      </c>
      <c r="B97" s="240" t="str">
        <f>'ADMIN.SEG(PERSONNEL&amp;OVERHEAD)'!B93</f>
        <v>Edo State Committee on Food and Nutrition</v>
      </c>
      <c r="C97" s="115">
        <f>'ADMIN.SEG(PERSONNEL&amp;OVERHEAD)'!E93</f>
        <v>15000000</v>
      </c>
      <c r="D97" s="119"/>
      <c r="E97" s="119"/>
    </row>
    <row r="98" spans="1:5" ht="37.5" customHeight="1">
      <c r="A98" s="147" t="str">
        <f>'ADMIN.SEG(PERSONNEL&amp;OVERHEAD)'!A94</f>
        <v>023800101000</v>
      </c>
      <c r="B98" s="240" t="str">
        <f>'ADMIN.SEG(PERSONNEL&amp;OVERHEAD)'!B94</f>
        <v>Quarterly meetings, Reports and Documentation of World Bank Assisted Projects Activities</v>
      </c>
      <c r="C98" s="115">
        <f>'ADMIN.SEG(PERSONNEL&amp;OVERHEAD)'!E94</f>
        <v>3000000</v>
      </c>
      <c r="D98" s="119"/>
      <c r="E98" s="119"/>
    </row>
    <row r="99" spans="1:5" ht="37.5">
      <c r="A99" s="147" t="str">
        <f>'ADMIN.SEG(PERSONNEL&amp;OVERHEAD)'!A95</f>
        <v>023800101100</v>
      </c>
      <c r="B99" s="240" t="str">
        <f>'ADMIN.SEG(PERSONNEL&amp;OVERHEAD)'!B95</f>
        <v>Quarterly monitoring of World Bank Projects by the state Govt.</v>
      </c>
      <c r="C99" s="115">
        <f>'ADMIN.SEG(PERSONNEL&amp;OVERHEAD)'!E95</f>
        <v>2000000</v>
      </c>
      <c r="D99" s="119"/>
      <c r="E99" s="119"/>
    </row>
    <row r="100" spans="1:5" ht="56.25">
      <c r="A100" s="147" t="str">
        <f>'ADMIN.SEG(PERSONNEL&amp;OVERHEAD)'!A96</f>
        <v>023800101200</v>
      </c>
      <c r="B100" s="240" t="str">
        <f>'ADMIN.SEG(PERSONNEL&amp;OVERHEAD)'!B96</f>
        <v>Sensitisation of Communities/Citizens engagement on mgt. of World Bank facilities</v>
      </c>
      <c r="C100" s="115">
        <f>'ADMIN.SEG(PERSONNEL&amp;OVERHEAD)'!E96</f>
        <v>5000000</v>
      </c>
      <c r="D100" s="119"/>
      <c r="E100" s="119"/>
    </row>
    <row r="101" spans="1:5" ht="37.5">
      <c r="A101" s="147" t="str">
        <f>'ADMIN.SEG(PERSONNEL&amp;OVERHEAD)'!A97</f>
        <v>023800400100</v>
      </c>
      <c r="B101" s="240" t="str">
        <f>'ADMIN.SEG(PERSONNEL&amp;OVERHEAD)'!B97</f>
        <v>STATE BUREAU OF STATISTICS (Edo State Bureau of Statistics)</v>
      </c>
      <c r="C101" s="115">
        <f>'ADMIN.SEG(PERSONNEL&amp;OVERHEAD)'!E97</f>
        <v>20000000</v>
      </c>
      <c r="D101" s="119"/>
      <c r="E101" s="119"/>
    </row>
    <row r="102" spans="1:5" ht="28.15" customHeight="1">
      <c r="A102" s="113" t="str">
        <f>'ADMIN.SEG(PERSONNEL&amp;OVERHEAD)'!A98</f>
        <v>025300100100</v>
      </c>
      <c r="B102" s="240" t="str">
        <f>'ADMIN.SEG(PERSONNEL&amp;OVERHEAD)'!B98</f>
        <v xml:space="preserve"> MINISTRY OF HOUSING AND URBAN DEVELOPMENT </v>
      </c>
      <c r="C102" s="115">
        <f>'ADMIN.SEG(PERSONNEL&amp;OVERHEAD)'!E98</f>
        <v>70000000</v>
      </c>
      <c r="D102" s="119"/>
      <c r="E102" s="119"/>
    </row>
    <row r="103" spans="1:5" s="124" customFormat="1" ht="37.5">
      <c r="A103" s="148" t="str">
        <f>'ADMIN.SEG(PERSONNEL&amp;OVERHEAD)'!A99</f>
        <v>025305300100</v>
      </c>
      <c r="B103" s="239" t="str">
        <f>'ADMIN.SEG(PERSONNEL&amp;OVERHEAD)'!B99</f>
        <v>EDO STATE DEVELOPMENT AND PROPERTY AUTHORITY</v>
      </c>
      <c r="C103" s="121">
        <f>'ADMIN.SEG(PERSONNEL&amp;OVERHEAD)'!E99</f>
        <v>65000000</v>
      </c>
      <c r="D103" s="122"/>
      <c r="E103" s="122"/>
    </row>
    <row r="104" spans="1:5" ht="28.15" customHeight="1">
      <c r="A104" s="113" t="str">
        <f>'ADMIN.SEG(PERSONNEL&amp;OVERHEAD)'!A100</f>
        <v>026000100100</v>
      </c>
      <c r="B104" s="240" t="str">
        <f>'ADMIN.SEG(PERSONNEL&amp;OVERHEAD)'!B100</f>
        <v>MINISTRY OF LAND &amp; SURVEY</v>
      </c>
      <c r="C104" s="115">
        <f>'ADMIN.SEG(PERSONNEL&amp;OVERHEAD)'!E100</f>
        <v>160000000</v>
      </c>
      <c r="D104" s="119"/>
      <c r="E104" s="119"/>
    </row>
    <row r="105" spans="1:5" ht="28.15" customHeight="1">
      <c r="A105" s="120"/>
      <c r="B105" s="157" t="str">
        <f>'ADMIN.SEG(PERSONNEL&amp;OVERHEAD)'!B101</f>
        <v>SUB TOTAL - ECONOMIC SECTOR</v>
      </c>
      <c r="C105" s="158">
        <f>SUM(C64:C104)</f>
        <v>5572236585</v>
      </c>
      <c r="D105" s="119"/>
      <c r="E105" s="119"/>
    </row>
    <row r="106" spans="1:5" ht="28.15" customHeight="1">
      <c r="A106" s="113"/>
      <c r="B106" s="118"/>
      <c r="C106" s="115"/>
      <c r="D106" s="119"/>
      <c r="E106" s="119"/>
    </row>
    <row r="107" spans="1:5" ht="28.15" customHeight="1">
      <c r="A107" s="821" t="str">
        <f>'ADMIN.SEG(PERSONNEL&amp;OVERHEAD)'!A103:B103</f>
        <v>LAW &amp; JUSTICE SECTOR</v>
      </c>
      <c r="B107" s="822"/>
      <c r="C107" s="115"/>
      <c r="D107" s="119"/>
      <c r="E107" s="119"/>
    </row>
    <row r="108" spans="1:5" ht="28.15" customHeight="1">
      <c r="A108" s="113" t="str">
        <f>'ADMIN.SEG(PERSONNEL&amp;OVERHEAD)'!A104</f>
        <v>031800100100</v>
      </c>
      <c r="B108" s="240" t="str">
        <f>'ADMIN.SEG(PERSONNEL&amp;OVERHEAD)'!B104</f>
        <v>JUDICIAL COUNCIL</v>
      </c>
      <c r="C108" s="115"/>
      <c r="D108" s="119"/>
      <c r="E108" s="119"/>
    </row>
    <row r="109" spans="1:5" ht="28.15" customHeight="1">
      <c r="A109" s="113" t="str">
        <f>'ADMIN.SEG(PERSONNEL&amp;OVERHEAD)'!A105</f>
        <v>031801100100</v>
      </c>
      <c r="B109" s="240" t="str">
        <f>'ADMIN.SEG(PERSONNEL&amp;OVERHEAD)'!B105</f>
        <v>STATE JUDICIAL SERVICE COMMISSION</v>
      </c>
      <c r="C109" s="115">
        <f>'ADMIN.SEG(PERSONNEL&amp;OVERHEAD)'!E105</f>
        <v>90000000</v>
      </c>
      <c r="D109" s="119"/>
      <c r="E109" s="119"/>
    </row>
    <row r="110" spans="1:5" ht="39.75" customHeight="1">
      <c r="A110" s="113" t="str">
        <f>'ADMIN.SEG(PERSONNEL&amp;OVERHEAD)'!A106</f>
        <v>032600100100</v>
      </c>
      <c r="B110" s="240" t="str">
        <f>'ADMIN.SEG(PERSONNEL&amp;OVERHEAD)'!B106</f>
        <v xml:space="preserve"> MINISTRY OF JUSTICE</v>
      </c>
      <c r="C110" s="115">
        <f>'ADMIN.SEG(PERSONNEL&amp;OVERHEAD)'!E106</f>
        <v>300000000</v>
      </c>
      <c r="D110" s="119"/>
      <c r="E110" s="119"/>
    </row>
    <row r="111" spans="1:5" ht="28.15" customHeight="1">
      <c r="A111" s="113" t="str">
        <f>'ADMIN.SEG(PERSONNEL&amp;OVERHEAD)'!A107</f>
        <v>032600100200</v>
      </c>
      <c r="B111" s="240" t="str">
        <f>'ADMIN.SEG(PERSONNEL&amp;OVERHEAD)'!B107</f>
        <v>Legal Consultancy</v>
      </c>
      <c r="C111" s="115">
        <f>'ADMIN.SEG(PERSONNEL&amp;OVERHEAD)'!E107</f>
        <v>253000000</v>
      </c>
      <c r="D111" s="119"/>
      <c r="E111" s="119"/>
    </row>
    <row r="112" spans="1:5" ht="28.15" customHeight="1">
      <c r="A112" s="113" t="str">
        <f>'ADMIN.SEG(PERSONNEL&amp;OVERHEAD)'!A108</f>
        <v>032600100300</v>
      </c>
      <c r="B112" s="240" t="str">
        <f>'ADMIN.SEG(PERSONNEL&amp;OVERHEAD)'!B108</f>
        <v>Judgement Debt</v>
      </c>
      <c r="C112" s="115">
        <f>'ADMIN.SEG(PERSONNEL&amp;OVERHEAD)'!E108</f>
        <v>0</v>
      </c>
      <c r="D112" s="119"/>
      <c r="E112" s="119"/>
    </row>
    <row r="113" spans="1:5" ht="28.15" customHeight="1">
      <c r="A113" s="113" t="str">
        <f>'ADMIN.SEG(PERSONNEL&amp;OVERHEAD)'!A109</f>
        <v>032600200100</v>
      </c>
      <c r="B113" s="240" t="str">
        <f>'ADMIN.SEG(PERSONNEL&amp;OVERHEAD)'!B109</f>
        <v>LAW/ JUSTICE REFORM COMMISSION</v>
      </c>
      <c r="C113" s="115">
        <f>'ADMIN.SEG(PERSONNEL&amp;OVERHEAD)'!E109</f>
        <v>86000000</v>
      </c>
      <c r="D113" s="119"/>
      <c r="E113" s="119"/>
    </row>
    <row r="114" spans="1:5" ht="28.15" customHeight="1">
      <c r="A114" s="113" t="str">
        <f>'ADMIN.SEG(PERSONNEL&amp;OVERHEAD)'!A110</f>
        <v>032605100100</v>
      </c>
      <c r="B114" s="240" t="str">
        <f>'ADMIN.SEG(PERSONNEL&amp;OVERHEAD)'!B110</f>
        <v xml:space="preserve"> HIGH COURT OF JUSTICE</v>
      </c>
      <c r="C114" s="115">
        <f>'ADMIN.SEG(PERSONNEL&amp;OVERHEAD)'!E110</f>
        <v>1400000000</v>
      </c>
      <c r="D114" s="119"/>
      <c r="E114" s="119"/>
    </row>
    <row r="115" spans="1:5" ht="28.15" customHeight="1">
      <c r="A115" s="114" t="str">
        <f>'ADMIN.SEG(PERSONNEL&amp;OVERHEAD)'!A111</f>
        <v>032605100200</v>
      </c>
      <c r="B115" s="244" t="str">
        <f>'ADMIN.SEG(PERSONNEL&amp;OVERHEAD)'!B111</f>
        <v>Office of the State Chief Judge</v>
      </c>
      <c r="C115" s="238">
        <f>'ADMIN.SEG(PERSONNEL&amp;OVERHEAD)'!E111</f>
        <v>20000000</v>
      </c>
      <c r="D115" s="119"/>
      <c r="E115" s="119"/>
    </row>
    <row r="116" spans="1:5" s="124" customFormat="1" ht="28.15" customHeight="1">
      <c r="A116" s="148" t="str">
        <f>'ADMIN.SEG(PERSONNEL&amp;OVERHEAD)'!A112</f>
        <v>032605100300</v>
      </c>
      <c r="B116" s="239" t="str">
        <f>'ADMIN.SEG(PERSONNEL&amp;OVERHEAD)'!B112</f>
        <v>Election Petition Tribunal</v>
      </c>
      <c r="C116" s="121">
        <f>'ADMIN.SEG(PERSONNEL&amp;OVERHEAD)'!E112</f>
        <v>10000000</v>
      </c>
      <c r="D116" s="122"/>
      <c r="E116" s="122"/>
    </row>
    <row r="117" spans="1:5" ht="37.5">
      <c r="A117" s="113" t="str">
        <f>'ADMIN.SEG(PERSONNEL&amp;OVERHEAD)'!A113</f>
        <v>032605100500</v>
      </c>
      <c r="B117" s="240" t="str">
        <f>'ADMIN.SEG(PERSONNEL&amp;OVERHEAD)'!B113</f>
        <v>Seed Money Revolving Fund For Probate Matters</v>
      </c>
      <c r="C117" s="115">
        <f>'ADMIN.SEG(PERSONNEL&amp;OVERHEAD)'!E113</f>
        <v>5000000</v>
      </c>
      <c r="D117" s="119"/>
      <c r="E117" s="119"/>
    </row>
    <row r="118" spans="1:5" ht="28.15" customHeight="1">
      <c r="A118" s="113" t="str">
        <f>'ADMIN.SEG(PERSONNEL&amp;OVERHEAD)'!A114</f>
        <v>032605100600</v>
      </c>
      <c r="B118" s="240" t="str">
        <f>'ADMIN.SEG(PERSONNEL&amp;OVERHEAD)'!B114</f>
        <v>Witness Summons Programme</v>
      </c>
      <c r="C118" s="115">
        <f>'ADMIN.SEG(PERSONNEL&amp;OVERHEAD)'!E114</f>
        <v>5000000</v>
      </c>
      <c r="D118" s="119"/>
      <c r="E118" s="119"/>
    </row>
    <row r="119" spans="1:5" ht="28.15" customHeight="1">
      <c r="A119" s="147" t="str">
        <f>'ADMIN.SEG(PERSONNEL&amp;OVERHEAD)'!A115</f>
        <v>032605100700</v>
      </c>
      <c r="B119" s="245" t="str">
        <f>'ADMIN.SEG(PERSONNEL&amp;OVERHEAD)'!B115</f>
        <v>RETREAT FOR JUDGES</v>
      </c>
      <c r="C119" s="115">
        <f>'ADMIN.SEG(PERSONNEL&amp;OVERHEAD)'!E115</f>
        <v>25000000</v>
      </c>
      <c r="D119" s="119"/>
      <c r="E119" s="119"/>
    </row>
    <row r="120" spans="1:5" ht="42" customHeight="1">
      <c r="A120" s="147" t="str">
        <f>'ADMIN.SEG(PERSONNEL&amp;OVERHEAD)'!A116</f>
        <v>032605100800</v>
      </c>
      <c r="B120" s="245" t="str">
        <f>'ADMIN.SEG(PERSONNEL&amp;OVERHEAD)'!B116</f>
        <v>Special Overhead for Judiciary( Judicial Officers &amp;3 admin Heads.</v>
      </c>
      <c r="C120" s="115">
        <f>'ADMIN.SEG(PERSONNEL&amp;OVERHEAD)'!E116</f>
        <v>300000000</v>
      </c>
      <c r="D120" s="119"/>
      <c r="E120" s="119"/>
    </row>
    <row r="121" spans="1:5" ht="28.15" customHeight="1">
      <c r="A121" s="113" t="str">
        <f>'ADMIN.SEG(PERSONNEL&amp;OVERHEAD)'!A117</f>
        <v>032605200100</v>
      </c>
      <c r="B121" s="240" t="str">
        <f>'ADMIN.SEG(PERSONNEL&amp;OVERHEAD)'!B117</f>
        <v>CUSTOMARY COURT OF APPEAL</v>
      </c>
      <c r="C121" s="115">
        <f>'ADMIN.SEG(PERSONNEL&amp;OVERHEAD)'!E117</f>
        <v>645000000</v>
      </c>
      <c r="D121" s="119"/>
      <c r="E121" s="119"/>
    </row>
    <row r="122" spans="1:5" ht="37.5">
      <c r="A122" s="113" t="str">
        <f>'ADMIN.SEG(PERSONNEL&amp;OVERHEAD)'!A118</f>
        <v>032605200200</v>
      </c>
      <c r="B122" s="240" t="str">
        <f>'ADMIN.SEG(PERSONNEL&amp;OVERHEAD)'!B118</f>
        <v>Office of the President Customary Court of Appeal</v>
      </c>
      <c r="C122" s="115">
        <f>'ADMIN.SEG(PERSONNEL&amp;OVERHEAD)'!E118</f>
        <v>15000000</v>
      </c>
      <c r="D122" s="119"/>
      <c r="E122" s="119"/>
    </row>
    <row r="123" spans="1:5" ht="28.15" customHeight="1">
      <c r="A123" s="113"/>
      <c r="B123" s="159" t="str">
        <f>'ADMIN.SEG(PERSONNEL&amp;OVERHEAD)'!B119</f>
        <v>SUB-TOTAL - LAW &amp; JUSTICE SECTOR</v>
      </c>
      <c r="C123" s="158">
        <f>SUM(C109:C122)</f>
        <v>3154000000</v>
      </c>
      <c r="D123" s="119"/>
      <c r="E123" s="119"/>
    </row>
    <row r="124" spans="1:5" ht="28.15" customHeight="1">
      <c r="A124" s="113"/>
      <c r="B124" s="118"/>
      <c r="C124" s="115"/>
      <c r="D124" s="119"/>
      <c r="E124" s="119"/>
    </row>
    <row r="125" spans="1:5" ht="28.15" customHeight="1">
      <c r="A125" s="812" t="str">
        <f>'ADMIN.SEG(PERSONNEL&amp;OVERHEAD)'!A121:B121</f>
        <v>SOCIAL SECTOR</v>
      </c>
      <c r="B125" s="813"/>
      <c r="C125" s="115"/>
      <c r="D125" s="119"/>
      <c r="E125" s="119"/>
    </row>
    <row r="126" spans="1:5" ht="28.15" customHeight="1">
      <c r="A126" s="113"/>
      <c r="B126" s="118"/>
      <c r="C126" s="115"/>
      <c r="D126" s="119"/>
      <c r="E126" s="119"/>
    </row>
    <row r="127" spans="1:5" ht="37.5">
      <c r="A127" s="113" t="str">
        <f>'ADMIN.SEG(PERSONNEL&amp;OVERHEAD)'!A122</f>
        <v>051300100100</v>
      </c>
      <c r="B127" s="240" t="str">
        <f>'ADMIN.SEG(PERSONNEL&amp;OVERHEAD)'!B122</f>
        <v xml:space="preserve"> MINISTRY OF YOUTH,SPORTS AND SOCIAL MOBILISATION</v>
      </c>
      <c r="C127" s="115">
        <f>'ADMIN.SEG(PERSONNEL&amp;OVERHEAD)'!E122</f>
        <v>230000000</v>
      </c>
      <c r="D127" s="119"/>
      <c r="E127" s="119"/>
    </row>
    <row r="128" spans="1:5" ht="28.15" customHeight="1">
      <c r="A128" s="113" t="str">
        <f>'ADMIN.SEG(PERSONNEL&amp;OVERHEAD)'!A123</f>
        <v>051300100200</v>
      </c>
      <c r="B128" s="240" t="str">
        <f>'ADMIN.SEG(PERSONNEL&amp;OVERHEAD)'!B123</f>
        <v>STATE SPORT COUNCIL</v>
      </c>
      <c r="C128" s="115">
        <f>'ADMIN.SEG(PERSONNEL&amp;OVERHEAD)'!E123</f>
        <v>495000000</v>
      </c>
      <c r="D128" s="119"/>
      <c r="E128" s="119"/>
    </row>
    <row r="129" spans="1:5" ht="28.15" customHeight="1">
      <c r="A129" s="113" t="str">
        <f>'ADMIN.SEG(PERSONNEL&amp;OVERHEAD)'!A124</f>
        <v>051300100300</v>
      </c>
      <c r="B129" s="240" t="str">
        <f>'ADMIN.SEG(PERSONNEL&amp;OVERHEAD)'!B124</f>
        <v>STATE FOOTBALL ACADEMY</v>
      </c>
      <c r="C129" s="115">
        <f>'ADMIN.SEG(PERSONNEL&amp;OVERHEAD)'!E124</f>
        <v>50000000</v>
      </c>
      <c r="D129" s="119"/>
      <c r="E129" s="119"/>
    </row>
    <row r="130" spans="1:5" ht="37.5">
      <c r="A130" s="113" t="str">
        <f>'ADMIN.SEG(PERSONNEL&amp;OVERHEAD)'!A125</f>
        <v>051300100400</v>
      </c>
      <c r="B130" s="240" t="str">
        <f>'ADMIN.SEG(PERSONNEL&amp;OVERHEAD)'!B125</f>
        <v>Sponsorship of Sport Competition including overseas Trip</v>
      </c>
      <c r="C130" s="115">
        <f>'ADMIN.SEG(PERSONNEL&amp;OVERHEAD)'!E125</f>
        <v>10000000</v>
      </c>
      <c r="D130" s="119"/>
      <c r="E130" s="119"/>
    </row>
    <row r="131" spans="1:5" ht="28.15" customHeight="1">
      <c r="A131" s="147" t="str">
        <f>'ADMIN.SEG(PERSONNEL&amp;OVERHEAD)'!A126</f>
        <v>051300100500</v>
      </c>
      <c r="B131" s="240" t="str">
        <f>'ADMIN.SEG(PERSONNEL&amp;OVERHEAD)'!B126</f>
        <v>Bendel Insurance &amp; Inneh Queens Football Club</v>
      </c>
      <c r="C131" s="115">
        <f>'ADMIN.SEG(PERSONNEL&amp;OVERHEAD)'!E126</f>
        <v>200000000</v>
      </c>
      <c r="D131" s="119"/>
      <c r="E131" s="119"/>
    </row>
    <row r="132" spans="1:5" ht="28.15" customHeight="1">
      <c r="A132" s="129" t="str">
        <f>'ADMIN.SEG(PERSONNEL&amp;OVERHEAD)'!A127</f>
        <v>051400100100</v>
      </c>
      <c r="B132" s="246" t="str">
        <f>'ADMIN.SEG(PERSONNEL&amp;OVERHEAD)'!B127</f>
        <v xml:space="preserve"> MINISTRY OF WOMEN AFFAIRS</v>
      </c>
      <c r="C132" s="115">
        <f>'ADMIN.SEG(PERSONNEL&amp;OVERHEAD)'!E127</f>
        <v>80000000</v>
      </c>
      <c r="D132" s="119"/>
      <c r="E132" s="119"/>
    </row>
    <row r="133" spans="1:5" ht="28.15" customHeight="1">
      <c r="A133" s="113" t="str">
        <f>'ADMIN.SEG(PERSONNEL&amp;OVERHEAD)'!A128</f>
        <v>051400100300</v>
      </c>
      <c r="B133" s="240" t="str">
        <f>'ADMIN.SEG(PERSONNEL&amp;OVERHEAD)'!B128</f>
        <v>Correctional/Remand Homes</v>
      </c>
      <c r="C133" s="115">
        <f>'ADMIN.SEG(PERSONNEL&amp;OVERHEAD)'!E128</f>
        <v>5000000</v>
      </c>
      <c r="D133" s="119"/>
      <c r="E133" s="119"/>
    </row>
    <row r="134" spans="1:5" ht="28.15" customHeight="1">
      <c r="A134" s="113" t="str">
        <f>'ADMIN.SEG(PERSONNEL&amp;OVERHEAD)'!A129</f>
        <v>051400100400</v>
      </c>
      <c r="B134" s="240" t="str">
        <f>'ADMIN.SEG(PERSONNEL&amp;OVERHEAD)'!B129</f>
        <v>Rehabilitation of Destitutes</v>
      </c>
      <c r="C134" s="115">
        <f>'ADMIN.SEG(PERSONNEL&amp;OVERHEAD)'!E129</f>
        <v>10000000</v>
      </c>
      <c r="D134" s="119"/>
      <c r="E134" s="119"/>
    </row>
    <row r="135" spans="1:5" ht="28.15" customHeight="1">
      <c r="A135" s="113" t="str">
        <f>'ADMIN.SEG(PERSONNEL&amp;OVERHEAD)'!A130</f>
        <v>051400100500</v>
      </c>
      <c r="B135" s="240" t="str">
        <f>'ADMIN.SEG(PERSONNEL&amp;OVERHEAD)'!B130</f>
        <v>Orphans and Vulnerable Children (OVC)</v>
      </c>
      <c r="C135" s="115">
        <f>'ADMIN.SEG(PERSONNEL&amp;OVERHEAD)'!E130</f>
        <v>4000000</v>
      </c>
      <c r="D135" s="119"/>
      <c r="E135" s="119"/>
    </row>
    <row r="136" spans="1:5" ht="28.15" customHeight="1">
      <c r="A136" s="113" t="str">
        <f>'ADMIN.SEG(PERSONNEL&amp;OVERHEAD)'!A131</f>
        <v>051400100600</v>
      </c>
      <c r="B136" s="240" t="str">
        <f>'ADMIN.SEG(PERSONNEL&amp;OVERHEAD)'!B131</f>
        <v>Child Right Law (Com. On implementation)</v>
      </c>
      <c r="C136" s="115">
        <f>'ADMIN.SEG(PERSONNEL&amp;OVERHEAD)'!E131</f>
        <v>5000000</v>
      </c>
      <c r="D136" s="119"/>
      <c r="E136" s="119"/>
    </row>
    <row r="137" spans="1:5" ht="28.15" customHeight="1">
      <c r="A137" s="113" t="str">
        <f>'ADMIN.SEG(PERSONNEL&amp;OVERHEAD)'!A132</f>
        <v>051400100700</v>
      </c>
      <c r="B137" s="240" t="str">
        <f>'ADMIN.SEG(PERSONNEL&amp;OVERHEAD)'!B132</f>
        <v>Project Cherilove</v>
      </c>
      <c r="C137" s="115">
        <f>'ADMIN.SEG(PERSONNEL&amp;OVERHEAD)'!E132</f>
        <v>4000000</v>
      </c>
      <c r="D137" s="119"/>
      <c r="E137" s="119"/>
    </row>
    <row r="138" spans="1:5" ht="36" customHeight="1">
      <c r="A138" s="113" t="str">
        <f>'ADMIN.SEG(PERSONNEL&amp;OVERHEAD)'!A133</f>
        <v>051400100800</v>
      </c>
      <c r="B138" s="240" t="str">
        <f>'ADMIN.SEG(PERSONNEL&amp;OVERHEAD)'!B133</f>
        <v>Celebration/Activities of United Nations Resolutions</v>
      </c>
      <c r="C138" s="115">
        <f>'ADMIN.SEG(PERSONNEL&amp;OVERHEAD)'!E133</f>
        <v>12000000</v>
      </c>
      <c r="D138" s="119"/>
      <c r="E138" s="119"/>
    </row>
    <row r="139" spans="1:5" ht="35.25" customHeight="1">
      <c r="A139" s="113" t="str">
        <f>'ADMIN.SEG(PERSONNEL&amp;OVERHEAD)'!A134</f>
        <v>051400100900</v>
      </c>
      <c r="B139" s="240" t="str">
        <f>'ADMIN.SEG(PERSONNEL&amp;OVERHEAD)'!B134</f>
        <v>Women Fund for Economic Empowerment/ Publicity</v>
      </c>
      <c r="C139" s="115">
        <f>'ADMIN.SEG(PERSONNEL&amp;OVERHEAD)'!E134</f>
        <v>2000000</v>
      </c>
      <c r="D139" s="119"/>
      <c r="E139" s="119"/>
    </row>
    <row r="140" spans="1:5" ht="36" customHeight="1">
      <c r="A140" s="113" t="str">
        <f>'ADMIN.SEG(PERSONNEL&amp;OVERHEAD)'!A135</f>
        <v>051400101000</v>
      </c>
      <c r="B140" s="240" t="str">
        <f>'ADMIN.SEG(PERSONNEL&amp;OVERHEAD)'!B135</f>
        <v>Government Assistance for the less Priviledge persons</v>
      </c>
      <c r="C140" s="115">
        <f>'ADMIN.SEG(PERSONNEL&amp;OVERHEAD)'!E135</f>
        <v>5000000</v>
      </c>
      <c r="D140" s="119"/>
      <c r="E140" s="119"/>
    </row>
    <row r="141" spans="1:5" ht="28.15" customHeight="1">
      <c r="A141" s="147" t="str">
        <f>'ADMIN.SEG(PERSONNEL&amp;OVERHEAD)'!A136</f>
        <v>051400101100</v>
      </c>
      <c r="B141" s="240" t="str">
        <f>'ADMIN.SEG(PERSONNEL&amp;OVERHEAD)'!B136</f>
        <v>STATE EMERGENCY MANAGEMENT AGENCY (SEMA)</v>
      </c>
      <c r="C141" s="115">
        <f>'ADMIN.SEG(PERSONNEL&amp;OVERHEAD)'!E136</f>
        <v>4000000</v>
      </c>
      <c r="D141" s="119"/>
      <c r="E141" s="119"/>
    </row>
    <row r="142" spans="1:5" ht="37.5">
      <c r="A142" s="147" t="str">
        <f>'ADMIN.SEG(PERSONNEL&amp;OVERHEAD)'!A137</f>
        <v>051400101200</v>
      </c>
      <c r="B142" s="240" t="str">
        <f>'ADMIN.SEG(PERSONNEL&amp;OVERHEAD)'!B137</f>
        <v>Raiding of Roaming Lunatics/Professionl Beggets</v>
      </c>
      <c r="C142" s="115">
        <f>'ADMIN.SEG(PERSONNEL&amp;OVERHEAD)'!E137</f>
        <v>4000000</v>
      </c>
      <c r="D142" s="119"/>
      <c r="E142" s="119"/>
    </row>
    <row r="143" spans="1:5" ht="37.5">
      <c r="A143" s="147" t="str">
        <f>'ADMIN.SEG(PERSONNEL&amp;OVERHEAD)'!A138</f>
        <v>051400101300</v>
      </c>
      <c r="B143" s="240" t="str">
        <f>'ADMIN.SEG(PERSONNEL&amp;OVERHEAD)'!B138</f>
        <v>Widow &amp; Girl Child Matters; Sentisation &amp; Advocacy</v>
      </c>
      <c r="C143" s="115">
        <f>'ADMIN.SEG(PERSONNEL&amp;OVERHEAD)'!E138</f>
        <v>2000000</v>
      </c>
      <c r="D143" s="119"/>
      <c r="E143" s="119"/>
    </row>
    <row r="144" spans="1:5" ht="28.15" customHeight="1">
      <c r="A144" s="147" t="str">
        <f>'ADMIN.SEG(PERSONNEL&amp;OVERHEAD)'!A139</f>
        <v>051400101400</v>
      </c>
      <c r="B144" s="240" t="str">
        <f>'ADMIN.SEG(PERSONNEL&amp;OVERHEAD)'!B139</f>
        <v>Family Health: Maternity Mortality Issues</v>
      </c>
      <c r="C144" s="115">
        <f>'ADMIN.SEG(PERSONNEL&amp;OVERHEAD)'!E139</f>
        <v>2000000</v>
      </c>
      <c r="D144" s="119"/>
      <c r="E144" s="119"/>
    </row>
    <row r="145" spans="1:5" ht="28.15" customHeight="1">
      <c r="A145" s="147" t="str">
        <f>'ADMIN.SEG(PERSONNEL&amp;OVERHEAD)'!A140</f>
        <v>051400101500</v>
      </c>
      <c r="B145" s="240" t="str">
        <f>'ADMIN.SEG(PERSONNEL&amp;OVERHEAD)'!B140</f>
        <v>Home for the Elderly</v>
      </c>
      <c r="C145" s="115">
        <f>'ADMIN.SEG(PERSONNEL&amp;OVERHEAD)'!E140</f>
        <v>5000000</v>
      </c>
      <c r="D145" s="119"/>
      <c r="E145" s="119"/>
    </row>
    <row r="146" spans="1:5" ht="28.15" customHeight="1">
      <c r="A146" s="147" t="str">
        <f>'ADMIN.SEG(PERSONNEL&amp;OVERHEAD)'!A141</f>
        <v>051400101600</v>
      </c>
      <c r="B146" s="240" t="str">
        <f>'ADMIN.SEG(PERSONNEL&amp;OVERHEAD)'!B141</f>
        <v>Assistance to treated cured Ex Leprosy Patient</v>
      </c>
      <c r="C146" s="115">
        <f>'ADMIN.SEG(PERSONNEL&amp;OVERHEAD)'!E141</f>
        <v>3000000</v>
      </c>
      <c r="D146" s="119"/>
      <c r="E146" s="119"/>
    </row>
    <row r="147" spans="1:5" ht="28.15" customHeight="1">
      <c r="A147" s="113" t="str">
        <f>'ADMIN.SEG(PERSONNEL&amp;OVERHEAD)'!A142</f>
        <v>051400200100</v>
      </c>
      <c r="B147" s="240" t="str">
        <f>'ADMIN.SEG(PERSONNEL&amp;OVERHEAD)'!B142</f>
        <v xml:space="preserve">SKILLS ACQUSITION CENTRE </v>
      </c>
      <c r="C147" s="115">
        <f>'ADMIN.SEG(PERSONNEL&amp;OVERHEAD)'!E142</f>
        <v>5000000</v>
      </c>
      <c r="D147" s="119"/>
      <c r="E147" s="119"/>
    </row>
    <row r="148" spans="1:5" ht="28.15" customHeight="1">
      <c r="A148" s="113" t="str">
        <f>'ADMIN.SEG(PERSONNEL&amp;OVERHEAD)'!A143</f>
        <v>051405400100</v>
      </c>
      <c r="B148" s="240" t="str">
        <f>'ADMIN.SEG(PERSONNEL&amp;OVERHEAD)'!B143</f>
        <v>Committee on Human Trafficking</v>
      </c>
      <c r="C148" s="115">
        <f>'ADMIN.SEG(PERSONNEL&amp;OVERHEAD)'!E143</f>
        <v>2000000</v>
      </c>
      <c r="D148" s="119"/>
      <c r="E148" s="119"/>
    </row>
    <row r="149" spans="1:5" ht="40.5" customHeight="1">
      <c r="A149" s="147" t="str">
        <f>'ADMIN.SEG(PERSONNEL&amp;OVERHEAD)'!A144</f>
        <v>051405500100</v>
      </c>
      <c r="B149" s="240" t="str">
        <f>'ADMIN.SEG(PERSONNEL&amp;OVERHEAD)'!B144</f>
        <v>Christian Pilgrim Welfare Board</v>
      </c>
      <c r="C149" s="115">
        <f>'ADMIN.SEG(PERSONNEL&amp;OVERHEAD)'!E144</f>
        <v>20000000</v>
      </c>
      <c r="D149" s="119"/>
      <c r="E149" s="119"/>
    </row>
    <row r="150" spans="1:5" ht="28.15" customHeight="1">
      <c r="A150" s="147" t="str">
        <f>'ADMIN.SEG(PERSONNEL&amp;OVERHEAD)'!A145</f>
        <v>051405600100</v>
      </c>
      <c r="B150" s="240" t="str">
        <f>'ADMIN.SEG(PERSONNEL&amp;OVERHEAD)'!B145</f>
        <v>Muslim Pilgrims Welfare Board</v>
      </c>
      <c r="C150" s="115">
        <f>'ADMIN.SEG(PERSONNEL&amp;OVERHEAD)'!E145</f>
        <v>20000000</v>
      </c>
      <c r="D150" s="119"/>
      <c r="E150" s="119"/>
    </row>
    <row r="151" spans="1:5" ht="40.5" customHeight="1">
      <c r="A151" s="113" t="str">
        <f>'ADMIN.SEG(PERSONNEL&amp;OVERHEAD)'!A146</f>
        <v>051700100100</v>
      </c>
      <c r="B151" s="246" t="str">
        <f>'ADMIN.SEG(PERSONNEL&amp;OVERHEAD)'!B146</f>
        <v xml:space="preserve"> MINISTRY SECONDARY,TECH.AND TERTIARY EDUCATION</v>
      </c>
      <c r="C151" s="115">
        <f>'ADMIN.SEG(PERSONNEL&amp;OVERHEAD)'!E146</f>
        <v>205000000</v>
      </c>
      <c r="D151" s="119"/>
      <c r="E151" s="119"/>
    </row>
    <row r="152" spans="1:5" ht="28.15" customHeight="1">
      <c r="A152" s="113" t="str">
        <f>'ADMIN.SEG(PERSONNEL&amp;OVERHEAD)'!A147</f>
        <v>051700300100</v>
      </c>
      <c r="B152" s="240" t="str">
        <f>'ADMIN.SEG(PERSONNEL&amp;OVERHEAD)'!B147</f>
        <v>STATE UNIVERSAL BASIC EDUCATION  BOARD</v>
      </c>
      <c r="C152" s="115">
        <f>'ADMIN.SEG(PERSONNEL&amp;OVERHEAD)'!E147</f>
        <v>3380000000</v>
      </c>
      <c r="D152" s="119"/>
      <c r="E152" s="119"/>
    </row>
    <row r="153" spans="1:5" ht="28.15" customHeight="1">
      <c r="A153" s="113" t="str">
        <f>'ADMIN.SEG(PERSONNEL&amp;OVERHEAD)'!A148</f>
        <v>051700800100</v>
      </c>
      <c r="B153" s="240" t="str">
        <f>'ADMIN.SEG(PERSONNEL&amp;OVERHEAD)'!B148</f>
        <v>STATE LIBRARY BOARD</v>
      </c>
      <c r="C153" s="115">
        <f>'ADMIN.SEG(PERSONNEL&amp;OVERHEAD)'!E148</f>
        <v>80000000</v>
      </c>
      <c r="D153" s="119"/>
      <c r="E153" s="119"/>
    </row>
    <row r="154" spans="1:5" ht="41.25" customHeight="1">
      <c r="A154" s="113" t="str">
        <f>'ADMIN.SEG(PERSONNEL&amp;OVERHEAD)'!A149</f>
        <v>051701800100</v>
      </c>
      <c r="B154" s="240" t="str">
        <f>'ADMIN.SEG(PERSONNEL&amp;OVERHEAD)'!B149</f>
        <v>EDO STATE INSTITUTE OF TECHNOLOGY AND MGT. USEN</v>
      </c>
      <c r="C154" s="115">
        <f>'ADMIN.SEG(PERSONNEL&amp;OVERHEAD)'!E149</f>
        <v>300000000</v>
      </c>
      <c r="D154" s="119"/>
      <c r="E154" s="119"/>
    </row>
    <row r="155" spans="1:5" s="130" customFormat="1" ht="37.5">
      <c r="A155" s="114" t="str">
        <f>'ADMIN.SEG(PERSONNEL&amp;OVERHEAD)'!A150</f>
        <v>051701900200</v>
      </c>
      <c r="B155" s="252" t="str">
        <f>'ADMIN.SEG(PERSONNEL&amp;OVERHEAD)'!B150</f>
        <v>COLLEGE OF EDUCATION EKIADOLOR &amp; ABUDU CAMPUS</v>
      </c>
      <c r="C155" s="181">
        <f>'ADMIN.SEG(PERSONNEL&amp;OVERHEAD)'!E150</f>
        <v>800000000</v>
      </c>
    </row>
    <row r="156" spans="1:5" ht="28.15" customHeight="1">
      <c r="A156" s="114" t="str">
        <f>'ADMIN.SEG(PERSONNEL&amp;OVERHEAD)'!A151</f>
        <v>051701900300</v>
      </c>
      <c r="B156" s="247" t="str">
        <f>'ADMIN.SEG(PERSONNEL&amp;OVERHEAD)'!B151</f>
        <v>COLLEGE OF EDUCATION IGUEBEN</v>
      </c>
      <c r="C156" s="182">
        <f>'ADMIN.SEG(PERSONNEL&amp;OVERHEAD)'!E151</f>
        <v>150000000</v>
      </c>
    </row>
    <row r="157" spans="1:5" ht="37.5">
      <c r="A157" s="114" t="str">
        <f>'ADMIN.SEG(PERSONNEL&amp;OVERHEAD)'!A152</f>
        <v>051701900400</v>
      </c>
      <c r="B157" s="251" t="str">
        <f>'ADMIN.SEG(PERSONNEL&amp;OVERHEAD)'!B152</f>
        <v>MICHAEL IMOUDU INSTITUTE OF PHYSICAL EDUCATION AFUZE</v>
      </c>
      <c r="C157" s="183">
        <f>'ADMIN.SEG(PERSONNEL&amp;OVERHEAD)'!E152</f>
        <v>25000000</v>
      </c>
    </row>
    <row r="158" spans="1:5" ht="28.15" customHeight="1">
      <c r="A158" s="131" t="str">
        <f>'ADMIN.SEG(PERSONNEL&amp;OVERHEAD)'!A153</f>
        <v>051701900500</v>
      </c>
      <c r="B158" s="248" t="str">
        <f>'ADMIN.SEG(PERSONNEL&amp;OVERHEAD)'!B153</f>
        <v>INSTITUTE OF CONTINUE EDUCATION BENIN CITY</v>
      </c>
      <c r="C158" s="133">
        <f>'ADMIN.SEG(PERSONNEL&amp;OVERHEAD)'!E153</f>
        <v>100000000</v>
      </c>
    </row>
    <row r="159" spans="1:5" ht="28.15" customHeight="1">
      <c r="A159" s="131" t="str">
        <f>'ADMIN.SEG(PERSONNEL&amp;OVERHEAD)'!A154</f>
        <v>051702100100</v>
      </c>
      <c r="B159" s="248" t="str">
        <f>'ADMIN.SEG(PERSONNEL&amp;OVERHEAD)'!B154</f>
        <v>AMBROSE ALLI UNIVERSITY, EKPOMA</v>
      </c>
      <c r="C159" s="133">
        <f>'ADMIN.SEG(PERSONNEL&amp;OVERHEAD)'!E154</f>
        <v>4000000000</v>
      </c>
    </row>
    <row r="160" spans="1:5" ht="28.15" customHeight="1">
      <c r="A160" s="131" t="str">
        <f>'ADMIN.SEG(PERSONNEL&amp;OVERHEAD)'!A155</f>
        <v>,051705100100</v>
      </c>
      <c r="B160" s="248" t="str">
        <f>'ADMIN.SEG(PERSONNEL&amp;OVERHEAD)'!B155</f>
        <v>POST PRIMARY EDUCATION BOARD</v>
      </c>
      <c r="C160" s="133">
        <f>'ADMIN.SEG(PERSONNEL&amp;OVERHEAD)'!E155</f>
        <v>4150000000</v>
      </c>
    </row>
    <row r="161" spans="1:5" ht="28.15" customHeight="1">
      <c r="A161" s="131" t="str">
        <f>'ADMIN.SEG(PERSONNEL&amp;OVERHEAD)'!A156</f>
        <v>,051705300100</v>
      </c>
      <c r="B161" s="248" t="str">
        <f>'ADMIN.SEG(PERSONNEL&amp;OVERHEAD)'!B156</f>
        <v>BOARD FOR TECHNICAL EDUCATION</v>
      </c>
      <c r="C161" s="133">
        <f>'ADMIN.SEG(PERSONNEL&amp;OVERHEAD)'!E156</f>
        <v>280000000</v>
      </c>
    </row>
    <row r="162" spans="1:5" ht="28.15" customHeight="1">
      <c r="A162" s="131" t="str">
        <f>'ADMIN.SEG(PERSONNEL&amp;OVERHEAD)'!A157</f>
        <v>051706500100</v>
      </c>
      <c r="B162" s="248" t="str">
        <f>'ADMIN.SEG(PERSONNEL&amp;OVERHEAD)'!B157</f>
        <v>MINISTRY OF BASIC EDUCATION</v>
      </c>
      <c r="C162" s="133">
        <f>'ADMIN.SEG(PERSONNEL&amp;OVERHEAD)'!E157</f>
        <v>95000000</v>
      </c>
    </row>
    <row r="163" spans="1:5" ht="28.15" customHeight="1">
      <c r="A163" s="160" t="str">
        <f>'ADMIN.SEG(PERSONNEL&amp;OVERHEAD)'!A158</f>
        <v>051706600100</v>
      </c>
      <c r="B163" s="248" t="str">
        <f>'ADMIN.SEG(PERSONNEL&amp;OVERHEAD)'!B158</f>
        <v>ETHIOPE PUBLISHING CORPORATION</v>
      </c>
      <c r="C163" s="133">
        <f>'ADMIN.SEG(PERSONNEL&amp;OVERHEAD)'!E158</f>
        <v>26000000</v>
      </c>
    </row>
    <row r="164" spans="1:5" ht="28.15" customHeight="1">
      <c r="A164" s="160" t="str">
        <f>'ADMIN.SEG(PERSONNEL&amp;OVERHEAD)'!A159</f>
        <v>051706700100</v>
      </c>
      <c r="B164" s="248" t="str">
        <f>'ADMIN.SEG(PERSONNEL&amp;OVERHEAD)'!B159</f>
        <v>AGENCY FOR ADULT AND NON-FORMAL EDUCATION</v>
      </c>
      <c r="C164" s="133">
        <f>'ADMIN.SEG(PERSONNEL&amp;OVERHEAD)'!E159</f>
        <v>2000000</v>
      </c>
    </row>
    <row r="165" spans="1:5" ht="28.15" customHeight="1">
      <c r="A165" s="160" t="str">
        <f>'ADMIN.SEG(PERSONNEL&amp;OVERHEAD)'!A160</f>
        <v>051706800100</v>
      </c>
      <c r="B165" s="248" t="str">
        <f>'ADMIN.SEG(PERSONNEL&amp;OVERHEAD)'!B160</f>
        <v>SCHOOL FOR THE HANDICAPPED</v>
      </c>
      <c r="C165" s="133">
        <f>'ADMIN.SEG(PERSONNEL&amp;OVERHEAD)'!E160</f>
        <v>3000000</v>
      </c>
    </row>
    <row r="166" spans="1:5" ht="28.15" customHeight="1">
      <c r="A166" s="131" t="str">
        <f>'ADMIN.SEG(PERSONNEL&amp;OVERHEAD)'!A161</f>
        <v>052100100100</v>
      </c>
      <c r="B166" s="248" t="str">
        <f>'ADMIN.SEG(PERSONNEL&amp;OVERHEAD)'!B161</f>
        <v xml:space="preserve"> MINISTRY OF HEALTH </v>
      </c>
      <c r="C166" s="133">
        <f>'ADMIN.SEG(PERSONNEL&amp;OVERHEAD)'!E161</f>
        <v>310000000</v>
      </c>
      <c r="E166" s="134" t="e">
        <f>C155-[7]RECUEXP!E169</f>
        <v>#REF!</v>
      </c>
    </row>
    <row r="167" spans="1:5" ht="28.15" customHeight="1">
      <c r="A167" s="131">
        <f>'ADMIN.SEG(PERSONNEL&amp;OVERHEAD)'!A162</f>
        <v>52100100200</v>
      </c>
      <c r="B167" s="248" t="str">
        <f>'ADMIN.SEG(PERSONNEL&amp;OVERHEAD)'!B162</f>
        <v>OSSIOMO LEPROSARIUM</v>
      </c>
      <c r="C167" s="133">
        <f>'ADMIN.SEG(PERSONNEL&amp;OVERHEAD)'!E162</f>
        <v>65000000</v>
      </c>
    </row>
    <row r="168" spans="1:5" ht="28.15" customHeight="1">
      <c r="A168" s="131">
        <f>'ADMIN.SEG(PERSONNEL&amp;OVERHEAD)'!A163</f>
        <v>52100100300</v>
      </c>
      <c r="B168" s="248" t="str">
        <f>'ADMIN.SEG(PERSONNEL&amp;OVERHEAD)'!B163</f>
        <v>SICKLE CELL CENTRE</v>
      </c>
      <c r="C168" s="133">
        <f>'ADMIN.SEG(PERSONNEL&amp;OVERHEAD)'!E163</f>
        <v>10000000</v>
      </c>
      <c r="E168" s="134">
        <f>C221-'[8]Budget Summary (2)'!E28</f>
        <v>-71072844130.480011</v>
      </c>
    </row>
    <row r="169" spans="1:5" ht="28.15" customHeight="1">
      <c r="A169" s="131">
        <f>'ADMIN.SEG(PERSONNEL&amp;OVERHEAD)'!A164</f>
        <v>52100100400</v>
      </c>
      <c r="B169" s="248" t="str">
        <f>'ADMIN.SEG(PERSONNEL&amp;OVERHEAD)'!B164</f>
        <v>MEDICAL ASSISTANCE</v>
      </c>
      <c r="C169" s="133">
        <f>'ADMIN.SEG(PERSONNEL&amp;OVERHEAD)'!E164</f>
        <v>100000000</v>
      </c>
    </row>
    <row r="170" spans="1:5" ht="37.5">
      <c r="A170" s="131" t="str">
        <f>'ADMIN.SEG(PERSONNEL&amp;OVERHEAD)'!A165</f>
        <v>052110200100</v>
      </c>
      <c r="B170" s="248" t="str">
        <f>'ADMIN.SEG(PERSONNEL&amp;OVERHEAD)'!B165</f>
        <v xml:space="preserve">Hospital / Health Services Management Board / Agency </v>
      </c>
      <c r="C170" s="133">
        <f>'ADMIN.SEG(PERSONNEL&amp;OVERHEAD)'!E165</f>
        <v>4015000000</v>
      </c>
    </row>
    <row r="171" spans="1:5" ht="28.15" customHeight="1">
      <c r="A171" s="131" t="str">
        <f>'ADMIN.SEG(PERSONNEL&amp;OVERHEAD)'!A166</f>
        <v>052110300100</v>
      </c>
      <c r="B171" s="248" t="str">
        <f>'ADMIN.SEG(PERSONNEL&amp;OVERHEAD)'!B166</f>
        <v>Traditional / Alternative Medicine Board</v>
      </c>
      <c r="C171" s="133">
        <f>'ADMIN.SEG(PERSONNEL&amp;OVERHEAD)'!E166</f>
        <v>5000000</v>
      </c>
    </row>
    <row r="172" spans="1:5" ht="28.15" customHeight="1">
      <c r="A172" s="131" t="str">
        <f>'ADMIN.SEG(PERSONNEL&amp;OVERHEAD)'!A167</f>
        <v>052110400100</v>
      </c>
      <c r="B172" s="248" t="str">
        <f>'ADMIN.SEG(PERSONNEL&amp;OVERHEAD)'!B167</f>
        <v>School of Nursing and Midwifery</v>
      </c>
      <c r="C172" s="133">
        <f>'ADMIN.SEG(PERSONNEL&amp;OVERHEAD)'!E167</f>
        <v>0</v>
      </c>
    </row>
    <row r="173" spans="1:5" ht="28.15" customHeight="1">
      <c r="A173" s="131" t="str">
        <f>'ADMIN.SEG(PERSONNEL&amp;OVERHEAD)'!A168</f>
        <v>053500100100</v>
      </c>
      <c r="B173" s="248" t="str">
        <f>'ADMIN.SEG(PERSONNEL&amp;OVERHEAD)'!B168</f>
        <v xml:space="preserve"> MINISTRY OF ENVIRONMENT </v>
      </c>
      <c r="C173" s="133">
        <f>'ADMIN.SEG(PERSONNEL&amp;OVERHEAD)'!E168</f>
        <v>170000000</v>
      </c>
    </row>
    <row r="174" spans="1:5" ht="28.15" customHeight="1">
      <c r="A174" s="135" t="str">
        <f>'ADMIN.SEG(PERSONNEL&amp;OVERHEAD)'!A169</f>
        <v>053500100200</v>
      </c>
      <c r="B174" s="248" t="str">
        <f>'ADMIN.SEG(PERSONNEL&amp;OVERHEAD)'!B169</f>
        <v>Maintainance of Water Fountain/Parks/Greens.</v>
      </c>
      <c r="C174" s="133">
        <f>'ADMIN.SEG(PERSONNEL&amp;OVERHEAD)'!E169</f>
        <v>30000000</v>
      </c>
    </row>
    <row r="175" spans="1:5" ht="28.15" customHeight="1">
      <c r="A175" s="136" t="str">
        <f>'ADMIN.SEG(PERSONNEL&amp;OVERHEAD)'!A170</f>
        <v>053500100300</v>
      </c>
      <c r="B175" s="248" t="str">
        <f>'ADMIN.SEG(PERSONNEL&amp;OVERHEAD)'!B170</f>
        <v xml:space="preserve"> Monthly Sanitation</v>
      </c>
      <c r="C175" s="133">
        <f>'ADMIN.SEG(PERSONNEL&amp;OVERHEAD)'!E170</f>
        <v>70000000</v>
      </c>
    </row>
    <row r="176" spans="1:5" ht="37.5">
      <c r="A176" s="131" t="str">
        <f>'ADMIN.SEG(PERSONNEL&amp;OVERHEAD)'!A171</f>
        <v>053500100400</v>
      </c>
      <c r="B176" s="248" t="str">
        <f>'ADMIN.SEG(PERSONNEL&amp;OVERHEAD)'!B171</f>
        <v>NEWMAP (Nigeria Erosion and Water Sheard Management Plan) Project</v>
      </c>
      <c r="C176" s="133">
        <f>'ADMIN.SEG(PERSONNEL&amp;OVERHEAD)'!E171</f>
        <v>10000000</v>
      </c>
    </row>
    <row r="177" spans="1:6" ht="28.15" customHeight="1">
      <c r="A177" s="160" t="str">
        <f>'ADMIN.SEG(PERSONNEL&amp;OVERHEAD)'!A172</f>
        <v>053500100500</v>
      </c>
      <c r="B177" s="248" t="str">
        <f>'ADMIN.SEG(PERSONNEL&amp;OVERHEAD)'!B172</f>
        <v>Maintainance of Laboratory</v>
      </c>
      <c r="C177" s="133">
        <f>'ADMIN.SEG(PERSONNEL&amp;OVERHEAD)'!E172</f>
        <v>5000000</v>
      </c>
    </row>
    <row r="178" spans="1:6" ht="28.15" customHeight="1">
      <c r="A178" s="160" t="str">
        <f>'ADMIN.SEG(PERSONNEL&amp;OVERHEAD)'!A173</f>
        <v>053500100600</v>
      </c>
      <c r="B178" s="248" t="str">
        <f>'ADMIN.SEG(PERSONNEL&amp;OVERHEAD)'!B173</f>
        <v>Environmental Education</v>
      </c>
      <c r="C178" s="133">
        <f>'ADMIN.SEG(PERSONNEL&amp;OVERHEAD)'!E173</f>
        <v>5000000</v>
      </c>
    </row>
    <row r="179" spans="1:6" ht="28.15" customHeight="1">
      <c r="A179" s="160" t="str">
        <f>'ADMIN.SEG(PERSONNEL&amp;OVERHEAD)'!A174</f>
        <v>053500100700</v>
      </c>
      <c r="B179" s="248" t="str">
        <f>'ADMIN.SEG(PERSONNEL&amp;OVERHEAD)'!B174</f>
        <v>Environmental Health Harzard</v>
      </c>
      <c r="C179" s="133">
        <f>'ADMIN.SEG(PERSONNEL&amp;OVERHEAD)'!E174</f>
        <v>5000000</v>
      </c>
    </row>
    <row r="180" spans="1:6" ht="37.5">
      <c r="A180" s="131" t="str">
        <f>'ADMIN.SEG(PERSONNEL&amp;OVERHEAD)'!A175</f>
        <v>053505300100</v>
      </c>
      <c r="B180" s="248" t="str">
        <f>'ADMIN.SEG(PERSONNEL&amp;OVERHEAD)'!B175</f>
        <v xml:space="preserve">Edo State Environmental and Waste Management Board </v>
      </c>
      <c r="C180" s="133">
        <f>'ADMIN.SEG(PERSONNEL&amp;OVERHEAD)'!E175</f>
        <v>15000000</v>
      </c>
    </row>
    <row r="181" spans="1:6" ht="37.5">
      <c r="A181" s="160" t="str">
        <f>'ADMIN.SEG(PERSONNEL&amp;OVERHEAD)'!A176</f>
        <v>055100100100</v>
      </c>
      <c r="B181" s="248" t="str">
        <f>'ADMIN.SEG(PERSONNEL&amp;OVERHEAD)'!B176</f>
        <v>MINISTRY FOR LOCAL GOVERNMENT AND CHIEFTANCY AFFAIRS</v>
      </c>
      <c r="C181" s="133">
        <f>'ADMIN.SEG(PERSONNEL&amp;OVERHEAD)'!E176</f>
        <v>47000000</v>
      </c>
    </row>
    <row r="182" spans="1:6" ht="42" customHeight="1">
      <c r="A182" s="160" t="str">
        <f>'ADMIN.SEG(PERSONNEL&amp;OVERHEAD)'!A177</f>
        <v>055100400100</v>
      </c>
      <c r="B182" s="248" t="str">
        <f>'ADMIN.SEG(PERSONNEL&amp;OVERHEAD)'!B177</f>
        <v>LOCAL GOVERNMENT SERVICE COMMISSION</v>
      </c>
      <c r="C182" s="133">
        <f>'ADMIN.SEG(PERSONNEL&amp;OVERHEAD)'!E177</f>
        <v>3500000</v>
      </c>
    </row>
    <row r="183" spans="1:6" ht="42" customHeight="1">
      <c r="A183" s="160" t="s">
        <v>2000</v>
      </c>
      <c r="B183" s="248" t="str">
        <f>'ADMIN.SEG(PERSONNEL&amp;OVERHEAD)'!B178</f>
        <v>Contributory Pension</v>
      </c>
      <c r="C183" s="133">
        <f>'ADMIN.SEG(PERSONNEL&amp;OVERHEAD)'!C178</f>
        <v>2459263415</v>
      </c>
    </row>
    <row r="184" spans="1:6" s="167" customFormat="1" ht="42" customHeight="1">
      <c r="A184" s="164"/>
      <c r="B184" s="165" t="str">
        <f>'ADMIN.SEG(PERSONNEL&amp;OVERHEAD)'!B179</f>
        <v>SUB-TOTAL - SOCIAL SECTOR</v>
      </c>
      <c r="C184" s="166">
        <f>SUM(C127:C183)</f>
        <v>22099763415</v>
      </c>
    </row>
    <row r="185" spans="1:6" s="171" customFormat="1" ht="42" customHeight="1">
      <c r="A185" s="168"/>
      <c r="B185" s="169"/>
      <c r="C185" s="170"/>
    </row>
    <row r="186" spans="1:6" ht="42" customHeight="1">
      <c r="A186" s="160"/>
      <c r="B186" s="172" t="str">
        <f>'ADMIN.SEG(PERSONNEL&amp;OVERHEAD)'!B181</f>
        <v>GRAND TOTAL - ADMINISTRATIVE, ECONOMIC, LAW &amp; JUSTICE AND SOCIAL SECTORS</v>
      </c>
      <c r="C186" s="173">
        <f>SUM(C184,C123,C105,C62)</f>
        <v>49571500000</v>
      </c>
    </row>
    <row r="187" spans="1:6" ht="42" customHeight="1">
      <c r="A187" s="160"/>
      <c r="B187" s="132"/>
      <c r="C187" s="133"/>
    </row>
    <row r="188" spans="1:6" ht="42" customHeight="1">
      <c r="A188" s="237" t="s">
        <v>1977</v>
      </c>
      <c r="B188" s="249" t="s">
        <v>1967</v>
      </c>
      <c r="C188" s="133"/>
    </row>
    <row r="189" spans="1:6" ht="42" customHeight="1">
      <c r="A189" s="174" t="s">
        <v>6</v>
      </c>
      <c r="B189" s="248" t="str">
        <f>'CONSOLIDATED REVENUE FUND CHARG'!B17</f>
        <v>Civil Service Commission</v>
      </c>
      <c r="C189" s="133">
        <f>'CONSOLIDATED REVENUE FUND CHARG'!C17</f>
        <v>20000000</v>
      </c>
    </row>
    <row r="190" spans="1:6" ht="28.15" customHeight="1">
      <c r="A190" s="175" t="s">
        <v>7</v>
      </c>
      <c r="B190" s="248" t="str">
        <f>'CONSOLIDATED REVENUE FUND CHARG'!B18</f>
        <v>Auditor General (State)</v>
      </c>
      <c r="C190" s="133">
        <f>'CONSOLIDATED REVENUE FUND CHARG'!C18</f>
        <v>5000000</v>
      </c>
    </row>
    <row r="191" spans="1:6" ht="28.15" customHeight="1">
      <c r="A191" s="175" t="s">
        <v>9</v>
      </c>
      <c r="B191" s="248" t="str">
        <f>'CONSOLIDATED REVENUE FUND CHARG'!B19</f>
        <v>Auditor General (Local Government)</v>
      </c>
      <c r="C191" s="133">
        <f>'CONSOLIDATED REVENUE FUND CHARG'!C19</f>
        <v>5000000</v>
      </c>
    </row>
    <row r="192" spans="1:6" ht="40.5" customHeight="1">
      <c r="A192" s="175" t="s">
        <v>35</v>
      </c>
      <c r="B192" s="248" t="str">
        <f>'CONSOLIDATED REVENUE FUND CHARG'!B20</f>
        <v>Judicial Service Commission</v>
      </c>
      <c r="C192" s="133">
        <f>'CONSOLIDATED REVENUE FUND CHARG'!C20</f>
        <v>2000000</v>
      </c>
      <c r="F192" s="137">
        <v>64277796542</v>
      </c>
    </row>
    <row r="193" spans="1:3" ht="28.15" customHeight="1">
      <c r="A193" s="175" t="s">
        <v>71</v>
      </c>
      <c r="B193" s="248" t="str">
        <f>'CONSOLIDATED REVENUE FUND CHARG'!B21</f>
        <v>Local Government Service Commission</v>
      </c>
      <c r="C193" s="133">
        <f>'CONSOLIDATED REVENUE FUND CHARG'!C21</f>
        <v>6000000</v>
      </c>
    </row>
    <row r="194" spans="1:3" ht="28.15" customHeight="1">
      <c r="A194" s="175" t="s">
        <v>310</v>
      </c>
      <c r="B194" s="248" t="str">
        <f>'CONSOLIDATED REVENUE FUND CHARG'!B22</f>
        <v>State Independent Electoral Commission</v>
      </c>
      <c r="C194" s="133">
        <f>'CONSOLIDATED REVENUE FUND CHARG'!C22</f>
        <v>35000000</v>
      </c>
    </row>
    <row r="195" spans="1:3" ht="28.15" customHeight="1">
      <c r="A195" s="175" t="s">
        <v>388</v>
      </c>
      <c r="B195" s="248" t="str">
        <f>'CONSOLIDATED REVENUE FUND CHARG'!B23</f>
        <v>House of Assembly Service Commission</v>
      </c>
      <c r="C195" s="133">
        <f>'CONSOLIDATED REVENUE FUND CHARG'!C23</f>
        <v>45000000</v>
      </c>
    </row>
    <row r="196" spans="1:3" ht="28.15" customHeight="1">
      <c r="A196" s="175" t="s">
        <v>389</v>
      </c>
      <c r="B196" s="248" t="str">
        <f>'CONSOLIDATED REVENUE FUND CHARG'!B24</f>
        <v>High Court Judges</v>
      </c>
      <c r="C196" s="133">
        <f>'CONSOLIDATED REVENUE FUND CHARG'!C24</f>
        <v>82000000</v>
      </c>
    </row>
    <row r="197" spans="1:3" ht="28.15" customHeight="1">
      <c r="A197" s="138"/>
      <c r="B197" s="163" t="s">
        <v>1968</v>
      </c>
      <c r="C197" s="162">
        <f>SUM(C189:C196)</f>
        <v>200000000</v>
      </c>
    </row>
    <row r="198" spans="1:3" ht="28.15" customHeight="1">
      <c r="A198" s="138"/>
      <c r="B198" s="138"/>
      <c r="C198" s="161"/>
    </row>
    <row r="199" spans="1:3" ht="28.15" customHeight="1">
      <c r="A199" s="138">
        <f>'CONSOLIDATED REVENUE FUND CHARG'!A30</f>
        <v>22010100</v>
      </c>
      <c r="B199" s="250" t="str">
        <f>'CONSOLIDATED REVENUE FUND CHARG'!B30</f>
        <v>Social Benefits</v>
      </c>
      <c r="C199" s="140"/>
    </row>
    <row r="200" spans="1:3" ht="28.15" customHeight="1">
      <c r="A200" s="131">
        <f>'CONSOLIDATED REVENUE FUND CHARG'!A32</f>
        <v>22010101</v>
      </c>
      <c r="B200" s="248" t="str">
        <f>'CONSOLIDATED REVENUE FUND CHARG'!B32</f>
        <v>Gratuity</v>
      </c>
      <c r="C200" s="133">
        <f>'CONSOLIDATED REVENUE FUND CHARG'!C32</f>
        <v>2000000000</v>
      </c>
    </row>
    <row r="201" spans="1:3" ht="28.15" customHeight="1">
      <c r="A201" s="131">
        <f>'CONSOLIDATED REVENUE FUND CHARG'!A33</f>
        <v>22010102</v>
      </c>
      <c r="B201" s="248" t="str">
        <f>'CONSOLIDATED REVENUE FUND CHARG'!B33</f>
        <v>Pension</v>
      </c>
      <c r="C201" s="133">
        <f>'CONSOLIDATED REVENUE FUND CHARG'!C33</f>
        <v>3000000000</v>
      </c>
    </row>
    <row r="202" spans="1:3" ht="28.15" customHeight="1">
      <c r="A202" s="131">
        <f>'CONSOLIDATED REVENUE FUND CHARG'!A34</f>
        <v>22010104</v>
      </c>
      <c r="B202" s="248" t="str">
        <f>'CONSOLIDATED REVENUE FUND CHARG'!B34</f>
        <v>3months in Lieu of Notice</v>
      </c>
      <c r="C202" s="133">
        <f>'CONSOLIDATED REVENUE FUND CHARG'!C34</f>
        <v>1000000</v>
      </c>
    </row>
    <row r="203" spans="1:3" ht="28.15" customHeight="1">
      <c r="A203" s="138"/>
      <c r="B203" s="163" t="s">
        <v>1969</v>
      </c>
      <c r="C203" s="162">
        <f>SUM(C200:C202)</f>
        <v>5001000000</v>
      </c>
    </row>
    <row r="204" spans="1:3" ht="28.15" customHeight="1">
      <c r="A204" s="138"/>
      <c r="B204" s="138"/>
      <c r="C204" s="161"/>
    </row>
    <row r="205" spans="1:3" ht="28.15" customHeight="1">
      <c r="A205" s="131">
        <f>'CONSOLIDATED REVENUE FUND CHARG'!A36</f>
        <v>22060000</v>
      </c>
      <c r="B205" s="250" t="str">
        <f>'CONSOLIDATED REVENUE FUND CHARG'!B36</f>
        <v>Public Debt Charges</v>
      </c>
      <c r="C205" s="140"/>
    </row>
    <row r="206" spans="1:3" ht="28.15" customHeight="1">
      <c r="A206" s="131">
        <f>'CONSOLIDATED REVENUE FUND CHARG'!A38</f>
        <v>22060100</v>
      </c>
      <c r="B206" s="250" t="str">
        <f>'CONSOLIDATED REVENUE FUND CHARG'!B38</f>
        <v>External Loan Repayment</v>
      </c>
      <c r="C206" s="140"/>
    </row>
    <row r="207" spans="1:3" ht="28.15" customHeight="1">
      <c r="A207" s="131">
        <f>'CONSOLIDATED REVENUE FUND CHARG'!A40</f>
        <v>22060102</v>
      </c>
      <c r="B207" s="248" t="str">
        <f>'CONSOLIDATED REVENUE FUND CHARG'!B40</f>
        <v>Servicing of External Loans</v>
      </c>
      <c r="C207" s="162">
        <f>'CONSOLIDATED REVENUE FUND CHARG'!C40</f>
        <v>250000000</v>
      </c>
    </row>
    <row r="208" spans="1:3" ht="28.15" customHeight="1">
      <c r="A208" s="131"/>
      <c r="B208" s="248"/>
      <c r="C208" s="140"/>
    </row>
    <row r="209" spans="1:5" ht="28.15" customHeight="1">
      <c r="A209" s="131">
        <f>'CONSOLIDATED REVENUE FUND CHARG'!A42</f>
        <v>22060200</v>
      </c>
      <c r="B209" s="250" t="str">
        <f>'CONSOLIDATED REVENUE FUND CHARG'!B42</f>
        <v>Internal Loan Repayment</v>
      </c>
      <c r="C209" s="140"/>
    </row>
    <row r="210" spans="1:5" ht="28.15" customHeight="1">
      <c r="A210" s="131">
        <f>'CONSOLIDATED REVENUE FUND CHARG'!A44</f>
        <v>22060201</v>
      </c>
      <c r="B210" s="248" t="str">
        <f>'CONSOLIDATED REVENUE FUND CHARG'!B44</f>
        <v>Servicing of Bonds</v>
      </c>
      <c r="C210" s="133">
        <f>'CONSOLIDATED REVENUE FUND CHARG'!C44</f>
        <v>11240000000</v>
      </c>
    </row>
    <row r="211" spans="1:5" ht="28.15" customHeight="1">
      <c r="A211" s="131">
        <f>'CONSOLIDATED REVENUE FUND CHARG'!A45</f>
        <v>22060202</v>
      </c>
      <c r="B211" s="248" t="str">
        <f>'CONSOLIDATED REVENUE FUND CHARG'!B45</f>
        <v>Servicing of Internal Loans</v>
      </c>
      <c r="C211" s="133">
        <f>'CONSOLIDATED REVENUE FUND CHARG'!C45</f>
        <v>7324874790</v>
      </c>
    </row>
    <row r="212" spans="1:5" ht="28.15" customHeight="1">
      <c r="A212" s="131">
        <f>'CONSOLIDATED REVENUE FUND CHARG'!A46</f>
        <v>22060203</v>
      </c>
      <c r="B212" s="248" t="str">
        <f>'CONSOLIDATED REVENUE FUND CHARG'!B46</f>
        <v xml:space="preserve">Guaranteed Loans </v>
      </c>
      <c r="C212" s="133">
        <f>'CONSOLIDATED REVENUE FUND CHARG'!C46</f>
        <v>300000000</v>
      </c>
    </row>
    <row r="213" spans="1:5" ht="28.15" customHeight="1">
      <c r="A213" s="131">
        <f>'CONSOLIDATED REVENUE FUND CHARG'!A47</f>
        <v>22060204</v>
      </c>
      <c r="B213" s="248" t="str">
        <f>'CONSOLIDATED REVENUE FUND CHARG'!B47</f>
        <v>Others: Contractual Obligations</v>
      </c>
      <c r="C213" s="133">
        <f>'CONSOLIDATED REVENUE FUND CHARG'!C47</f>
        <v>1500000000</v>
      </c>
    </row>
    <row r="214" spans="1:5" ht="28.15" customHeight="1">
      <c r="A214" s="131">
        <f>'CONSOLIDATED REVENUE FUND CHARG'!A48</f>
        <v>22060205</v>
      </c>
      <c r="B214" s="248" t="str">
        <f>'CONSOLIDATED REVENUE FUND CHARG'!B48</f>
        <v>Banks Charges (Local)</v>
      </c>
      <c r="C214" s="133">
        <f>'CONSOLIDATED REVENUE FUND CHARG'!C48</f>
        <v>200000000</v>
      </c>
    </row>
    <row r="215" spans="1:5" ht="28.15" customHeight="1">
      <c r="A215" s="138"/>
      <c r="B215" s="163" t="s">
        <v>1970</v>
      </c>
      <c r="C215" s="162">
        <f>SUM(C210:C214)</f>
        <v>20564874790</v>
      </c>
    </row>
    <row r="216" spans="1:5" ht="28.15" customHeight="1">
      <c r="A216" s="138"/>
      <c r="B216" s="139"/>
      <c r="C216" s="140"/>
    </row>
    <row r="217" spans="1:5" ht="28.15" customHeight="1">
      <c r="A217" s="138"/>
      <c r="B217" s="176" t="s">
        <v>1971</v>
      </c>
      <c r="C217" s="177">
        <f>SUM(C215,C207,C203,C197)</f>
        <v>26015874790</v>
      </c>
    </row>
    <row r="218" spans="1:5" ht="28.15" customHeight="1">
      <c r="A218" s="138"/>
      <c r="B218" s="138"/>
      <c r="C218" s="140"/>
    </row>
    <row r="219" spans="1:5" ht="36">
      <c r="A219" s="138"/>
      <c r="B219" s="178" t="s">
        <v>1972</v>
      </c>
      <c r="C219" s="179">
        <f>SUM(C217+C186)</f>
        <v>75587374790</v>
      </c>
    </row>
    <row r="220" spans="1:5" ht="28.15" customHeight="1">
      <c r="A220" s="138"/>
      <c r="B220" s="138"/>
      <c r="C220" s="140"/>
    </row>
    <row r="221" spans="1:5" ht="28.15" customHeight="1">
      <c r="A221" s="114"/>
      <c r="B221" s="141"/>
      <c r="C221" s="142"/>
      <c r="E221" s="143">
        <f>'[3]Budget Summary (2)'!E28-C221</f>
        <v>65775001205.419998</v>
      </c>
    </row>
    <row r="224" spans="1:5">
      <c r="C224" s="96">
        <v>43904326103</v>
      </c>
    </row>
    <row r="225" spans="3:3">
      <c r="C225" s="134">
        <f>C221-C224</f>
        <v>-43904326103</v>
      </c>
    </row>
  </sheetData>
  <mergeCells count="8">
    <mergeCell ref="A125:B125"/>
    <mergeCell ref="A11:A12"/>
    <mergeCell ref="A13:B13"/>
    <mergeCell ref="A1:C1"/>
    <mergeCell ref="A2:C2"/>
    <mergeCell ref="A3:B3"/>
    <mergeCell ref="A63:B63"/>
    <mergeCell ref="A107:B107"/>
  </mergeCells>
  <printOptions horizontalCentered="1" verticalCentered="1"/>
  <pageMargins left="0.7" right="0.7" top="0.75" bottom="0.75" header="0.3" footer="0.3"/>
  <pageSetup scale="58" orientation="portrait" r:id="rId1"/>
  <rowBreaks count="4" manualBreakCount="4">
    <brk id="62" max="2" man="1"/>
    <brk id="86" max="2" man="1"/>
    <brk id="123" max="2" man="1"/>
    <brk id="198" max="2" man="1"/>
  </rowBreaks>
  <legacyDrawing r:id="rId2"/>
  <oleObjects>
    <oleObject progId="CDraw5" shapeId="1025" r:id="rId3"/>
    <oleObject progId="CDraw5" shapeId="1026" r:id="rId4"/>
  </oleObjects>
</worksheet>
</file>

<file path=xl/worksheets/sheet68.xml><?xml version="1.0" encoding="utf-8"?>
<worksheet xmlns="http://schemas.openxmlformats.org/spreadsheetml/2006/main" xmlns:r="http://schemas.openxmlformats.org/officeDocument/2006/relationships">
  <dimension ref="A1:D76"/>
  <sheetViews>
    <sheetView view="pageBreakPreview" zoomScale="60" workbookViewId="0">
      <selection activeCell="C72" sqref="C72"/>
    </sheetView>
  </sheetViews>
  <sheetFormatPr defaultRowHeight="14.25"/>
  <cols>
    <col min="1" max="1" width="26.5703125" style="146" customWidth="1"/>
    <col min="2" max="2" width="22.140625" style="146" hidden="1" customWidth="1"/>
    <col min="3" max="3" width="109" style="96" customWidth="1"/>
    <col min="4" max="4" width="33.28515625" style="184" customWidth="1"/>
    <col min="5" max="16384" width="9.140625" style="96"/>
  </cols>
  <sheetData>
    <row r="1" spans="1:4" ht="38.25" customHeight="1">
      <c r="C1" s="106" t="s">
        <v>2008</v>
      </c>
    </row>
    <row r="2" spans="1:4" ht="47.25" customHeight="1" thickBot="1">
      <c r="C2" s="107" t="s">
        <v>2009</v>
      </c>
    </row>
    <row r="3" spans="1:4" s="145" customFormat="1" ht="79.5" thickBot="1">
      <c r="A3" s="185" t="s">
        <v>917</v>
      </c>
      <c r="B3" s="185" t="s">
        <v>919</v>
      </c>
      <c r="C3" s="186" t="s">
        <v>1975</v>
      </c>
      <c r="D3" s="221" t="s">
        <v>1957</v>
      </c>
    </row>
    <row r="4" spans="1:4" s="145" customFormat="1" ht="39.950000000000003" customHeight="1">
      <c r="A4" s="187"/>
      <c r="B4" s="188"/>
      <c r="C4" s="189" t="s">
        <v>936</v>
      </c>
      <c r="D4" s="190"/>
    </row>
    <row r="5" spans="1:4" s="145" customFormat="1" ht="39.950000000000003" customHeight="1">
      <c r="A5" s="191" t="s">
        <v>937</v>
      </c>
      <c r="B5" s="192"/>
      <c r="C5" s="193" t="s">
        <v>1796</v>
      </c>
      <c r="D5" s="212">
        <f>'Summary Capital'!G5</f>
        <v>50000000</v>
      </c>
    </row>
    <row r="6" spans="1:4" s="145" customFormat="1" ht="39.950000000000003" customHeight="1">
      <c r="A6" s="191" t="s">
        <v>938</v>
      </c>
      <c r="B6" s="192"/>
      <c r="C6" s="194" t="s">
        <v>921</v>
      </c>
      <c r="D6" s="195">
        <f>'Summary Capital'!G6</f>
        <v>5000000</v>
      </c>
    </row>
    <row r="7" spans="1:4" s="145" customFormat="1" ht="39.950000000000003" customHeight="1">
      <c r="A7" s="191" t="s">
        <v>939</v>
      </c>
      <c r="B7" s="192"/>
      <c r="C7" s="193" t="s">
        <v>922</v>
      </c>
      <c r="D7" s="195">
        <f>'Summary Capital'!G7</f>
        <v>117500000</v>
      </c>
    </row>
    <row r="8" spans="1:4" s="145" customFormat="1" ht="39.950000000000003" customHeight="1">
      <c r="A8" s="191" t="s">
        <v>940</v>
      </c>
      <c r="B8" s="192"/>
      <c r="C8" s="193" t="s">
        <v>923</v>
      </c>
      <c r="D8" s="195">
        <f>'Summary Capital'!G8</f>
        <v>10000000</v>
      </c>
    </row>
    <row r="9" spans="1:4" s="145" customFormat="1" ht="39.950000000000003" customHeight="1">
      <c r="A9" s="196" t="s">
        <v>941</v>
      </c>
      <c r="B9" s="192"/>
      <c r="C9" s="193" t="s">
        <v>924</v>
      </c>
      <c r="D9" s="195">
        <f>'Summary Capital'!G9</f>
        <v>6700000</v>
      </c>
    </row>
    <row r="10" spans="1:4" s="145" customFormat="1" ht="39.950000000000003" customHeight="1">
      <c r="A10" s="196" t="s">
        <v>942</v>
      </c>
      <c r="B10" s="192"/>
      <c r="C10" s="193" t="s">
        <v>925</v>
      </c>
      <c r="D10" s="195">
        <f>'Summary Capital'!G10</f>
        <v>1050000</v>
      </c>
    </row>
    <row r="11" spans="1:4" s="145" customFormat="1" ht="39.950000000000003" customHeight="1">
      <c r="A11" s="196" t="s">
        <v>944</v>
      </c>
      <c r="B11" s="192"/>
      <c r="C11" s="193" t="s">
        <v>926</v>
      </c>
      <c r="D11" s="195">
        <f>'Summary Capital'!G11</f>
        <v>10000000</v>
      </c>
    </row>
    <row r="12" spans="1:4" s="145" customFormat="1" ht="39.950000000000003" customHeight="1">
      <c r="A12" s="196" t="s">
        <v>945</v>
      </c>
      <c r="B12" s="192"/>
      <c r="C12" s="193" t="s">
        <v>927</v>
      </c>
      <c r="D12" s="195">
        <f>'Summary Capital'!G12</f>
        <v>16800000</v>
      </c>
    </row>
    <row r="13" spans="1:4" s="145" customFormat="1" ht="39.950000000000003" customHeight="1">
      <c r="A13" s="196" t="s">
        <v>946</v>
      </c>
      <c r="B13" s="192"/>
      <c r="C13" s="193" t="s">
        <v>928</v>
      </c>
      <c r="D13" s="195">
        <f>'Summary Capital'!G13</f>
        <v>2719000000</v>
      </c>
    </row>
    <row r="14" spans="1:4" s="145" customFormat="1" ht="39.950000000000003" customHeight="1">
      <c r="A14" s="196" t="s">
        <v>947</v>
      </c>
      <c r="B14" s="192"/>
      <c r="C14" s="193" t="s">
        <v>929</v>
      </c>
      <c r="D14" s="195">
        <f>'Summary Capital'!G14</f>
        <v>299775000</v>
      </c>
    </row>
    <row r="15" spans="1:4" s="145" customFormat="1" ht="39.950000000000003" customHeight="1">
      <c r="A15" s="196" t="s">
        <v>948</v>
      </c>
      <c r="B15" s="192"/>
      <c r="C15" s="193" t="s">
        <v>930</v>
      </c>
      <c r="D15" s="195">
        <f>'Summary Capital'!G15</f>
        <v>11025000</v>
      </c>
    </row>
    <row r="16" spans="1:4" s="145" customFormat="1" ht="39.950000000000003" customHeight="1">
      <c r="A16" s="196" t="s">
        <v>949</v>
      </c>
      <c r="B16" s="192"/>
      <c r="C16" s="193" t="s">
        <v>931</v>
      </c>
      <c r="D16" s="212">
        <f>'Summary Capital'!G16</f>
        <v>411400000</v>
      </c>
    </row>
    <row r="17" spans="1:4" s="145" customFormat="1" ht="39.950000000000003" customHeight="1">
      <c r="A17" s="197" t="s">
        <v>1922</v>
      </c>
      <c r="B17" s="192"/>
      <c r="C17" s="193" t="s">
        <v>1018</v>
      </c>
      <c r="D17" s="212">
        <f>'Summary Capital'!G17</f>
        <v>24000000</v>
      </c>
    </row>
    <row r="18" spans="1:4" s="145" customFormat="1" ht="39.950000000000003" customHeight="1">
      <c r="A18" s="196" t="s">
        <v>951</v>
      </c>
      <c r="B18" s="192"/>
      <c r="C18" s="193" t="s">
        <v>950</v>
      </c>
      <c r="D18" s="195">
        <f>'Summary Capital'!G18</f>
        <v>10772500</v>
      </c>
    </row>
    <row r="19" spans="1:4" s="145" customFormat="1" ht="39.950000000000003" customHeight="1">
      <c r="A19" s="196" t="s">
        <v>1021</v>
      </c>
      <c r="B19" s="192"/>
      <c r="C19" s="193" t="s">
        <v>1020</v>
      </c>
      <c r="D19" s="195">
        <f>'Summary Capital'!G19</f>
        <v>1575000</v>
      </c>
    </row>
    <row r="20" spans="1:4" s="145" customFormat="1" ht="39.950000000000003" customHeight="1">
      <c r="A20" s="196" t="s">
        <v>952</v>
      </c>
      <c r="B20" s="192"/>
      <c r="C20" s="193" t="s">
        <v>932</v>
      </c>
      <c r="D20" s="195">
        <f>'Summary Capital'!G20</f>
        <v>135500000</v>
      </c>
    </row>
    <row r="21" spans="1:4" s="145" customFormat="1" ht="39.950000000000003" customHeight="1">
      <c r="A21" s="196" t="s">
        <v>953</v>
      </c>
      <c r="B21" s="192"/>
      <c r="C21" s="193" t="s">
        <v>933</v>
      </c>
      <c r="D21" s="195">
        <f>'Summary Capital'!G21</f>
        <v>48800000</v>
      </c>
    </row>
    <row r="22" spans="1:4" s="145" customFormat="1" ht="39.950000000000003" customHeight="1">
      <c r="A22" s="196" t="s">
        <v>954</v>
      </c>
      <c r="B22" s="192"/>
      <c r="C22" s="193" t="s">
        <v>934</v>
      </c>
      <c r="D22" s="195">
        <f>'Summary Capital'!G22</f>
        <v>19500000</v>
      </c>
    </row>
    <row r="23" spans="1:4" s="145" customFormat="1" ht="39.950000000000003" customHeight="1">
      <c r="A23" s="196" t="s">
        <v>955</v>
      </c>
      <c r="B23" s="192"/>
      <c r="C23" s="193" t="s">
        <v>935</v>
      </c>
      <c r="D23" s="195">
        <f>'Summary Capital'!G23</f>
        <v>58500000</v>
      </c>
    </row>
    <row r="24" spans="1:4" s="145" customFormat="1" ht="39.950000000000003" customHeight="1">
      <c r="A24" s="197" t="s">
        <v>1517</v>
      </c>
      <c r="B24" s="192"/>
      <c r="C24" s="193" t="s">
        <v>1797</v>
      </c>
      <c r="D24" s="195">
        <f>'Summary Capital'!G24</f>
        <v>26510000</v>
      </c>
    </row>
    <row r="25" spans="1:4" s="145" customFormat="1" ht="39.950000000000003" customHeight="1">
      <c r="A25" s="197" t="s">
        <v>1798</v>
      </c>
      <c r="B25" s="192"/>
      <c r="C25" s="193" t="s">
        <v>1799</v>
      </c>
      <c r="D25" s="195">
        <f>'Summary Capital'!G25</f>
        <v>24500000</v>
      </c>
    </row>
    <row r="26" spans="1:4" s="145" customFormat="1" ht="39.950000000000003" customHeight="1">
      <c r="A26" s="198"/>
      <c r="B26" s="199"/>
      <c r="C26" s="223" t="s">
        <v>1244</v>
      </c>
      <c r="D26" s="227">
        <f>SUM(D5:D25)</f>
        <v>4007907500</v>
      </c>
    </row>
    <row r="27" spans="1:4" s="145" customFormat="1" ht="39.950000000000003" customHeight="1">
      <c r="A27" s="200"/>
      <c r="B27" s="201"/>
      <c r="C27" s="202"/>
      <c r="D27" s="203"/>
    </row>
    <row r="28" spans="1:4" s="145" customFormat="1" ht="39.950000000000003" customHeight="1">
      <c r="A28" s="204"/>
      <c r="B28" s="192"/>
      <c r="C28" s="205" t="s">
        <v>956</v>
      </c>
      <c r="D28" s="203"/>
    </row>
    <row r="29" spans="1:4" s="145" customFormat="1" ht="39.950000000000003" customHeight="1">
      <c r="A29" s="196" t="s">
        <v>974</v>
      </c>
      <c r="B29" s="192"/>
      <c r="C29" s="193" t="s">
        <v>957</v>
      </c>
      <c r="D29" s="212">
        <f>'Summary Capital'!G29</f>
        <v>1500000000</v>
      </c>
    </row>
    <row r="30" spans="1:4" s="145" customFormat="1" ht="39.950000000000003" customHeight="1">
      <c r="A30" s="191" t="s">
        <v>1923</v>
      </c>
      <c r="B30" s="192"/>
      <c r="C30" s="193" t="s">
        <v>958</v>
      </c>
      <c r="D30" s="212">
        <f>'Summary Capital'!G30</f>
        <v>0</v>
      </c>
    </row>
    <row r="31" spans="1:4" s="145" customFormat="1" ht="39.950000000000003" customHeight="1">
      <c r="A31" s="191" t="s">
        <v>1923</v>
      </c>
      <c r="B31" s="192"/>
      <c r="C31" s="193" t="s">
        <v>959</v>
      </c>
      <c r="D31" s="212">
        <f>'Summary Capital'!G31</f>
        <v>0</v>
      </c>
    </row>
    <row r="32" spans="1:4" s="145" customFormat="1" ht="39.950000000000003" customHeight="1">
      <c r="A32" s="196" t="s">
        <v>975</v>
      </c>
      <c r="B32" s="192"/>
      <c r="C32" s="193" t="s">
        <v>960</v>
      </c>
      <c r="D32" s="212">
        <f>'Summary Capital'!G32</f>
        <v>40000000</v>
      </c>
    </row>
    <row r="33" spans="1:4" s="145" customFormat="1" ht="39.950000000000003" customHeight="1">
      <c r="A33" s="196" t="s">
        <v>976</v>
      </c>
      <c r="B33" s="192"/>
      <c r="C33" s="193" t="s">
        <v>961</v>
      </c>
      <c r="D33" s="212">
        <f>'Summary Capital'!G33</f>
        <v>968675500</v>
      </c>
    </row>
    <row r="34" spans="1:4" s="145" customFormat="1" ht="39.950000000000003" customHeight="1">
      <c r="A34" s="196" t="s">
        <v>977</v>
      </c>
      <c r="B34" s="192"/>
      <c r="C34" s="193" t="s">
        <v>962</v>
      </c>
      <c r="D34" s="212">
        <f>'Summary Capital'!G34</f>
        <v>22595000</v>
      </c>
    </row>
    <row r="35" spans="1:4" s="145" customFormat="1" ht="39.950000000000003" customHeight="1">
      <c r="A35" s="196" t="s">
        <v>978</v>
      </c>
      <c r="B35" s="192"/>
      <c r="C35" s="193" t="s">
        <v>963</v>
      </c>
      <c r="D35" s="212">
        <f>'Summary Capital'!G35</f>
        <v>340400000</v>
      </c>
    </row>
    <row r="36" spans="1:4" s="145" customFormat="1" ht="39.950000000000003" customHeight="1">
      <c r="A36" s="196" t="s">
        <v>979</v>
      </c>
      <c r="B36" s="192"/>
      <c r="C36" s="193" t="s">
        <v>964</v>
      </c>
      <c r="D36" s="212">
        <f>'Summary Capital'!G36</f>
        <v>2000000000</v>
      </c>
    </row>
    <row r="37" spans="1:4" s="145" customFormat="1" ht="39.950000000000003" customHeight="1">
      <c r="A37" s="196" t="s">
        <v>980</v>
      </c>
      <c r="B37" s="192"/>
      <c r="C37" s="193" t="s">
        <v>965</v>
      </c>
      <c r="D37" s="212">
        <f>'Summary Capital'!G37</f>
        <v>999000000</v>
      </c>
    </row>
    <row r="38" spans="1:4" s="145" customFormat="1" ht="39.950000000000003" customHeight="1">
      <c r="A38" s="196" t="s">
        <v>981</v>
      </c>
      <c r="B38" s="192"/>
      <c r="C38" s="193" t="s">
        <v>966</v>
      </c>
      <c r="D38" s="212">
        <f>'Summary Capital'!G38</f>
        <v>250000000</v>
      </c>
    </row>
    <row r="39" spans="1:4" s="145" customFormat="1" ht="39.950000000000003" customHeight="1">
      <c r="A39" s="196" t="s">
        <v>982</v>
      </c>
      <c r="B39" s="192"/>
      <c r="C39" s="193" t="s">
        <v>967</v>
      </c>
      <c r="D39" s="212">
        <f>'Summary Capital'!G39</f>
        <v>4000000</v>
      </c>
    </row>
    <row r="40" spans="1:4" s="145" customFormat="1" ht="39.950000000000003" customHeight="1">
      <c r="A40" s="196" t="s">
        <v>983</v>
      </c>
      <c r="B40" s="192"/>
      <c r="C40" s="193" t="s">
        <v>968</v>
      </c>
      <c r="D40" s="212">
        <f>'Summary Capital'!G40</f>
        <v>500000000</v>
      </c>
    </row>
    <row r="41" spans="1:4" s="145" customFormat="1" ht="39.950000000000003" customHeight="1">
      <c r="A41" s="197" t="s">
        <v>1402</v>
      </c>
      <c r="B41" s="192"/>
      <c r="C41" s="193" t="s">
        <v>969</v>
      </c>
      <c r="D41" s="212">
        <f>'Summary Capital'!G41</f>
        <v>1500000000</v>
      </c>
    </row>
    <row r="42" spans="1:4" s="145" customFormat="1" ht="39.950000000000003" customHeight="1">
      <c r="A42" s="196" t="s">
        <v>984</v>
      </c>
      <c r="B42" s="192"/>
      <c r="C42" s="193" t="s">
        <v>970</v>
      </c>
      <c r="D42" s="212">
        <f>'Summary Capital'!G42</f>
        <v>32500000</v>
      </c>
    </row>
    <row r="43" spans="1:4" s="145" customFormat="1" ht="39.950000000000003" customHeight="1">
      <c r="A43" s="197" t="s">
        <v>1795</v>
      </c>
      <c r="B43" s="192"/>
      <c r="C43" s="193" t="s">
        <v>1013</v>
      </c>
      <c r="D43" s="212">
        <f>'Summary Capital'!G43</f>
        <v>5000000000</v>
      </c>
    </row>
    <row r="44" spans="1:4" s="232" customFormat="1" ht="39.950000000000003" customHeight="1">
      <c r="A44" s="233" t="s">
        <v>986</v>
      </c>
      <c r="B44" s="234"/>
      <c r="C44" s="235" t="s">
        <v>985</v>
      </c>
      <c r="D44" s="236">
        <f>'Summary Capital'!G44</f>
        <v>21819000000</v>
      </c>
    </row>
    <row r="45" spans="1:4" s="145" customFormat="1" ht="39.950000000000003" customHeight="1">
      <c r="A45" s="197" t="s">
        <v>1480</v>
      </c>
      <c r="B45" s="192"/>
      <c r="C45" s="193" t="s">
        <v>1014</v>
      </c>
      <c r="D45" s="212">
        <f>'Summary Capital'!G45</f>
        <v>1000000000</v>
      </c>
    </row>
    <row r="46" spans="1:4" s="145" customFormat="1" ht="39.950000000000003" customHeight="1">
      <c r="A46" s="196" t="s">
        <v>987</v>
      </c>
      <c r="B46" s="192"/>
      <c r="C46" s="193" t="s">
        <v>971</v>
      </c>
      <c r="D46" s="212">
        <f>'Summary Capital'!G46</f>
        <v>50000000</v>
      </c>
    </row>
    <row r="47" spans="1:4" s="232" customFormat="1" ht="39.950000000000003" customHeight="1">
      <c r="A47" s="233" t="s">
        <v>988</v>
      </c>
      <c r="B47" s="234"/>
      <c r="C47" s="235" t="s">
        <v>972</v>
      </c>
      <c r="D47" s="236">
        <f>'Summary Capital'!G47</f>
        <v>452500000</v>
      </c>
    </row>
    <row r="48" spans="1:4" s="145" customFormat="1" ht="52.5" customHeight="1">
      <c r="A48" s="197">
        <v>23050128</v>
      </c>
      <c r="B48" s="192"/>
      <c r="C48" s="206" t="s">
        <v>1059</v>
      </c>
      <c r="D48" s="212">
        <f>'Summary Capital'!G48</f>
        <v>3866258550</v>
      </c>
    </row>
    <row r="49" spans="1:4" s="145" customFormat="1" ht="39.950000000000003" customHeight="1">
      <c r="A49" s="197" t="s">
        <v>1579</v>
      </c>
      <c r="B49" s="192"/>
      <c r="C49" s="206" t="s">
        <v>1800</v>
      </c>
      <c r="D49" s="212">
        <f>'Summary Capital'!G49</f>
        <v>12000000</v>
      </c>
    </row>
    <row r="50" spans="1:4" s="145" customFormat="1" ht="39.950000000000003" customHeight="1">
      <c r="A50" s="196" t="s">
        <v>989</v>
      </c>
      <c r="B50" s="192"/>
      <c r="C50" s="206" t="s">
        <v>1019</v>
      </c>
      <c r="D50" s="212">
        <f>'Summary Capital'!G50</f>
        <v>2710000000</v>
      </c>
    </row>
    <row r="51" spans="1:4" s="145" customFormat="1" ht="39.950000000000003" customHeight="1">
      <c r="A51" s="196" t="str">
        <f>'ADMIN.SEG(PERSONNEL&amp;OVERHEAD)'!A99</f>
        <v>025305300100</v>
      </c>
      <c r="B51" s="192"/>
      <c r="C51" s="206" t="s">
        <v>2036</v>
      </c>
      <c r="D51" s="212">
        <f>EDPA!J28</f>
        <v>70000000</v>
      </c>
    </row>
    <row r="52" spans="1:4" s="145" customFormat="1" ht="39.950000000000003" customHeight="1">
      <c r="A52" s="196" t="s">
        <v>990</v>
      </c>
      <c r="B52" s="192"/>
      <c r="C52" s="193" t="s">
        <v>973</v>
      </c>
      <c r="D52" s="212">
        <f>'Summary Capital'!G52</f>
        <v>515650000</v>
      </c>
    </row>
    <row r="53" spans="1:4" s="232" customFormat="1" ht="39.950000000000003" customHeight="1">
      <c r="A53" s="229"/>
      <c r="B53" s="230"/>
      <c r="C53" s="225" t="s">
        <v>1241</v>
      </c>
      <c r="D53" s="231">
        <f>SUM(D29:D52)</f>
        <v>43652579050</v>
      </c>
    </row>
    <row r="54" spans="1:4" s="145" customFormat="1" ht="39.950000000000003" customHeight="1">
      <c r="A54" s="200"/>
      <c r="B54" s="201"/>
      <c r="C54" s="202"/>
      <c r="D54" s="203"/>
    </row>
    <row r="55" spans="1:4" s="145" customFormat="1" ht="39.950000000000003" customHeight="1">
      <c r="A55" s="204"/>
      <c r="B55" s="192"/>
      <c r="C55" s="205" t="s">
        <v>991</v>
      </c>
      <c r="D55" s="203"/>
    </row>
    <row r="56" spans="1:4" s="145" customFormat="1" ht="39.950000000000003" customHeight="1">
      <c r="A56" s="196" t="s">
        <v>997</v>
      </c>
      <c r="B56" s="192"/>
      <c r="C56" s="193" t="s">
        <v>992</v>
      </c>
      <c r="D56" s="212">
        <f>'Summary Capital'!G56</f>
        <v>76050000</v>
      </c>
    </row>
    <row r="57" spans="1:4" s="145" customFormat="1" ht="39.950000000000003" customHeight="1">
      <c r="A57" s="196" t="s">
        <v>998</v>
      </c>
      <c r="B57" s="192"/>
      <c r="C57" s="193" t="s">
        <v>993</v>
      </c>
      <c r="D57" s="212">
        <f>'Summary Capital'!G57</f>
        <v>190000000</v>
      </c>
    </row>
    <row r="58" spans="1:4" s="145" customFormat="1" ht="39.950000000000003" customHeight="1">
      <c r="A58" s="196" t="s">
        <v>999</v>
      </c>
      <c r="B58" s="192"/>
      <c r="C58" s="193" t="s">
        <v>994</v>
      </c>
      <c r="D58" s="212">
        <f>'Summary Capital'!G58</f>
        <v>25000000</v>
      </c>
    </row>
    <row r="59" spans="1:4" s="145" customFormat="1" ht="39.950000000000003" customHeight="1">
      <c r="A59" s="196" t="s">
        <v>1000</v>
      </c>
      <c r="B59" s="192"/>
      <c r="C59" s="193" t="s">
        <v>995</v>
      </c>
      <c r="D59" s="195">
        <f>'Summary Capital'!G59</f>
        <v>298725000</v>
      </c>
    </row>
    <row r="60" spans="1:4" s="145" customFormat="1" ht="39.950000000000003" customHeight="1">
      <c r="A60" s="196" t="s">
        <v>1001</v>
      </c>
      <c r="B60" s="192"/>
      <c r="C60" s="193" t="s">
        <v>996</v>
      </c>
      <c r="D60" s="195">
        <f>'Summary Capital'!G60</f>
        <v>58975158</v>
      </c>
    </row>
    <row r="61" spans="1:4" s="145" customFormat="1" ht="39.950000000000003" customHeight="1">
      <c r="A61" s="207"/>
      <c r="B61" s="208"/>
      <c r="C61" s="224" t="s">
        <v>1242</v>
      </c>
      <c r="D61" s="228">
        <f>SUM(D56:D60)</f>
        <v>648750158</v>
      </c>
    </row>
    <row r="62" spans="1:4" s="145" customFormat="1" ht="39.950000000000003" customHeight="1">
      <c r="A62" s="210"/>
      <c r="B62" s="210"/>
      <c r="C62" s="210"/>
      <c r="D62" s="211"/>
    </row>
    <row r="63" spans="1:4" s="145" customFormat="1" ht="39.950000000000003" customHeight="1">
      <c r="A63" s="204"/>
      <c r="B63" s="192"/>
      <c r="C63" s="205" t="s">
        <v>1002</v>
      </c>
      <c r="D63" s="211"/>
    </row>
    <row r="64" spans="1:4" s="145" customFormat="1" ht="39.950000000000003" customHeight="1">
      <c r="A64" s="196" t="s">
        <v>1009</v>
      </c>
      <c r="B64" s="192"/>
      <c r="C64" s="193" t="s">
        <v>1003</v>
      </c>
      <c r="D64" s="195">
        <f>'Summary Capital'!G64</f>
        <v>430000000</v>
      </c>
    </row>
    <row r="65" spans="1:4" s="145" customFormat="1" ht="39.950000000000003" customHeight="1">
      <c r="A65" s="196" t="s">
        <v>1010</v>
      </c>
      <c r="B65" s="192"/>
      <c r="C65" s="193" t="s">
        <v>1004</v>
      </c>
      <c r="D65" s="195">
        <f>'Summary Capital'!G65</f>
        <v>201000000</v>
      </c>
    </row>
    <row r="66" spans="1:4" s="145" customFormat="1" ht="39.950000000000003" customHeight="1">
      <c r="A66" s="197" t="s">
        <v>1643</v>
      </c>
      <c r="B66" s="192"/>
      <c r="C66" s="193" t="s">
        <v>1279</v>
      </c>
      <c r="D66" s="195">
        <f>'Summary Capital'!G66</f>
        <v>61000000</v>
      </c>
    </row>
    <row r="67" spans="1:4" s="145" customFormat="1" ht="39.950000000000003" customHeight="1">
      <c r="A67" s="196" t="s">
        <v>1011</v>
      </c>
      <c r="B67" s="192"/>
      <c r="C67" s="193" t="s">
        <v>1263</v>
      </c>
      <c r="D67" s="195">
        <f>'Summary Capital'!G67</f>
        <v>9935000000</v>
      </c>
    </row>
    <row r="68" spans="1:4" s="145" customFormat="1" ht="39.950000000000003" customHeight="1">
      <c r="A68" s="196" t="s">
        <v>1012</v>
      </c>
      <c r="B68" s="192"/>
      <c r="C68" s="193" t="s">
        <v>1005</v>
      </c>
      <c r="D68" s="195">
        <f>'Summary Capital'!G68</f>
        <v>5012000000</v>
      </c>
    </row>
    <row r="69" spans="1:4" s="145" customFormat="1" ht="39.950000000000003" customHeight="1">
      <c r="A69" s="196" t="s">
        <v>1015</v>
      </c>
      <c r="B69" s="192"/>
      <c r="C69" s="193" t="s">
        <v>1006</v>
      </c>
      <c r="D69" s="212">
        <f>'Summary Capital'!G69</f>
        <v>8000000000</v>
      </c>
    </row>
    <row r="70" spans="1:4" s="145" customFormat="1" ht="39.950000000000003" customHeight="1">
      <c r="A70" s="196" t="s">
        <v>1016</v>
      </c>
      <c r="B70" s="192"/>
      <c r="C70" s="193" t="s">
        <v>1007</v>
      </c>
      <c r="D70" s="212">
        <f>'Summary Capital'!G70</f>
        <v>12500000000</v>
      </c>
    </row>
    <row r="71" spans="1:4" s="145" customFormat="1" ht="39.950000000000003" customHeight="1">
      <c r="A71" s="196" t="s">
        <v>1017</v>
      </c>
      <c r="B71" s="192"/>
      <c r="C71" s="193" t="s">
        <v>1008</v>
      </c>
      <c r="D71" s="195">
        <f>'Summary Capital'!G71</f>
        <v>25500000</v>
      </c>
    </row>
    <row r="72" spans="1:4" s="145" customFormat="1" ht="39.950000000000003" customHeight="1">
      <c r="A72" s="191" t="s">
        <v>1023</v>
      </c>
      <c r="B72" s="193"/>
      <c r="C72" s="193" t="s">
        <v>1022</v>
      </c>
      <c r="D72" s="195">
        <f>'Summary Capital'!G72</f>
        <v>390000</v>
      </c>
    </row>
    <row r="73" spans="1:4" s="145" customFormat="1" ht="39.950000000000003" customHeight="1">
      <c r="A73" s="209"/>
      <c r="B73" s="213"/>
      <c r="C73" s="225" t="s">
        <v>1243</v>
      </c>
      <c r="D73" s="226">
        <f>SUM(D64:D72)</f>
        <v>36164890000</v>
      </c>
    </row>
    <row r="74" spans="1:4" ht="26.25">
      <c r="A74" s="214"/>
      <c r="B74" s="214"/>
      <c r="C74" s="215"/>
      <c r="D74" s="216"/>
    </row>
    <row r="75" spans="1:4" s="167" customFormat="1" ht="55.5" customHeight="1" thickBot="1">
      <c r="A75" s="823" t="s">
        <v>1976</v>
      </c>
      <c r="B75" s="824"/>
      <c r="C75" s="825"/>
      <c r="D75" s="222">
        <f>SUM(D73,D61,D53,D26)</f>
        <v>84474126708</v>
      </c>
    </row>
    <row r="76" spans="1:4" ht="27" thickBot="1">
      <c r="A76" s="217"/>
      <c r="B76" s="218"/>
      <c r="C76" s="219" t="s">
        <v>1959</v>
      </c>
      <c r="D76" s="220">
        <f>SUM(D75:D75)</f>
        <v>84474126708</v>
      </c>
    </row>
  </sheetData>
  <mergeCells count="1">
    <mergeCell ref="A75:C75"/>
  </mergeCells>
  <printOptions horizontalCentered="1" verticalCentered="1"/>
  <pageMargins left="0.2" right="0.2" top="0.5" bottom="0.5" header="0.3" footer="0.3"/>
  <pageSetup paperSize="9" scale="49" orientation="portrait" r:id="rId1"/>
  <rowBreaks count="1" manualBreakCount="1">
    <brk id="39" max="3" man="1"/>
  </rowBreaks>
</worksheet>
</file>

<file path=xl/worksheets/sheet7.xml><?xml version="1.0" encoding="utf-8"?>
<worksheet xmlns="http://schemas.openxmlformats.org/spreadsheetml/2006/main" xmlns:r="http://schemas.openxmlformats.org/officeDocument/2006/relationships">
  <dimension ref="A1:F52"/>
  <sheetViews>
    <sheetView view="pageBreakPreview" topLeftCell="A8" zoomScale="60" zoomScaleNormal="100" zoomScalePageLayoutView="80" workbookViewId="0">
      <selection activeCell="C10" sqref="C10"/>
    </sheetView>
  </sheetViews>
  <sheetFormatPr defaultRowHeight="15"/>
  <cols>
    <col min="1" max="1" width="24.140625" customWidth="1"/>
    <col min="2" max="2" width="72.28515625" customWidth="1"/>
    <col min="3" max="3" width="40.5703125" customWidth="1"/>
    <col min="4" max="4" width="40.42578125" customWidth="1"/>
    <col min="5" max="5" width="43.7109375" customWidth="1"/>
    <col min="6" max="6" width="44.5703125" customWidth="1"/>
  </cols>
  <sheetData>
    <row r="1" spans="1:6" ht="18">
      <c r="A1" s="784"/>
      <c r="B1" s="784"/>
      <c r="C1" s="784"/>
      <c r="D1" s="784"/>
      <c r="E1" s="784"/>
      <c r="F1" s="784"/>
    </row>
    <row r="2" spans="1:6" ht="22.5">
      <c r="A2" s="780" t="s">
        <v>1868</v>
      </c>
      <c r="B2" s="781"/>
      <c r="C2" s="781"/>
      <c r="D2" s="781"/>
      <c r="E2" s="781"/>
      <c r="F2" s="782"/>
    </row>
    <row r="3" spans="1:6" ht="22.5">
      <c r="A3" s="611"/>
      <c r="B3" s="611"/>
      <c r="C3" s="611"/>
      <c r="D3" s="611"/>
      <c r="E3" s="611"/>
      <c r="F3" s="611"/>
    </row>
    <row r="4" spans="1:6" ht="22.5">
      <c r="A4" s="253"/>
      <c r="B4" s="253"/>
      <c r="C4" s="253"/>
      <c r="D4" s="253"/>
      <c r="E4" s="253"/>
      <c r="F4" s="253"/>
    </row>
    <row r="5" spans="1:6" ht="22.5">
      <c r="A5" s="785" t="s">
        <v>1763</v>
      </c>
      <c r="B5" s="785"/>
      <c r="C5" s="785"/>
      <c r="D5" s="785"/>
      <c r="E5" s="785"/>
      <c r="F5" s="785"/>
    </row>
    <row r="6" spans="1:6" ht="22.5">
      <c r="A6" s="263" t="s">
        <v>0</v>
      </c>
      <c r="B6" s="263"/>
      <c r="C6" s="263"/>
      <c r="D6" s="263"/>
      <c r="E6" s="263"/>
      <c r="F6" s="263"/>
    </row>
    <row r="7" spans="1:6" ht="22.5">
      <c r="A7" s="785" t="s">
        <v>1764</v>
      </c>
      <c r="B7" s="785"/>
      <c r="C7" s="785"/>
      <c r="D7" s="785"/>
      <c r="E7" s="785"/>
      <c r="F7" s="785"/>
    </row>
    <row r="8" spans="1:6" ht="22.5">
      <c r="A8" s="785" t="s">
        <v>1765</v>
      </c>
      <c r="B8" s="785"/>
      <c r="C8" s="785"/>
      <c r="D8" s="785"/>
      <c r="E8" s="785"/>
      <c r="F8" s="263"/>
    </row>
    <row r="9" spans="1:6" ht="22.5">
      <c r="A9" s="253"/>
      <c r="B9" s="253"/>
      <c r="C9" s="253"/>
      <c r="D9" s="253"/>
      <c r="E9" s="253"/>
      <c r="F9" s="253"/>
    </row>
    <row r="10" spans="1:6" s="59" customFormat="1" ht="54" customHeight="1">
      <c r="A10" s="257" t="s">
        <v>1766</v>
      </c>
      <c r="B10" s="257" t="s">
        <v>1767</v>
      </c>
      <c r="C10" s="564" t="s">
        <v>1768</v>
      </c>
      <c r="D10" s="564" t="s">
        <v>1768</v>
      </c>
      <c r="E10" s="564" t="s">
        <v>1769</v>
      </c>
      <c r="F10" s="564" t="s">
        <v>1769</v>
      </c>
    </row>
    <row r="11" spans="1:6" s="35" customFormat="1" ht="23.25">
      <c r="A11" s="612"/>
      <c r="B11" s="612"/>
      <c r="C11" s="613">
        <v>2014</v>
      </c>
      <c r="D11" s="613">
        <v>2013</v>
      </c>
      <c r="E11" s="613" t="s">
        <v>1862</v>
      </c>
      <c r="F11" s="613">
        <v>2012</v>
      </c>
    </row>
    <row r="12" spans="1:6" ht="24">
      <c r="A12" s="254"/>
      <c r="B12" s="254"/>
      <c r="C12" s="581" t="s">
        <v>22</v>
      </c>
      <c r="D12" s="581" t="s">
        <v>22</v>
      </c>
      <c r="E12" s="581" t="s">
        <v>22</v>
      </c>
      <c r="F12" s="581" t="s">
        <v>22</v>
      </c>
    </row>
    <row r="13" spans="1:6" s="60" customFormat="1" ht="22.5">
      <c r="A13" s="614">
        <v>21010100</v>
      </c>
      <c r="B13" s="615" t="s">
        <v>1770</v>
      </c>
      <c r="C13" s="616">
        <v>200000000</v>
      </c>
      <c r="D13" s="617">
        <v>160134800</v>
      </c>
      <c r="E13" s="616">
        <v>75332937.319999993</v>
      </c>
      <c r="F13" s="617"/>
    </row>
    <row r="14" spans="1:6" s="60" customFormat="1" ht="22.5">
      <c r="A14" s="618"/>
      <c r="B14" s="619"/>
      <c r="C14" s="619"/>
      <c r="D14" s="620"/>
      <c r="E14" s="619"/>
      <c r="F14" s="620"/>
    </row>
    <row r="15" spans="1:6" s="60" customFormat="1" ht="22.5">
      <c r="A15" s="618">
        <v>21010103</v>
      </c>
      <c r="B15" s="621" t="s">
        <v>1771</v>
      </c>
      <c r="C15" s="617">
        <f>SUM(C17:C24)</f>
        <v>200000000</v>
      </c>
      <c r="D15" s="617">
        <f>SUM(D17:D24)</f>
        <v>160134800</v>
      </c>
      <c r="E15" s="617">
        <f t="shared" ref="E15" si="0">SUM(E17:E24)</f>
        <v>75332937.920000002</v>
      </c>
      <c r="F15" s="617">
        <f>SUM(F17:F24)</f>
        <v>104253407.91</v>
      </c>
    </row>
    <row r="16" spans="1:6" s="60" customFormat="1" ht="24.95" customHeight="1">
      <c r="A16" s="618"/>
      <c r="B16" s="621"/>
      <c r="C16" s="617"/>
      <c r="D16" s="617"/>
      <c r="E16" s="617"/>
      <c r="F16" s="617"/>
    </row>
    <row r="17" spans="1:6" s="60" customFormat="1" ht="24.95" customHeight="1">
      <c r="A17" s="618" t="s">
        <v>6</v>
      </c>
      <c r="B17" s="619" t="s">
        <v>934</v>
      </c>
      <c r="C17" s="622">
        <v>20000000</v>
      </c>
      <c r="D17" s="620">
        <v>30000000</v>
      </c>
      <c r="E17" s="622">
        <v>0</v>
      </c>
      <c r="F17" s="620">
        <v>23848483.609999999</v>
      </c>
    </row>
    <row r="18" spans="1:6" s="60" customFormat="1" ht="24.95" customHeight="1">
      <c r="A18" s="618" t="s">
        <v>7</v>
      </c>
      <c r="B18" s="619" t="s">
        <v>1772</v>
      </c>
      <c r="C18" s="622">
        <v>5000000</v>
      </c>
      <c r="D18" s="620">
        <v>23752800</v>
      </c>
      <c r="E18" s="622">
        <v>3603224.79</v>
      </c>
      <c r="F18" s="620">
        <v>4980514.62</v>
      </c>
    </row>
    <row r="19" spans="1:6" s="60" customFormat="1" ht="24.95" customHeight="1">
      <c r="A19" s="618" t="s">
        <v>9</v>
      </c>
      <c r="B19" s="619" t="s">
        <v>1773</v>
      </c>
      <c r="C19" s="622">
        <v>5000000</v>
      </c>
      <c r="D19" s="620">
        <v>7000000</v>
      </c>
      <c r="E19" s="622">
        <v>3728011.79</v>
      </c>
      <c r="F19" s="620">
        <v>4980514.62</v>
      </c>
    </row>
    <row r="20" spans="1:6" s="60" customFormat="1" ht="24.95" customHeight="1">
      <c r="A20" s="618" t="s">
        <v>35</v>
      </c>
      <c r="B20" s="619" t="s">
        <v>1774</v>
      </c>
      <c r="C20" s="622">
        <v>2000000</v>
      </c>
      <c r="D20" s="620">
        <v>2000000</v>
      </c>
      <c r="E20" s="619">
        <v>0</v>
      </c>
      <c r="F20" s="620">
        <v>0</v>
      </c>
    </row>
    <row r="21" spans="1:6" s="60" customFormat="1" ht="24.95" customHeight="1">
      <c r="A21" s="618" t="s">
        <v>71</v>
      </c>
      <c r="B21" s="619" t="s">
        <v>1022</v>
      </c>
      <c r="C21" s="622">
        <v>6000000</v>
      </c>
      <c r="D21" s="620">
        <v>7400000</v>
      </c>
      <c r="E21" s="622">
        <v>4770251.78</v>
      </c>
      <c r="F21" s="620">
        <v>6344291.1699999999</v>
      </c>
    </row>
    <row r="22" spans="1:6" s="60" customFormat="1" ht="24.95" customHeight="1">
      <c r="A22" s="618" t="s">
        <v>310</v>
      </c>
      <c r="B22" s="619" t="s">
        <v>1775</v>
      </c>
      <c r="C22" s="622">
        <v>35000000</v>
      </c>
      <c r="D22" s="620">
        <v>39982000</v>
      </c>
      <c r="E22" s="622">
        <v>30221085.390000001</v>
      </c>
      <c r="F22" s="620">
        <v>36481053.990000002</v>
      </c>
    </row>
    <row r="23" spans="1:6" s="60" customFormat="1" ht="24.95" customHeight="1">
      <c r="A23" s="618" t="s">
        <v>388</v>
      </c>
      <c r="B23" s="619" t="s">
        <v>1776</v>
      </c>
      <c r="C23" s="622">
        <v>45000000</v>
      </c>
      <c r="D23" s="620">
        <v>50000000</v>
      </c>
      <c r="E23" s="622">
        <v>33010364.170000002</v>
      </c>
      <c r="F23" s="620">
        <v>27618549.899999999</v>
      </c>
    </row>
    <row r="24" spans="1:6" s="60" customFormat="1" ht="24.95" customHeight="1">
      <c r="A24" s="618" t="s">
        <v>389</v>
      </c>
      <c r="B24" s="619" t="s">
        <v>1777</v>
      </c>
      <c r="C24" s="622">
        <v>82000000</v>
      </c>
      <c r="D24" s="620">
        <v>0</v>
      </c>
      <c r="E24" s="619">
        <v>0</v>
      </c>
      <c r="F24" s="620">
        <v>0</v>
      </c>
    </row>
    <row r="25" spans="1:6" s="60" customFormat="1" ht="24.95" customHeight="1">
      <c r="A25" s="618"/>
      <c r="B25" s="619"/>
      <c r="C25" s="619"/>
      <c r="D25" s="620"/>
      <c r="E25" s="619"/>
      <c r="F25" s="620"/>
    </row>
    <row r="26" spans="1:6" s="60" customFormat="1" ht="24.95" customHeight="1">
      <c r="A26" s="614">
        <v>21020200</v>
      </c>
      <c r="B26" s="615" t="s">
        <v>1778</v>
      </c>
      <c r="C26" s="622">
        <v>0</v>
      </c>
      <c r="D26" s="617">
        <v>800000000</v>
      </c>
      <c r="E26" s="619">
        <v>0</v>
      </c>
      <c r="F26" s="617"/>
    </row>
    <row r="27" spans="1:6" s="60" customFormat="1" ht="24.95" customHeight="1">
      <c r="A27" s="618"/>
      <c r="B27" s="619"/>
      <c r="C27" s="619"/>
      <c r="D27" s="620"/>
      <c r="E27" s="619"/>
      <c r="F27" s="620"/>
    </row>
    <row r="28" spans="1:6" s="60" customFormat="1" ht="24.95" customHeight="1">
      <c r="A28" s="618">
        <v>22020202</v>
      </c>
      <c r="B28" s="619" t="s">
        <v>1779</v>
      </c>
      <c r="C28" s="622">
        <v>0</v>
      </c>
      <c r="D28" s="620">
        <v>800000000</v>
      </c>
      <c r="E28" s="619">
        <v>0</v>
      </c>
      <c r="F28" s="620"/>
    </row>
    <row r="29" spans="1:6" s="60" customFormat="1" ht="24.95" customHeight="1">
      <c r="A29" s="618"/>
      <c r="B29" s="619"/>
      <c r="C29" s="619"/>
      <c r="D29" s="620"/>
      <c r="E29" s="619"/>
      <c r="F29" s="620"/>
    </row>
    <row r="30" spans="1:6" s="60" customFormat="1" ht="24.95" customHeight="1">
      <c r="A30" s="614">
        <v>22010100</v>
      </c>
      <c r="B30" s="615" t="s">
        <v>1780</v>
      </c>
      <c r="C30" s="617">
        <f>SUM(C32:C34)</f>
        <v>5001000000</v>
      </c>
      <c r="D30" s="617">
        <f>SUM(D32:D34)</f>
        <v>4660000000</v>
      </c>
      <c r="E30" s="623">
        <f>SUM(E32:E34)</f>
        <v>2941984321.46</v>
      </c>
      <c r="F30" s="623">
        <f>SUM(F32:F34)</f>
        <v>3692047837.8200002</v>
      </c>
    </row>
    <row r="31" spans="1:6" s="60" customFormat="1" ht="24.95" customHeight="1">
      <c r="A31" s="618"/>
      <c r="B31" s="619"/>
      <c r="C31" s="619"/>
      <c r="D31" s="620"/>
      <c r="E31" s="619"/>
      <c r="F31" s="620"/>
    </row>
    <row r="32" spans="1:6" s="60" customFormat="1" ht="24.95" customHeight="1">
      <c r="A32" s="618">
        <v>22010101</v>
      </c>
      <c r="B32" s="619" t="s">
        <v>1781</v>
      </c>
      <c r="C32" s="622">
        <v>2000000000</v>
      </c>
      <c r="D32" s="620">
        <v>1500000000</v>
      </c>
      <c r="E32" s="622">
        <v>610820670.63</v>
      </c>
      <c r="F32" s="620">
        <v>771052690.88</v>
      </c>
    </row>
    <row r="33" spans="1:6" s="60" customFormat="1" ht="24.95" customHeight="1">
      <c r="A33" s="618">
        <v>22010102</v>
      </c>
      <c r="B33" s="619" t="s">
        <v>1782</v>
      </c>
      <c r="C33" s="622">
        <v>3000000000</v>
      </c>
      <c r="D33" s="620">
        <f>2800000000+350000000</f>
        <v>3150000000</v>
      </c>
      <c r="E33" s="622">
        <v>2331163650.8299999</v>
      </c>
      <c r="F33" s="620">
        <v>2920995146.9400001</v>
      </c>
    </row>
    <row r="34" spans="1:6" s="60" customFormat="1" ht="24.95" customHeight="1">
      <c r="A34" s="618">
        <v>22010104</v>
      </c>
      <c r="B34" s="619" t="s">
        <v>1783</v>
      </c>
      <c r="C34" s="622">
        <v>1000000</v>
      </c>
      <c r="D34" s="620">
        <v>10000000</v>
      </c>
      <c r="E34" s="622">
        <v>0</v>
      </c>
      <c r="F34" s="620"/>
    </row>
    <row r="35" spans="1:6" s="60" customFormat="1" ht="24.95" customHeight="1">
      <c r="A35" s="618"/>
      <c r="B35" s="619"/>
      <c r="C35" s="619"/>
      <c r="D35" s="620"/>
      <c r="E35" s="619"/>
      <c r="F35" s="620"/>
    </row>
    <row r="36" spans="1:6" s="60" customFormat="1" ht="24.95" customHeight="1">
      <c r="A36" s="614">
        <v>22060000</v>
      </c>
      <c r="B36" s="615" t="s">
        <v>1784</v>
      </c>
      <c r="C36" s="619"/>
      <c r="D36" s="617">
        <f>SUM(D38+D42)</f>
        <v>15490000000</v>
      </c>
      <c r="E36" s="617">
        <f>SUM(E38+E42)</f>
        <v>15363490624.219999</v>
      </c>
      <c r="F36" s="617"/>
    </row>
    <row r="37" spans="1:6" s="60" customFormat="1" ht="24.95" customHeight="1">
      <c r="A37" s="618"/>
      <c r="B37" s="619"/>
      <c r="C37" s="619"/>
      <c r="D37" s="620"/>
      <c r="E37" s="619"/>
      <c r="F37" s="620"/>
    </row>
    <row r="38" spans="1:6" s="60" customFormat="1" ht="24.95" customHeight="1">
      <c r="A38" s="614">
        <v>22060100</v>
      </c>
      <c r="B38" s="615" t="s">
        <v>1785</v>
      </c>
      <c r="C38" s="617">
        <v>250000000</v>
      </c>
      <c r="D38" s="617">
        <v>250000000</v>
      </c>
      <c r="E38" s="616">
        <v>150477929.91999999</v>
      </c>
      <c r="F38" s="617">
        <v>277414516.81999999</v>
      </c>
    </row>
    <row r="39" spans="1:6" s="60" customFormat="1" ht="24.95" customHeight="1">
      <c r="A39" s="618"/>
      <c r="B39" s="619"/>
      <c r="C39" s="619"/>
      <c r="D39" s="620"/>
      <c r="E39" s="619"/>
      <c r="F39" s="620"/>
    </row>
    <row r="40" spans="1:6" s="60" customFormat="1" ht="24.95" customHeight="1">
      <c r="A40" s="618">
        <v>22060102</v>
      </c>
      <c r="B40" s="619" t="s">
        <v>1786</v>
      </c>
      <c r="C40" s="620">
        <v>250000000</v>
      </c>
      <c r="D40" s="620">
        <v>250000000</v>
      </c>
      <c r="E40" s="622">
        <v>150477929.91999999</v>
      </c>
      <c r="F40" s="620">
        <v>277414516.81999999</v>
      </c>
    </row>
    <row r="41" spans="1:6" s="60" customFormat="1" ht="24.95" customHeight="1">
      <c r="A41" s="618"/>
      <c r="B41" s="619"/>
      <c r="C41" s="619"/>
      <c r="D41" s="620"/>
      <c r="E41" s="619"/>
      <c r="F41" s="620"/>
    </row>
    <row r="42" spans="1:6" s="60" customFormat="1" ht="24.95" customHeight="1">
      <c r="A42" s="614">
        <v>22060200</v>
      </c>
      <c r="B42" s="615" t="s">
        <v>1787</v>
      </c>
      <c r="C42" s="617">
        <f>SUM(C44:C48)</f>
        <v>20564874790</v>
      </c>
      <c r="D42" s="617">
        <f>SUM(D44:D48)</f>
        <v>15240000000</v>
      </c>
      <c r="E42" s="617">
        <f>SUM(E44:E48)</f>
        <v>15213012694.299999</v>
      </c>
      <c r="F42" s="617">
        <f>SUM(F44:F48)</f>
        <v>18944210873.349998</v>
      </c>
    </row>
    <row r="43" spans="1:6" s="60" customFormat="1" ht="24.95" customHeight="1">
      <c r="A43" s="618"/>
      <c r="B43" s="619"/>
      <c r="C43" s="619"/>
      <c r="D43" s="620"/>
      <c r="E43" s="619"/>
      <c r="F43" s="620"/>
    </row>
    <row r="44" spans="1:6" s="60" customFormat="1" ht="24.95" customHeight="1">
      <c r="A44" s="618">
        <v>22060201</v>
      </c>
      <c r="B44" s="619" t="s">
        <v>1991</v>
      </c>
      <c r="C44" s="620">
        <f>6240000000+5000000000</f>
        <v>11240000000</v>
      </c>
      <c r="D44" s="620">
        <v>6240000000</v>
      </c>
      <c r="E44" s="622">
        <v>4680000000</v>
      </c>
      <c r="F44" s="620">
        <v>0</v>
      </c>
    </row>
    <row r="45" spans="1:6" s="60" customFormat="1" ht="24.95" customHeight="1">
      <c r="A45" s="618">
        <v>22060202</v>
      </c>
      <c r="B45" s="619" t="s">
        <v>1788</v>
      </c>
      <c r="C45" s="620">
        <f>7000000000+324874790</f>
        <v>7324874790</v>
      </c>
      <c r="D45" s="620">
        <v>7000000000</v>
      </c>
      <c r="E45" s="622">
        <v>8853223708.3299999</v>
      </c>
      <c r="F45" s="620">
        <v>17558019922.73</v>
      </c>
    </row>
    <row r="46" spans="1:6" s="60" customFormat="1" ht="24.95" customHeight="1">
      <c r="A46" s="618">
        <v>22060203</v>
      </c>
      <c r="B46" s="619" t="s">
        <v>1789</v>
      </c>
      <c r="C46" s="620">
        <v>300000000</v>
      </c>
      <c r="D46" s="620">
        <v>300000000</v>
      </c>
      <c r="E46" s="619">
        <v>0</v>
      </c>
      <c r="F46" s="620">
        <v>0</v>
      </c>
    </row>
    <row r="47" spans="1:6" s="60" customFormat="1" ht="24.95" customHeight="1">
      <c r="A47" s="618">
        <v>22060204</v>
      </c>
      <c r="B47" s="619" t="s">
        <v>1790</v>
      </c>
      <c r="C47" s="620">
        <v>1500000000</v>
      </c>
      <c r="D47" s="620">
        <v>1500000000</v>
      </c>
      <c r="E47" s="622">
        <v>1679788985.97</v>
      </c>
      <c r="F47" s="620">
        <v>1386190950.6199999</v>
      </c>
    </row>
    <row r="48" spans="1:6" s="60" customFormat="1" ht="24.95" customHeight="1">
      <c r="A48" s="618">
        <v>22060205</v>
      </c>
      <c r="B48" s="619" t="s">
        <v>1791</v>
      </c>
      <c r="C48" s="620">
        <v>200000000</v>
      </c>
      <c r="D48" s="620">
        <v>200000000</v>
      </c>
      <c r="E48" s="619">
        <v>0</v>
      </c>
      <c r="F48" s="620">
        <v>0</v>
      </c>
    </row>
    <row r="49" spans="1:6" s="60" customFormat="1" ht="22.5">
      <c r="A49" s="619"/>
      <c r="B49" s="619"/>
      <c r="C49" s="619"/>
      <c r="D49" s="620"/>
      <c r="E49" s="619"/>
      <c r="F49" s="620"/>
    </row>
    <row r="50" spans="1:6" s="60" customFormat="1" ht="22.5">
      <c r="A50" s="619"/>
      <c r="B50" s="621" t="s">
        <v>1464</v>
      </c>
      <c r="C50" s="617">
        <f>C15+C26+C30+C38+C42</f>
        <v>26015874790</v>
      </c>
      <c r="D50" s="617">
        <f>D15+D26+D30+D38+D42</f>
        <v>21110134800</v>
      </c>
      <c r="E50" s="623">
        <f>E15+E30+E26+E38+E42</f>
        <v>18380807883.599998</v>
      </c>
      <c r="F50" s="623">
        <f>F15+F30+F26+F38+F42</f>
        <v>23017926635.899998</v>
      </c>
    </row>
    <row r="51" spans="1:6">
      <c r="D51" s="51"/>
      <c r="F51" s="51"/>
    </row>
    <row r="52" spans="1:6">
      <c r="D52" s="51"/>
      <c r="F52" s="51"/>
    </row>
  </sheetData>
  <mergeCells count="5">
    <mergeCell ref="A1:F1"/>
    <mergeCell ref="A2:F2"/>
    <mergeCell ref="A5:F5"/>
    <mergeCell ref="A7:F7"/>
    <mergeCell ref="A8:E8"/>
  </mergeCells>
  <printOptions horizontalCentered="1"/>
  <pageMargins left="0.7" right="0.7" top="0.75" bottom="0.75" header="0.3" footer="0.3"/>
  <pageSetup scale="42" orientation="landscape" r:id="rId1"/>
  <headerFooter>
    <oddFooter xml:space="preserve">&amp;C&amp;"-,Bold"&amp;24 </oddFooter>
  </headerFooter>
</worksheet>
</file>

<file path=xl/worksheets/sheet8.xml><?xml version="1.0" encoding="utf-8"?>
<worksheet xmlns="http://schemas.openxmlformats.org/spreadsheetml/2006/main" xmlns:r="http://schemas.openxmlformats.org/officeDocument/2006/relationships">
  <dimension ref="A1:H76"/>
  <sheetViews>
    <sheetView view="pageBreakPreview" zoomScale="50" zoomScaleNormal="100" zoomScaleSheetLayoutView="50" workbookViewId="0">
      <selection activeCell="H4" sqref="H4"/>
    </sheetView>
  </sheetViews>
  <sheetFormatPr defaultRowHeight="27" customHeight="1"/>
  <cols>
    <col min="1" max="1" width="22.5703125" style="58" customWidth="1"/>
    <col min="2" max="2" width="22.28515625" style="52" customWidth="1"/>
    <col min="3" max="3" width="124.5703125" style="52" customWidth="1"/>
    <col min="4" max="4" width="42.28515625" style="52" customWidth="1"/>
    <col min="5" max="5" width="27.5703125" style="52" customWidth="1"/>
    <col min="6" max="6" width="40.28515625" style="52" customWidth="1"/>
    <col min="7" max="7" width="42.5703125" style="52" customWidth="1"/>
    <col min="8" max="8" width="28.42578125" style="52" customWidth="1"/>
    <col min="9" max="16384" width="9.140625" style="52"/>
  </cols>
  <sheetData>
    <row r="1" spans="1:8" ht="27" customHeight="1">
      <c r="A1" s="786" t="s">
        <v>1794</v>
      </c>
      <c r="B1" s="786"/>
      <c r="C1" s="786"/>
      <c r="D1" s="786"/>
      <c r="E1" s="786"/>
      <c r="F1" s="786"/>
      <c r="G1" s="786"/>
      <c r="H1" s="786"/>
    </row>
    <row r="3" spans="1:8" ht="69.75" customHeight="1">
      <c r="A3" s="577" t="s">
        <v>917</v>
      </c>
      <c r="B3" s="577" t="s">
        <v>919</v>
      </c>
      <c r="C3" s="578" t="s">
        <v>918</v>
      </c>
      <c r="D3" s="577" t="s">
        <v>905</v>
      </c>
      <c r="E3" s="577" t="s">
        <v>920</v>
      </c>
      <c r="F3" s="577" t="s">
        <v>906</v>
      </c>
      <c r="G3" s="577" t="s">
        <v>907</v>
      </c>
      <c r="H3" s="577" t="s">
        <v>2257</v>
      </c>
    </row>
    <row r="4" spans="1:8" ht="38.1" customHeight="1">
      <c r="A4" s="579"/>
      <c r="B4" s="580"/>
      <c r="C4" s="53" t="s">
        <v>936</v>
      </c>
      <c r="D4" s="581" t="s">
        <v>22</v>
      </c>
      <c r="E4" s="582" t="s">
        <v>1793</v>
      </c>
      <c r="F4" s="581" t="s">
        <v>22</v>
      </c>
      <c r="G4" s="581" t="s">
        <v>22</v>
      </c>
      <c r="H4" s="581" t="s">
        <v>1793</v>
      </c>
    </row>
    <row r="5" spans="1:8" s="54" customFormat="1" ht="38.1" customHeight="1">
      <c r="A5" s="579" t="s">
        <v>937</v>
      </c>
      <c r="B5" s="580"/>
      <c r="C5" s="583" t="s">
        <v>1796</v>
      </c>
      <c r="D5" s="584">
        <f>'Deputy Governor'!H21</f>
        <v>27000000</v>
      </c>
      <c r="E5" s="585">
        <f>D5/D26</f>
        <v>7.8340117974414706E-3</v>
      </c>
      <c r="F5" s="586">
        <f>'Deputy Governor'!I21</f>
        <v>4000000</v>
      </c>
      <c r="G5" s="584">
        <f>'Deputy Governor'!J21</f>
        <v>50000000</v>
      </c>
      <c r="H5" s="585">
        <f>G5/G26</f>
        <v>1.24753378165539E-2</v>
      </c>
    </row>
    <row r="6" spans="1:8" s="54" customFormat="1" ht="38.1" customHeight="1">
      <c r="A6" s="579" t="s">
        <v>938</v>
      </c>
      <c r="B6" s="580"/>
      <c r="C6" s="587" t="s">
        <v>921</v>
      </c>
      <c r="D6" s="584">
        <f>'Due Process'!H20</f>
        <v>900000</v>
      </c>
      <c r="E6" s="585">
        <f>D6/D26</f>
        <v>2.6113372658138234E-4</v>
      </c>
      <c r="F6" s="583">
        <f>'Due Process'!I20</f>
        <v>0</v>
      </c>
      <c r="G6" s="586">
        <f>'Due Process'!J20</f>
        <v>5000000</v>
      </c>
      <c r="H6" s="585">
        <f>G6/G26</f>
        <v>1.24753378165539E-3</v>
      </c>
    </row>
    <row r="7" spans="1:8" s="54" customFormat="1" ht="38.1" customHeight="1">
      <c r="A7" s="579" t="s">
        <v>939</v>
      </c>
      <c r="B7" s="580"/>
      <c r="C7" s="583" t="s">
        <v>922</v>
      </c>
      <c r="D7" s="584">
        <f>'Office of SSG'!H55</f>
        <v>69000000</v>
      </c>
      <c r="E7" s="585">
        <f>D7/D26</f>
        <v>2.0020252371239312E-2</v>
      </c>
      <c r="F7" s="586">
        <f>'Office of SSG'!I55</f>
        <v>7719000</v>
      </c>
      <c r="G7" s="586">
        <f>'Office of SSG'!J55</f>
        <v>117500000</v>
      </c>
      <c r="H7" s="585">
        <f>G7/G26</f>
        <v>2.9317043868901663E-2</v>
      </c>
    </row>
    <row r="8" spans="1:8" s="54" customFormat="1" ht="38.1" customHeight="1">
      <c r="A8" s="579" t="s">
        <v>940</v>
      </c>
      <c r="B8" s="580"/>
      <c r="C8" s="583" t="s">
        <v>923</v>
      </c>
      <c r="D8" s="584">
        <f>'Dir Cabinent'!H19</f>
        <v>9600000</v>
      </c>
      <c r="E8" s="585">
        <f>D8/D26</f>
        <v>2.785426416868078E-3</v>
      </c>
      <c r="F8" s="586">
        <f>'Dir Cabinent'!I19</f>
        <v>3432050</v>
      </c>
      <c r="G8" s="586">
        <f>'Dir Cabinent'!J19</f>
        <v>10000000</v>
      </c>
      <c r="H8" s="585">
        <f>G8/G26</f>
        <v>2.4950675633107801E-3</v>
      </c>
    </row>
    <row r="9" spans="1:8" s="54" customFormat="1" ht="38.1" customHeight="1">
      <c r="A9" s="588" t="s">
        <v>941</v>
      </c>
      <c r="B9" s="580"/>
      <c r="C9" s="583" t="s">
        <v>924</v>
      </c>
      <c r="D9" s="586">
        <f>'Liaison Office , Lagos'!H30</f>
        <v>200000</v>
      </c>
      <c r="E9" s="585">
        <f>D9/D26</f>
        <v>5.8029717018084964E-5</v>
      </c>
      <c r="F9" s="586">
        <f>'Liaison Office , Lagos'!I30</f>
        <v>0</v>
      </c>
      <c r="G9" s="586">
        <f>'Liaison Office , Lagos'!J30</f>
        <v>6700000</v>
      </c>
      <c r="H9" s="585">
        <f>G9/G26</f>
        <v>1.6716952674182225E-3</v>
      </c>
    </row>
    <row r="10" spans="1:8" s="54" customFormat="1" ht="38.1" customHeight="1">
      <c r="A10" s="588" t="s">
        <v>942</v>
      </c>
      <c r="B10" s="580"/>
      <c r="C10" s="583" t="s">
        <v>925</v>
      </c>
      <c r="D10" s="586">
        <f>'Liaison Office Abj'!H16</f>
        <v>1000000</v>
      </c>
      <c r="E10" s="585">
        <f>D10/D26</f>
        <v>2.9014858509042479E-4</v>
      </c>
      <c r="F10" s="583">
        <f>'Liaison Office Abj'!I16</f>
        <v>0</v>
      </c>
      <c r="G10" s="586">
        <f>'Liaison Office Abj'!J16</f>
        <v>1050000</v>
      </c>
      <c r="H10" s="585">
        <f>G10/G26</f>
        <v>2.6198209414763192E-4</v>
      </c>
    </row>
    <row r="11" spans="1:8" s="54" customFormat="1" ht="38.1" customHeight="1">
      <c r="A11" s="588" t="s">
        <v>944</v>
      </c>
      <c r="B11" s="580"/>
      <c r="C11" s="583" t="s">
        <v>926</v>
      </c>
      <c r="D11" s="586">
        <f>'Pensions Board'!H18</f>
        <v>3000000</v>
      </c>
      <c r="E11" s="585">
        <f>D11/D26</f>
        <v>8.7044575527127441E-4</v>
      </c>
      <c r="F11" s="583">
        <f>'Pensions Board'!I18</f>
        <v>0</v>
      </c>
      <c r="G11" s="589">
        <f>'Pensions Board'!J18</f>
        <v>10000000</v>
      </c>
      <c r="H11" s="585">
        <f>G11/G26</f>
        <v>2.4950675633107801E-3</v>
      </c>
    </row>
    <row r="12" spans="1:8" s="54" customFormat="1" ht="38.1" customHeight="1">
      <c r="A12" s="588" t="s">
        <v>945</v>
      </c>
      <c r="B12" s="580"/>
      <c r="C12" s="583" t="s">
        <v>927</v>
      </c>
      <c r="D12" s="586">
        <f>'Dir of Central Admin'!H26</f>
        <v>16000000</v>
      </c>
      <c r="E12" s="585">
        <f>D12/D26</f>
        <v>4.6423773614467966E-3</v>
      </c>
      <c r="F12" s="586">
        <f>'Dir of Central Admin'!I26</f>
        <v>8052800</v>
      </c>
      <c r="G12" s="586">
        <f>'Dir of Central Admin'!J26</f>
        <v>16800000</v>
      </c>
      <c r="H12" s="585">
        <f>G12/G26</f>
        <v>4.1917135063621108E-3</v>
      </c>
    </row>
    <row r="13" spans="1:8" s="54" customFormat="1" ht="38.1" customHeight="1">
      <c r="A13" s="588" t="s">
        <v>946</v>
      </c>
      <c r="B13" s="580"/>
      <c r="C13" s="583" t="s">
        <v>928</v>
      </c>
      <c r="D13" s="584">
        <f>'Government House &amp; Protocol'!H36</f>
        <v>1204000000</v>
      </c>
      <c r="E13" s="585">
        <f>D13/D26</f>
        <v>0.34933889644887145</v>
      </c>
      <c r="F13" s="584">
        <f>'Government House &amp; Protocol'!I36</f>
        <v>0</v>
      </c>
      <c r="G13" s="589">
        <f>'Government House &amp; Protocol'!J36</f>
        <v>2719000000</v>
      </c>
      <c r="H13" s="585">
        <f>G13/G26</f>
        <v>0.67840887046420106</v>
      </c>
    </row>
    <row r="14" spans="1:8" s="54" customFormat="1" ht="38.1" customHeight="1">
      <c r="A14" s="588" t="s">
        <v>947</v>
      </c>
      <c r="B14" s="580"/>
      <c r="C14" s="583" t="s">
        <v>929</v>
      </c>
      <c r="D14" s="586">
        <f>'Edo State House of Assembly'!H44</f>
        <v>285500000</v>
      </c>
      <c r="E14" s="585">
        <f>D14/D26</f>
        <v>8.2837421043316276E-2</v>
      </c>
      <c r="F14" s="586">
        <f>'Edo State House of Assembly'!I44</f>
        <v>2016000</v>
      </c>
      <c r="G14" s="586">
        <f>'Edo State House of Assembly'!J44</f>
        <v>299775000</v>
      </c>
      <c r="H14" s="585">
        <f>G14/G26</f>
        <v>7.4795887879148912E-2</v>
      </c>
    </row>
    <row r="15" spans="1:8" s="54" customFormat="1" ht="38.1" customHeight="1">
      <c r="A15" s="588" t="s">
        <v>948</v>
      </c>
      <c r="B15" s="580"/>
      <c r="C15" s="583" t="s">
        <v>930</v>
      </c>
      <c r="D15" s="586">
        <f>'EDHA SERVICE COMM'!H28</f>
        <v>10500000</v>
      </c>
      <c r="E15" s="585">
        <f>D15/D26</f>
        <v>3.0465601434494604E-3</v>
      </c>
      <c r="F15" s="586">
        <f>'EDHA SERVICE COMM'!I28</f>
        <v>2000000</v>
      </c>
      <c r="G15" s="586">
        <f>'EDHA SERVICE COMM'!J28</f>
        <v>11025000</v>
      </c>
      <c r="H15" s="585">
        <f>G15/G26</f>
        <v>2.7508119885501351E-3</v>
      </c>
    </row>
    <row r="16" spans="1:8" s="54" customFormat="1" ht="38.1" customHeight="1">
      <c r="A16" s="588" t="s">
        <v>949</v>
      </c>
      <c r="B16" s="580"/>
      <c r="C16" s="583" t="s">
        <v>931</v>
      </c>
      <c r="D16" s="584">
        <f>'Information '!H48</f>
        <v>565000000</v>
      </c>
      <c r="E16" s="585">
        <f>D16/D26</f>
        <v>0.16393395057609</v>
      </c>
      <c r="F16" s="586">
        <f>'Information '!I48</f>
        <v>154344739.18000001</v>
      </c>
      <c r="G16" s="584">
        <f>'Information '!J48</f>
        <v>411400000</v>
      </c>
      <c r="H16" s="585">
        <f>G16/G26</f>
        <v>0.10264707955460549</v>
      </c>
    </row>
    <row r="17" spans="1:8" s="54" customFormat="1" ht="38.1" customHeight="1">
      <c r="A17" s="590" t="s">
        <v>1922</v>
      </c>
      <c r="B17" s="580"/>
      <c r="C17" s="583" t="s">
        <v>1018</v>
      </c>
      <c r="D17" s="584">
        <f>'Community Dev'!H21</f>
        <v>9000000</v>
      </c>
      <c r="E17" s="585">
        <f>D17/D26</f>
        <v>2.6113372658138232E-3</v>
      </c>
      <c r="F17" s="583">
        <f>'Community Dev'!I21</f>
        <v>0</v>
      </c>
      <c r="G17" s="584">
        <f>'Community Dev'!J21</f>
        <v>24000000</v>
      </c>
      <c r="H17" s="585">
        <f>G17/G26</f>
        <v>5.9881621519458717E-3</v>
      </c>
    </row>
    <row r="18" spans="1:8" s="54" customFormat="1" ht="38.1" customHeight="1">
      <c r="A18" s="588" t="s">
        <v>951</v>
      </c>
      <c r="B18" s="580"/>
      <c r="C18" s="583" t="s">
        <v>950</v>
      </c>
      <c r="D18" s="586">
        <f>'OFFICE OF THE HOS'!H23</f>
        <v>10450000</v>
      </c>
      <c r="E18" s="585">
        <f>D18/D26</f>
        <v>3.0320527141949392E-3</v>
      </c>
      <c r="F18" s="586">
        <f>'OFFICE OF THE HOS'!I23</f>
        <v>3250950</v>
      </c>
      <c r="G18" s="586">
        <f>'OFFICE OF THE HOS'!J23</f>
        <v>10772500</v>
      </c>
      <c r="H18" s="585">
        <f>G18/G26</f>
        <v>2.6878115325765376E-3</v>
      </c>
    </row>
    <row r="19" spans="1:8" s="54" customFormat="1" ht="38.1" customHeight="1">
      <c r="A19" s="588" t="s">
        <v>1021</v>
      </c>
      <c r="B19" s="580"/>
      <c r="C19" s="583" t="s">
        <v>1020</v>
      </c>
      <c r="D19" s="586">
        <f>'Directorate of Estab'!H18</f>
        <v>1500000</v>
      </c>
      <c r="E19" s="585">
        <f>D19/D26</f>
        <v>4.3522287763563721E-4</v>
      </c>
      <c r="F19" s="586">
        <f>'Directorate of Estab'!I18</f>
        <v>187000</v>
      </c>
      <c r="G19" s="586">
        <f>'Directorate of Estab'!J18</f>
        <v>1575000</v>
      </c>
      <c r="H19" s="585">
        <f>G19/G26</f>
        <v>3.9297314122144786E-4</v>
      </c>
    </row>
    <row r="20" spans="1:8" s="54" customFormat="1" ht="38.1" customHeight="1">
      <c r="A20" s="588" t="s">
        <v>952</v>
      </c>
      <c r="B20" s="580"/>
      <c r="C20" s="583" t="s">
        <v>932</v>
      </c>
      <c r="D20" s="586">
        <f>'Auditor Gen (State)'!H37</f>
        <v>13000000</v>
      </c>
      <c r="E20" s="585">
        <f>D20/D26</f>
        <v>3.7719316061755226E-3</v>
      </c>
      <c r="F20" s="586">
        <f>'Auditor Gen (State)'!I37</f>
        <v>8883000</v>
      </c>
      <c r="G20" s="586">
        <f>'Auditor Gen (State)'!J37</f>
        <v>135500000</v>
      </c>
      <c r="H20" s="585">
        <f>G20/G26</f>
        <v>3.3808165482861072E-2</v>
      </c>
    </row>
    <row r="21" spans="1:8" s="54" customFormat="1" ht="38.1" customHeight="1">
      <c r="A21" s="588" t="s">
        <v>953</v>
      </c>
      <c r="B21" s="580"/>
      <c r="C21" s="583" t="s">
        <v>933</v>
      </c>
      <c r="D21" s="586">
        <f>'Auditor Gen (Local)'!H35</f>
        <v>33350000</v>
      </c>
      <c r="E21" s="585">
        <f>D21/D26</f>
        <v>9.676455312765668E-3</v>
      </c>
      <c r="F21" s="586">
        <f>'Auditor Gen (Local)'!I35</f>
        <v>0</v>
      </c>
      <c r="G21" s="586">
        <f>'Auditor Gen (Local)'!J35</f>
        <v>48800000</v>
      </c>
      <c r="H21" s="585">
        <f>G21/G26</f>
        <v>1.2175929708956607E-2</v>
      </c>
    </row>
    <row r="22" spans="1:8" s="54" customFormat="1" ht="38.1" customHeight="1">
      <c r="A22" s="588" t="s">
        <v>954</v>
      </c>
      <c r="B22" s="580"/>
      <c r="C22" s="583" t="s">
        <v>934</v>
      </c>
      <c r="D22" s="586">
        <f>'Civil Service Comm'!H26</f>
        <v>1000000</v>
      </c>
      <c r="E22" s="585">
        <f>D22/D26</f>
        <v>2.9014858509042479E-4</v>
      </c>
      <c r="F22" s="586">
        <f>'Civil Service Comm'!I26</f>
        <v>700000</v>
      </c>
      <c r="G22" s="586">
        <f>'Civil Service Comm'!J26</f>
        <v>19500000</v>
      </c>
      <c r="H22" s="585">
        <f>G22/G26</f>
        <v>4.8653817484560213E-3</v>
      </c>
    </row>
    <row r="23" spans="1:8" s="54" customFormat="1" ht="38.1" customHeight="1">
      <c r="A23" s="588" t="s">
        <v>955</v>
      </c>
      <c r="B23" s="580"/>
      <c r="C23" s="583" t="s">
        <v>935</v>
      </c>
      <c r="D23" s="586">
        <f>ESIEC!H32</f>
        <v>1160000000</v>
      </c>
      <c r="E23" s="585">
        <f>D23/D26</f>
        <v>0.33657235870489277</v>
      </c>
      <c r="F23" s="586">
        <f>ESIEC!I32</f>
        <v>836637117</v>
      </c>
      <c r="G23" s="586">
        <f>ESIEC!J32</f>
        <v>58500000</v>
      </c>
      <c r="H23" s="585">
        <f>G23/G26</f>
        <v>1.4596145245368062E-2</v>
      </c>
    </row>
    <row r="24" spans="1:8" s="54" customFormat="1" ht="38.1" customHeight="1">
      <c r="A24" s="590" t="s">
        <v>1517</v>
      </c>
      <c r="B24" s="580"/>
      <c r="C24" s="583" t="s">
        <v>1797</v>
      </c>
      <c r="D24" s="586">
        <f>PPP!H24</f>
        <v>26510000</v>
      </c>
      <c r="E24" s="585">
        <f>D24/D26</f>
        <v>7.6918389907471617E-3</v>
      </c>
      <c r="F24" s="586">
        <v>0</v>
      </c>
      <c r="G24" s="586">
        <f>PPP!J24</f>
        <v>26510000</v>
      </c>
      <c r="H24" s="585">
        <f>G24/G26</f>
        <v>6.6144241103368775E-3</v>
      </c>
    </row>
    <row r="25" spans="1:8" s="54" customFormat="1" ht="38.1" customHeight="1">
      <c r="A25" s="590" t="s">
        <v>1501</v>
      </c>
      <c r="B25" s="580"/>
      <c r="C25" s="583" t="s">
        <v>1799</v>
      </c>
      <c r="D25" s="586">
        <v>0</v>
      </c>
      <c r="E25" s="585">
        <f>D25/D26</f>
        <v>0</v>
      </c>
      <c r="F25" s="586">
        <v>0</v>
      </c>
      <c r="G25" s="586">
        <f>PovertyAllevProg!J25</f>
        <v>24500000</v>
      </c>
      <c r="H25" s="585">
        <f>G25/G26</f>
        <v>6.1129155301114114E-3</v>
      </c>
    </row>
    <row r="26" spans="1:8" s="86" customFormat="1" ht="38.1" customHeight="1">
      <c r="A26" s="591"/>
      <c r="B26" s="592"/>
      <c r="C26" s="593" t="s">
        <v>1244</v>
      </c>
      <c r="D26" s="594">
        <f>SUM(D5:D25)</f>
        <v>3446510000</v>
      </c>
      <c r="E26" s="595">
        <f>SUM(E5:E24)</f>
        <v>1</v>
      </c>
      <c r="F26" s="596">
        <f>SUM(F5:F23)</f>
        <v>1031222656.1800001</v>
      </c>
      <c r="G26" s="596">
        <f>SUM(G5:G25)</f>
        <v>4007907500</v>
      </c>
      <c r="H26" s="597">
        <f>SUM(H5:H25)</f>
        <v>0.99999999999999989</v>
      </c>
    </row>
    <row r="27" spans="1:8" s="86" customFormat="1" ht="38.1" customHeight="1">
      <c r="A27" s="591"/>
      <c r="B27" s="592"/>
      <c r="C27" s="789" t="s">
        <v>936</v>
      </c>
      <c r="D27" s="790"/>
      <c r="E27" s="595">
        <f>D26/D75</f>
        <v>3.9217117744187881E-2</v>
      </c>
      <c r="F27" s="596"/>
      <c r="G27" s="596"/>
      <c r="H27" s="595">
        <f>G26/G75</f>
        <v>4.7445385423800265E-2</v>
      </c>
    </row>
    <row r="28" spans="1:8" s="54" customFormat="1" ht="38.1" customHeight="1">
      <c r="A28" s="579"/>
      <c r="B28" s="580"/>
      <c r="C28" s="53" t="s">
        <v>956</v>
      </c>
      <c r="D28" s="583"/>
      <c r="E28" s="583"/>
      <c r="F28" s="583"/>
      <c r="G28" s="583"/>
      <c r="H28" s="583"/>
    </row>
    <row r="29" spans="1:8" s="54" customFormat="1" ht="38.1" customHeight="1">
      <c r="A29" s="588" t="s">
        <v>974</v>
      </c>
      <c r="B29" s="580"/>
      <c r="C29" s="583" t="s">
        <v>957</v>
      </c>
      <c r="D29" s="586">
        <f>'Min Agriculture'!H69</f>
        <v>346500000</v>
      </c>
      <c r="E29" s="585">
        <f>D29/D53</f>
        <v>6.5643928687622501E-3</v>
      </c>
      <c r="F29" s="586">
        <f>'Min Agriculture'!I69</f>
        <v>6831250</v>
      </c>
      <c r="G29" s="586">
        <f>'Min Agriculture'!J69</f>
        <v>1500000000</v>
      </c>
      <c r="H29" s="585">
        <f>G29/G53</f>
        <v>3.4362230884042118E-2</v>
      </c>
    </row>
    <row r="30" spans="1:8" s="54" customFormat="1" ht="38.1" customHeight="1">
      <c r="A30" s="579" t="s">
        <v>1923</v>
      </c>
      <c r="B30" s="580"/>
      <c r="C30" s="583" t="s">
        <v>958</v>
      </c>
      <c r="D30" s="584">
        <f>'FISHERIES&amp;LIVESTOCKS'!H26</f>
        <v>21000000</v>
      </c>
      <c r="E30" s="585">
        <f>D30/D53</f>
        <v>3.97841992046197E-4</v>
      </c>
      <c r="F30" s="583"/>
      <c r="G30" s="586">
        <v>0</v>
      </c>
      <c r="H30" s="585">
        <f>G30/G53</f>
        <v>0</v>
      </c>
    </row>
    <row r="31" spans="1:8" s="54" customFormat="1" ht="38.1" customHeight="1">
      <c r="A31" s="579" t="s">
        <v>1923</v>
      </c>
      <c r="B31" s="580"/>
      <c r="C31" s="583" t="s">
        <v>959</v>
      </c>
      <c r="D31" s="584">
        <f>'FISHERIES&amp;LIVESTOCKS'!H12</f>
        <v>15000000</v>
      </c>
      <c r="E31" s="585">
        <f>D31/D53</f>
        <v>2.8417285146156929E-4</v>
      </c>
      <c r="F31" s="583"/>
      <c r="G31" s="586">
        <v>0</v>
      </c>
      <c r="H31" s="585">
        <f>G31/G53</f>
        <v>0</v>
      </c>
    </row>
    <row r="32" spans="1:8" s="54" customFormat="1" ht="38.1" customHeight="1">
      <c r="A32" s="588" t="s">
        <v>975</v>
      </c>
      <c r="B32" s="580"/>
      <c r="C32" s="583" t="s">
        <v>960</v>
      </c>
      <c r="D32" s="584">
        <f>Forestry!H32</f>
        <v>36750000</v>
      </c>
      <c r="E32" s="585">
        <f>D32/D53</f>
        <v>6.9622348608084478E-4</v>
      </c>
      <c r="F32" s="586">
        <f>Forestry!I32</f>
        <v>22800000</v>
      </c>
      <c r="G32" s="584">
        <f>Forestry!J32</f>
        <v>40000000</v>
      </c>
      <c r="H32" s="585">
        <f>G32/G53</f>
        <v>9.163261569077899E-4</v>
      </c>
    </row>
    <row r="33" spans="1:8" s="54" customFormat="1" ht="38.1" customHeight="1">
      <c r="A33" s="588" t="s">
        <v>976</v>
      </c>
      <c r="B33" s="580"/>
      <c r="C33" s="583" t="s">
        <v>961</v>
      </c>
      <c r="D33" s="586">
        <f>Finance!H23</f>
        <v>927310000</v>
      </c>
      <c r="E33" s="585">
        <f>D33/D53</f>
        <v>1.7567755125921854E-2</v>
      </c>
      <c r="F33" s="586">
        <f>Finance!I23</f>
        <v>744590817.10000002</v>
      </c>
      <c r="G33" s="586">
        <f>Finance!J23</f>
        <v>968675500</v>
      </c>
      <c r="H33" s="585">
        <f>G33/G53</f>
        <v>2.2190567455143296E-2</v>
      </c>
    </row>
    <row r="34" spans="1:8" s="54" customFormat="1" ht="38.1" customHeight="1">
      <c r="A34" s="588" t="s">
        <v>977</v>
      </c>
      <c r="B34" s="580"/>
      <c r="C34" s="583" t="s">
        <v>962</v>
      </c>
      <c r="D34" s="586">
        <f>'Accountant Gen'!H28</f>
        <v>18900000</v>
      </c>
      <c r="E34" s="585">
        <f>D34/D53</f>
        <v>3.5805779284157728E-4</v>
      </c>
      <c r="F34" s="586">
        <f>'Accountant Gen'!I28</f>
        <v>4232900</v>
      </c>
      <c r="G34" s="586">
        <f>'Accountant Gen'!J28</f>
        <v>22595000</v>
      </c>
      <c r="H34" s="585">
        <f>G34/G53</f>
        <v>5.1760973788328782E-4</v>
      </c>
    </row>
    <row r="35" spans="1:8" s="54" customFormat="1" ht="38.1" customHeight="1">
      <c r="A35" s="588" t="s">
        <v>978</v>
      </c>
      <c r="B35" s="580"/>
      <c r="C35" s="583" t="s">
        <v>963</v>
      </c>
      <c r="D35" s="586">
        <f>'BOARD OF INTERNAL REVENUE'!H28</f>
        <v>228000000</v>
      </c>
      <c r="E35" s="585">
        <f>D35/D53</f>
        <v>4.3194273422158527E-3</v>
      </c>
      <c r="F35" s="586">
        <f>'BOARD OF INTERNAL REVENUE'!I28</f>
        <v>125155000</v>
      </c>
      <c r="G35" s="586">
        <f>'BOARD OF INTERNAL REVENUE'!J28</f>
        <v>340400000</v>
      </c>
      <c r="H35" s="585">
        <f>G35/G53</f>
        <v>7.7979355952852913E-3</v>
      </c>
    </row>
    <row r="36" spans="1:8" s="54" customFormat="1" ht="38.1" customHeight="1">
      <c r="A36" s="588" t="s">
        <v>979</v>
      </c>
      <c r="B36" s="580"/>
      <c r="C36" s="583" t="s">
        <v>964</v>
      </c>
      <c r="D36" s="584">
        <f>'Commerce and Industry'!H62</f>
        <v>252000000</v>
      </c>
      <c r="E36" s="585">
        <f>D36/D53</f>
        <v>4.7741039045543637E-3</v>
      </c>
      <c r="F36" s="583"/>
      <c r="G36" s="586">
        <f>'Commerce and Industry'!J62</f>
        <v>2000000000</v>
      </c>
      <c r="H36" s="585">
        <f>G36/G53</f>
        <v>4.5816307845389495E-2</v>
      </c>
    </row>
    <row r="37" spans="1:8" s="54" customFormat="1" ht="38.1" customHeight="1">
      <c r="A37" s="588" t="s">
        <v>980</v>
      </c>
      <c r="B37" s="580"/>
      <c r="C37" s="583" t="s">
        <v>965</v>
      </c>
      <c r="D37" s="586">
        <f>'Dir ICTA'!H73</f>
        <v>937000000</v>
      </c>
      <c r="E37" s="585">
        <f>D37/D53</f>
        <v>1.7751330787966028E-2</v>
      </c>
      <c r="F37" s="586">
        <f>'Dir ICTA'!I73</f>
        <v>649443927.33999991</v>
      </c>
      <c r="G37" s="586">
        <f>'Dir ICTA'!J73</f>
        <v>999000000</v>
      </c>
      <c r="H37" s="585">
        <f>G37/G53</f>
        <v>2.2885245768772051E-2</v>
      </c>
    </row>
    <row r="38" spans="1:8" s="54" customFormat="1" ht="38.1" customHeight="1">
      <c r="A38" s="588" t="s">
        <v>981</v>
      </c>
      <c r="B38" s="580"/>
      <c r="C38" s="583" t="s">
        <v>966</v>
      </c>
      <c r="D38" s="584">
        <f>Transport!H47</f>
        <v>296000000</v>
      </c>
      <c r="E38" s="585">
        <f>D38/D53</f>
        <v>5.6076776021749672E-3</v>
      </c>
      <c r="F38" s="586">
        <f>Transport!I47</f>
        <v>2323500</v>
      </c>
      <c r="G38" s="586">
        <f>Transport!J47</f>
        <v>250000000</v>
      </c>
      <c r="H38" s="585">
        <f>G38/G53</f>
        <v>5.7270384806736869E-3</v>
      </c>
    </row>
    <row r="39" spans="1:8" s="54" customFormat="1" ht="38.1" customHeight="1">
      <c r="A39" s="588" t="s">
        <v>982</v>
      </c>
      <c r="B39" s="580"/>
      <c r="C39" s="583" t="s">
        <v>967</v>
      </c>
      <c r="D39" s="586">
        <f>'Energy&amp;Water Resources'!H24</f>
        <v>500000</v>
      </c>
      <c r="E39" s="585">
        <f>D39/D53</f>
        <v>9.4724283820523093E-6</v>
      </c>
      <c r="F39" s="586">
        <f>'Energy&amp;Water Resources'!I24</f>
        <v>490000</v>
      </c>
      <c r="G39" s="586">
        <f>'Energy&amp;Water Resources'!J24</f>
        <v>4000000</v>
      </c>
      <c r="H39" s="585">
        <f>G39/G53</f>
        <v>9.1632615690778979E-5</v>
      </c>
    </row>
    <row r="40" spans="1:8" s="54" customFormat="1" ht="38.1" customHeight="1">
      <c r="A40" s="588" t="s">
        <v>983</v>
      </c>
      <c r="B40" s="580"/>
      <c r="C40" s="583" t="s">
        <v>968</v>
      </c>
      <c r="D40" s="584">
        <f>'Energy (Rural Electrification)'!H77</f>
        <v>900600000</v>
      </c>
      <c r="E40" s="585">
        <f>D40/D53</f>
        <v>1.7061738001752619E-2</v>
      </c>
      <c r="F40" s="586">
        <f>'Energy (Rural Electrification)'!I77</f>
        <v>129808135.08</v>
      </c>
      <c r="G40" s="584">
        <f>'Energy (Rural Electrification)'!J77</f>
        <v>500000000</v>
      </c>
      <c r="H40" s="585">
        <f>G40/G53</f>
        <v>1.1454076961347374E-2</v>
      </c>
    </row>
    <row r="41" spans="1:8" s="54" customFormat="1" ht="38.1" customHeight="1">
      <c r="A41" s="590" t="s">
        <v>1402</v>
      </c>
      <c r="B41" s="580"/>
      <c r="C41" s="583" t="s">
        <v>969</v>
      </c>
      <c r="D41" s="584">
        <f>'Water Resource'!H88</f>
        <v>1040000000</v>
      </c>
      <c r="E41" s="585">
        <f>D41/D53</f>
        <v>1.9702651034668804E-2</v>
      </c>
      <c r="F41" s="584">
        <f>'Water Resource'!I88</f>
        <v>0</v>
      </c>
      <c r="G41" s="586">
        <f>'Water Resource'!J88</f>
        <v>1500000000</v>
      </c>
      <c r="H41" s="585">
        <f>G41/G53</f>
        <v>3.4362230884042118E-2</v>
      </c>
    </row>
    <row r="42" spans="1:8" s="54" customFormat="1" ht="38.1" customHeight="1">
      <c r="A42" s="588" t="s">
        <v>984</v>
      </c>
      <c r="B42" s="580"/>
      <c r="C42" s="583" t="s">
        <v>970</v>
      </c>
      <c r="D42" s="586">
        <f>'Special Duties Oil&amp;Gas'!H42</f>
        <v>10000000</v>
      </c>
      <c r="E42" s="585">
        <f>D42/D53</f>
        <v>1.8944856764104619E-4</v>
      </c>
      <c r="F42" s="586">
        <f>'Special Duties Oil&amp;Gas'!I42</f>
        <v>6450000</v>
      </c>
      <c r="G42" s="586">
        <f>'Special Duties Oil&amp;Gas'!J42</f>
        <v>32500000</v>
      </c>
      <c r="H42" s="585">
        <f>G42/G53</f>
        <v>7.4451500248757922E-4</v>
      </c>
    </row>
    <row r="43" spans="1:8" s="54" customFormat="1" ht="38.1" customHeight="1">
      <c r="A43" s="590" t="s">
        <v>1795</v>
      </c>
      <c r="B43" s="580"/>
      <c r="C43" s="583" t="s">
        <v>1013</v>
      </c>
      <c r="D43" s="586">
        <f>'oil Producing Area Devt'!H15</f>
        <v>4767800000</v>
      </c>
      <c r="E43" s="585">
        <f>D43/D53</f>
        <v>9.0325288079898008E-2</v>
      </c>
      <c r="F43" s="586">
        <f>'oil Producing Area Devt'!I15</f>
        <v>0</v>
      </c>
      <c r="G43" s="584">
        <f>'oil Producing Area Devt'!J15</f>
        <v>5000000000</v>
      </c>
      <c r="H43" s="585">
        <f>G43/G53</f>
        <v>0.11454076961347373</v>
      </c>
    </row>
    <row r="44" spans="1:8" s="54" customFormat="1" ht="38.1" customHeight="1">
      <c r="A44" s="588" t="s">
        <v>986</v>
      </c>
      <c r="B44" s="580"/>
      <c r="C44" s="583" t="s">
        <v>985</v>
      </c>
      <c r="D44" s="584">
        <f>'Works(Roads)'!H227</f>
        <v>33941000000</v>
      </c>
      <c r="E44" s="585">
        <f>D44/D53</f>
        <v>0.64300738343047492</v>
      </c>
      <c r="F44" s="586">
        <f>'Works(Roads)'!I227</f>
        <v>12123615803.509998</v>
      </c>
      <c r="G44" s="586">
        <f>'Works(Roads)'!J227</f>
        <v>21819000000</v>
      </c>
      <c r="H44" s="585">
        <f>G44/G53</f>
        <v>0.49983301043927669</v>
      </c>
    </row>
    <row r="45" spans="1:8" s="54" customFormat="1" ht="38.1" customHeight="1">
      <c r="A45" s="590" t="s">
        <v>1480</v>
      </c>
      <c r="B45" s="580"/>
      <c r="C45" s="583" t="s">
        <v>1014</v>
      </c>
      <c r="D45" s="584">
        <f>RRA!H29</f>
        <v>2250000000</v>
      </c>
      <c r="E45" s="585">
        <f>D45/D53</f>
        <v>4.2625927719235394E-2</v>
      </c>
      <c r="F45" s="589">
        <f>RRA!I29</f>
        <v>233989663.98000002</v>
      </c>
      <c r="G45" s="586">
        <f>RRA!J29</f>
        <v>1000000000</v>
      </c>
      <c r="H45" s="585">
        <f>G45/G53</f>
        <v>2.2908153922694748E-2</v>
      </c>
    </row>
    <row r="46" spans="1:8" s="54" customFormat="1" ht="38.1" customHeight="1">
      <c r="A46" s="588" t="s">
        <v>987</v>
      </c>
      <c r="B46" s="580"/>
      <c r="C46" s="583" t="s">
        <v>971</v>
      </c>
      <c r="D46" s="584">
        <f>'Art and Culture'!H54</f>
        <v>126000000</v>
      </c>
      <c r="E46" s="585">
        <f>D46/D53</f>
        <v>2.3870519522771819E-3</v>
      </c>
      <c r="F46" s="589">
        <f>'Art and Culture'!I54</f>
        <v>2325500</v>
      </c>
      <c r="G46" s="586">
        <f>'Art and Culture'!J54</f>
        <v>50000000</v>
      </c>
      <c r="H46" s="585">
        <f>G46/G53</f>
        <v>1.1454076961347373E-3</v>
      </c>
    </row>
    <row r="47" spans="1:8" s="54" customFormat="1" ht="38.1" customHeight="1">
      <c r="A47" s="588" t="s">
        <v>988</v>
      </c>
      <c r="B47" s="580"/>
      <c r="C47" s="583" t="s">
        <v>972</v>
      </c>
      <c r="D47" s="586">
        <f>'Budget&amp;Planning'!H45</f>
        <v>82000000</v>
      </c>
      <c r="E47" s="585">
        <f>D47/D53</f>
        <v>1.5534782546565787E-3</v>
      </c>
      <c r="F47" s="586">
        <f>'Budget&amp;Planning'!I45</f>
        <v>17000000</v>
      </c>
      <c r="G47" s="586">
        <f>'Budget&amp;Planning'!J45</f>
        <v>452500000</v>
      </c>
      <c r="H47" s="585">
        <f>G47/G53</f>
        <v>1.0365939650019373E-2</v>
      </c>
    </row>
    <row r="48" spans="1:8" s="54" customFormat="1" ht="45.75" customHeight="1">
      <c r="A48" s="590">
        <v>23050128</v>
      </c>
      <c r="B48" s="580"/>
      <c r="C48" s="598" t="s">
        <v>1059</v>
      </c>
      <c r="D48" s="586">
        <f>'Other Capital Projects(GCCC)'!H54</f>
        <v>5179414910.2399998</v>
      </c>
      <c r="E48" s="585">
        <f>D48/D53</f>
        <v>9.812327359636458E-2</v>
      </c>
      <c r="F48" s="586">
        <f>'Other Capital Projects(GCCC)'!I54</f>
        <v>1800000</v>
      </c>
      <c r="G48" s="584">
        <f>'Other Capital Projects(GCCC)'!J54</f>
        <v>3866258550</v>
      </c>
      <c r="H48" s="585">
        <f>G48/G53</f>
        <v>8.85688459683346E-2</v>
      </c>
    </row>
    <row r="49" spans="1:8" s="54" customFormat="1" ht="45.75" customHeight="1">
      <c r="A49" s="590" t="s">
        <v>1579</v>
      </c>
      <c r="B49" s="580"/>
      <c r="C49" s="598" t="s">
        <v>1800</v>
      </c>
      <c r="D49" s="586">
        <f>MDGs!H24</f>
        <v>9000000</v>
      </c>
      <c r="E49" s="585">
        <f>D49/D53</f>
        <v>1.7050371087694156E-4</v>
      </c>
      <c r="F49" s="586">
        <v>0</v>
      </c>
      <c r="G49" s="584">
        <f>MDGs!J24</f>
        <v>12000000</v>
      </c>
      <c r="H49" s="585">
        <f>G49/G53</f>
        <v>2.7489784707233694E-4</v>
      </c>
    </row>
    <row r="50" spans="1:8" s="54" customFormat="1" ht="46.5" customHeight="1">
      <c r="A50" s="588" t="s">
        <v>989</v>
      </c>
      <c r="B50" s="580"/>
      <c r="C50" s="598" t="s">
        <v>1019</v>
      </c>
      <c r="D50" s="589">
        <f>Housing!H76</f>
        <v>1007000000</v>
      </c>
      <c r="E50" s="585">
        <f>D50/D53</f>
        <v>1.9077470761453351E-2</v>
      </c>
      <c r="F50" s="586">
        <f>Housing!I76</f>
        <v>0</v>
      </c>
      <c r="G50" s="586">
        <f>Housing!J76</f>
        <v>2710000000</v>
      </c>
      <c r="H50" s="585">
        <f>G50/G53</f>
        <v>6.2081097130502763E-2</v>
      </c>
    </row>
    <row r="51" spans="1:8" s="54" customFormat="1" ht="46.5" customHeight="1">
      <c r="A51" s="590" t="s">
        <v>2035</v>
      </c>
      <c r="B51" s="580"/>
      <c r="C51" s="598" t="s">
        <v>2034</v>
      </c>
      <c r="D51" s="589"/>
      <c r="E51" s="585"/>
      <c r="F51" s="586"/>
      <c r="G51" s="586">
        <f>EDPA!J28</f>
        <v>70000000</v>
      </c>
      <c r="H51" s="585">
        <f>G51/G53</f>
        <v>1.6035707745886323E-3</v>
      </c>
    </row>
    <row r="52" spans="1:8" s="54" customFormat="1" ht="38.1" customHeight="1">
      <c r="A52" s="588" t="s">
        <v>990</v>
      </c>
      <c r="B52" s="580"/>
      <c r="C52" s="583" t="s">
        <v>973</v>
      </c>
      <c r="D52" s="584">
        <f>'LANDS AND SURVEY'!H60</f>
        <v>393000000</v>
      </c>
      <c r="E52" s="585">
        <f>D52/D53</f>
        <v>7.4453287082931153E-3</v>
      </c>
      <c r="F52" s="586">
        <f>'LANDS AND SURVEY'!I60</f>
        <v>142736710</v>
      </c>
      <c r="G52" s="584">
        <f>'LANDS AND SURVEY'!J60</f>
        <v>515650000</v>
      </c>
      <c r="H52" s="585">
        <f>G52/G53</f>
        <v>1.1812589570237546E-2</v>
      </c>
    </row>
    <row r="53" spans="1:8" s="85" customFormat="1" ht="38.1" customHeight="1">
      <c r="A53" s="599"/>
      <c r="B53" s="600"/>
      <c r="C53" s="601" t="s">
        <v>1241</v>
      </c>
      <c r="D53" s="602">
        <f>SUM(D29:D52)</f>
        <v>52784774910.239998</v>
      </c>
      <c r="E53" s="603">
        <f>SUM(E29:E52)</f>
        <v>1</v>
      </c>
      <c r="F53" s="602">
        <f>SUM(F29:F52)</f>
        <v>14213593207.009998</v>
      </c>
      <c r="G53" s="602">
        <f>SUM(G29:G52)</f>
        <v>43652579050</v>
      </c>
      <c r="H53" s="604">
        <f>SUM(H29:H52)</f>
        <v>1</v>
      </c>
    </row>
    <row r="54" spans="1:8" s="85" customFormat="1" ht="38.1" customHeight="1">
      <c r="A54" s="599"/>
      <c r="B54" s="600"/>
      <c r="C54" s="787" t="s">
        <v>956</v>
      </c>
      <c r="D54" s="788"/>
      <c r="E54" s="603">
        <f>D53/D75</f>
        <v>0.60062693355171937</v>
      </c>
      <c r="F54" s="602"/>
      <c r="G54" s="602"/>
      <c r="H54" s="603">
        <f>G53/G75</f>
        <v>0.51675679585174028</v>
      </c>
    </row>
    <row r="55" spans="1:8" s="54" customFormat="1" ht="38.1" customHeight="1">
      <c r="A55" s="579"/>
      <c r="B55" s="580"/>
      <c r="C55" s="53" t="s">
        <v>991</v>
      </c>
      <c r="D55" s="583"/>
      <c r="E55" s="583"/>
      <c r="F55" s="583"/>
      <c r="G55" s="583"/>
      <c r="H55" s="583"/>
    </row>
    <row r="56" spans="1:8" s="54" customFormat="1" ht="38.1" customHeight="1">
      <c r="A56" s="588" t="s">
        <v>997</v>
      </c>
      <c r="B56" s="580"/>
      <c r="C56" s="583" t="s">
        <v>992</v>
      </c>
      <c r="D56" s="586">
        <f>'Judicial Service Comm'!H26</f>
        <v>45700000</v>
      </c>
      <c r="E56" s="585">
        <f>D56/D61</f>
        <v>0.10323014347295793</v>
      </c>
      <c r="F56" s="586">
        <f>'Judicial Service Comm'!I26</f>
        <v>18850000</v>
      </c>
      <c r="G56" s="586">
        <f>'Judicial Service Comm'!J26</f>
        <v>76050000</v>
      </c>
      <c r="H56" s="585">
        <f>G56/G61</f>
        <v>0.11722540497631756</v>
      </c>
    </row>
    <row r="57" spans="1:8" s="54" customFormat="1" ht="38.1" customHeight="1">
      <c r="A57" s="588" t="s">
        <v>998</v>
      </c>
      <c r="B57" s="580"/>
      <c r="C57" s="583" t="s">
        <v>993</v>
      </c>
      <c r="D57" s="586">
        <f>Justice!H34</f>
        <v>42000000</v>
      </c>
      <c r="E57" s="585">
        <f>D57/D61</f>
        <v>9.4872341922630929E-2</v>
      </c>
      <c r="F57" s="586">
        <f>Justice!I34</f>
        <v>3273500</v>
      </c>
      <c r="G57" s="586">
        <f>Justice!J34</f>
        <v>190000000</v>
      </c>
      <c r="H57" s="585">
        <f>G57/G61</f>
        <v>0.29287083426035943</v>
      </c>
    </row>
    <row r="58" spans="1:8" s="54" customFormat="1" ht="38.1" customHeight="1">
      <c r="A58" s="588" t="s">
        <v>999</v>
      </c>
      <c r="B58" s="580"/>
      <c r="C58" s="583" t="s">
        <v>994</v>
      </c>
      <c r="D58" s="586">
        <f>'LAW REFORM COMM'!H21</f>
        <v>15000000</v>
      </c>
      <c r="E58" s="585">
        <f>D58/D61</f>
        <v>3.3882979258082473E-2</v>
      </c>
      <c r="F58" s="586">
        <f>'LAW REFORM COMM'!I21</f>
        <v>2904500</v>
      </c>
      <c r="G58" s="586">
        <f>'LAW REFORM COMM'!J21</f>
        <v>25000000</v>
      </c>
      <c r="H58" s="585">
        <f>G58/G61</f>
        <v>3.8535636086889397E-2</v>
      </c>
    </row>
    <row r="59" spans="1:8" s="54" customFormat="1" ht="38.1" customHeight="1">
      <c r="A59" s="588" t="s">
        <v>1000</v>
      </c>
      <c r="B59" s="580"/>
      <c r="C59" s="583" t="s">
        <v>995</v>
      </c>
      <c r="D59" s="586">
        <f>'High Court'!H52</f>
        <v>284500000</v>
      </c>
      <c r="E59" s="585">
        <f>D59/D61</f>
        <v>0.6426471732616309</v>
      </c>
      <c r="F59" s="586">
        <f>'High Court'!I52</f>
        <v>104238668</v>
      </c>
      <c r="G59" s="586">
        <f>'High Court'!J52</f>
        <v>298725000</v>
      </c>
      <c r="H59" s="585">
        <f>G59/G61</f>
        <v>0.46046231560224143</v>
      </c>
    </row>
    <row r="60" spans="1:8" s="54" customFormat="1" ht="38.1" customHeight="1">
      <c r="A60" s="588" t="s">
        <v>1001</v>
      </c>
      <c r="B60" s="580"/>
      <c r="C60" s="583" t="s">
        <v>996</v>
      </c>
      <c r="D60" s="586">
        <f>'Customary Court'!H43</f>
        <v>55500150</v>
      </c>
      <c r="E60" s="585">
        <f>D60/D61</f>
        <v>0.12536736208469773</v>
      </c>
      <c r="F60" s="586">
        <f>'Customary Court'!I43</f>
        <v>0</v>
      </c>
      <c r="G60" s="586">
        <f>'Customary Court'!J43</f>
        <v>58975158</v>
      </c>
      <c r="H60" s="585">
        <f>G60/G61</f>
        <v>9.090580907419217E-2</v>
      </c>
    </row>
    <row r="61" spans="1:8" s="85" customFormat="1" ht="38.1" customHeight="1">
      <c r="A61" s="599"/>
      <c r="B61" s="600"/>
      <c r="C61" s="601" t="s">
        <v>1242</v>
      </c>
      <c r="D61" s="602">
        <f>SUM(D56:D60)</f>
        <v>442700150</v>
      </c>
      <c r="E61" s="603">
        <f>SUM(E56:E60)</f>
        <v>1</v>
      </c>
      <c r="F61" s="602">
        <f>SUM(F56:F60)</f>
        <v>129266668</v>
      </c>
      <c r="G61" s="602">
        <f>SUM(G56:G60)</f>
        <v>648750158</v>
      </c>
      <c r="H61" s="603">
        <f>SUM(H56:H60)</f>
        <v>1</v>
      </c>
    </row>
    <row r="62" spans="1:8" s="85" customFormat="1" ht="38.1" customHeight="1">
      <c r="A62" s="599"/>
      <c r="B62" s="600"/>
      <c r="C62" s="787" t="s">
        <v>991</v>
      </c>
      <c r="D62" s="788"/>
      <c r="E62" s="603">
        <f>D61/D75</f>
        <v>5.0373925820379559E-3</v>
      </c>
      <c r="F62" s="602"/>
      <c r="G62" s="602"/>
      <c r="H62" s="603">
        <f>G61/G75</f>
        <v>7.6798681831008629E-3</v>
      </c>
    </row>
    <row r="63" spans="1:8" s="54" customFormat="1" ht="38.1" customHeight="1">
      <c r="A63" s="579"/>
      <c r="B63" s="580"/>
      <c r="C63" s="53" t="s">
        <v>1002</v>
      </c>
      <c r="D63" s="583"/>
      <c r="E63" s="583"/>
      <c r="F63" s="583"/>
      <c r="G63" s="583"/>
      <c r="H63" s="583"/>
    </row>
    <row r="64" spans="1:8" s="54" customFormat="1" ht="38.1" customHeight="1">
      <c r="A64" s="588" t="s">
        <v>1009</v>
      </c>
      <c r="B64" s="580"/>
      <c r="C64" s="583" t="s">
        <v>1003</v>
      </c>
      <c r="D64" s="584">
        <f>'Youth and Sport'!H41</f>
        <v>145000000</v>
      </c>
      <c r="E64" s="585">
        <f>D64/D73</f>
        <v>4.6461236653288825E-3</v>
      </c>
      <c r="F64" s="586">
        <f>'Youth and Sport'!I41</f>
        <v>2554000</v>
      </c>
      <c r="G64" s="586">
        <f>'Youth and Sport'!J41</f>
        <v>430000000</v>
      </c>
      <c r="H64" s="585">
        <f>G64/G73</f>
        <v>1.1889985010323548E-2</v>
      </c>
    </row>
    <row r="65" spans="1:8" s="54" customFormat="1" ht="38.1" customHeight="1">
      <c r="A65" s="588" t="s">
        <v>1010</v>
      </c>
      <c r="B65" s="580"/>
      <c r="C65" s="583" t="s">
        <v>1004</v>
      </c>
      <c r="D65" s="584">
        <f>'Women affairs'!H44</f>
        <v>155000000</v>
      </c>
      <c r="E65" s="585">
        <f>D65/D73</f>
        <v>4.9665459870757017E-3</v>
      </c>
      <c r="F65" s="586">
        <f>'Women affairs'!I44</f>
        <v>2311500</v>
      </c>
      <c r="G65" s="586">
        <f>'Women affairs'!J44</f>
        <v>201000000</v>
      </c>
      <c r="H65" s="585">
        <f>G65/G73</f>
        <v>5.557876714127984E-3</v>
      </c>
    </row>
    <row r="66" spans="1:8" s="54" customFormat="1" ht="38.1" customHeight="1">
      <c r="A66" s="590" t="s">
        <v>1643</v>
      </c>
      <c r="B66" s="580"/>
      <c r="C66" s="583" t="s">
        <v>1279</v>
      </c>
      <c r="D66" s="584">
        <f>'PHYSICALLY CHALLENGED'!H21</f>
        <v>141000000</v>
      </c>
      <c r="E66" s="585">
        <f>D66/D73</f>
        <v>4.5179547366301547E-3</v>
      </c>
      <c r="F66" s="586"/>
      <c r="G66" s="586">
        <f>'PHYSICALLY CHALLENGED'!J21</f>
        <v>61000000</v>
      </c>
      <c r="H66" s="585">
        <f>G66/G73</f>
        <v>1.6867188037900849E-3</v>
      </c>
    </row>
    <row r="67" spans="1:8" s="54" customFormat="1" ht="38.1" customHeight="1">
      <c r="A67" s="588" t="s">
        <v>1011</v>
      </c>
      <c r="B67" s="580"/>
      <c r="C67" s="583" t="s">
        <v>1263</v>
      </c>
      <c r="D67" s="584">
        <f>'Higher Education'!H93</f>
        <v>15157500000</v>
      </c>
      <c r="E67" s="585">
        <f>D67/D73</f>
        <v>0.48568013418774159</v>
      </c>
      <c r="F67" s="586">
        <f>'Higher Education'!I93</f>
        <v>0</v>
      </c>
      <c r="G67" s="589">
        <f>'Higher Education'!J93</f>
        <v>9935000000</v>
      </c>
      <c r="H67" s="585">
        <f>G67/G73</f>
        <v>0.27471395599433596</v>
      </c>
    </row>
    <row r="68" spans="1:8" s="54" customFormat="1" ht="38.1" customHeight="1">
      <c r="A68" s="588" t="s">
        <v>1012</v>
      </c>
      <c r="B68" s="580"/>
      <c r="C68" s="583" t="s">
        <v>1005</v>
      </c>
      <c r="D68" s="583"/>
      <c r="E68" s="585">
        <f>D68/D73</f>
        <v>0</v>
      </c>
      <c r="F68" s="583"/>
      <c r="G68" s="586">
        <f>'Basic Education'!J60</f>
        <v>5012000000</v>
      </c>
      <c r="H68" s="585">
        <f>G68/G73</f>
        <v>0.1385874531900968</v>
      </c>
    </row>
    <row r="69" spans="1:8" s="54" customFormat="1" ht="38.1" customHeight="1">
      <c r="A69" s="588" t="s">
        <v>1015</v>
      </c>
      <c r="B69" s="580"/>
      <c r="C69" s="583" t="s">
        <v>1006</v>
      </c>
      <c r="D69" s="584">
        <f>Health!I101</f>
        <v>2692940000</v>
      </c>
      <c r="E69" s="585">
        <f>D69/D73</f>
        <v>8.6287808712487993E-2</v>
      </c>
      <c r="F69" s="586">
        <f>Health!J101</f>
        <v>333006941.70999998</v>
      </c>
      <c r="G69" s="605">
        <f>Health!K101</f>
        <v>8000000000</v>
      </c>
      <c r="H69" s="585">
        <f>G69/G73</f>
        <v>0.22120902344787999</v>
      </c>
    </row>
    <row r="70" spans="1:8" s="54" customFormat="1" ht="38.1" customHeight="1">
      <c r="A70" s="588" t="s">
        <v>1016</v>
      </c>
      <c r="B70" s="580"/>
      <c r="C70" s="583" t="s">
        <v>1007</v>
      </c>
      <c r="D70" s="584">
        <f>Enviroment!H40</f>
        <v>12893000000</v>
      </c>
      <c r="E70" s="585">
        <f>D70/D73</f>
        <v>0.4131204994281743</v>
      </c>
      <c r="F70" s="586">
        <f>Enviroment!I40</f>
        <v>8937820221.3199997</v>
      </c>
      <c r="G70" s="605">
        <f>Enviroment!J40</f>
        <v>12500000000</v>
      </c>
      <c r="H70" s="585">
        <f>G70/G73</f>
        <v>0.34563909913731244</v>
      </c>
    </row>
    <row r="71" spans="1:8" s="54" customFormat="1" ht="38.1" customHeight="1">
      <c r="A71" s="588" t="s">
        <v>1017</v>
      </c>
      <c r="B71" s="580"/>
      <c r="C71" s="583" t="s">
        <v>1008</v>
      </c>
      <c r="D71" s="586">
        <f>'Local Govt&amp;Chieftancy Aff'!H25</f>
        <v>24000000</v>
      </c>
      <c r="E71" s="585">
        <f>D71/D73</f>
        <v>7.6901357219236665E-4</v>
      </c>
      <c r="F71" s="586">
        <f>'Local Govt&amp;Chieftancy Aff'!I25</f>
        <v>1843610</v>
      </c>
      <c r="G71" s="586">
        <f>'Local Govt&amp;Chieftancy Aff'!J25</f>
        <v>25500000</v>
      </c>
      <c r="H71" s="585">
        <f>G71/G73</f>
        <v>7.0510376224011738E-4</v>
      </c>
    </row>
    <row r="72" spans="1:8" s="54" customFormat="1" ht="38.1" customHeight="1">
      <c r="A72" s="579" t="s">
        <v>1023</v>
      </c>
      <c r="B72" s="583"/>
      <c r="C72" s="583" t="s">
        <v>1022</v>
      </c>
      <c r="D72" s="586">
        <f>'Local Service Comm'!H16</f>
        <v>372000</v>
      </c>
      <c r="E72" s="585">
        <f>D72/D73</f>
        <v>1.1919710368981683E-5</v>
      </c>
      <c r="F72" s="586">
        <f>'Local Service Comm'!I16</f>
        <v>0</v>
      </c>
      <c r="G72" s="586">
        <f>'Local Service Comm'!J16</f>
        <v>390000</v>
      </c>
      <c r="H72" s="585">
        <f>G72/G73</f>
        <v>1.0783939893084148E-5</v>
      </c>
    </row>
    <row r="73" spans="1:8" s="85" customFormat="1" ht="38.1" customHeight="1">
      <c r="A73" s="601"/>
      <c r="B73" s="606"/>
      <c r="C73" s="601" t="s">
        <v>1243</v>
      </c>
      <c r="D73" s="607">
        <f>SUM(D64:D72)</f>
        <v>31208812000</v>
      </c>
      <c r="E73" s="603">
        <f>SUM(E64:E72)</f>
        <v>1</v>
      </c>
      <c r="F73" s="607">
        <f>SUM(F64:F72)</f>
        <v>9277536273.0299988</v>
      </c>
      <c r="G73" s="607">
        <f>SUM(G64:G72)</f>
        <v>36164890000</v>
      </c>
      <c r="H73" s="603">
        <f>SUM(H64:H72)</f>
        <v>1</v>
      </c>
    </row>
    <row r="74" spans="1:8" s="85" customFormat="1" ht="38.1" customHeight="1">
      <c r="A74" s="601"/>
      <c r="B74" s="606"/>
      <c r="C74" s="787" t="s">
        <v>1002</v>
      </c>
      <c r="D74" s="788"/>
      <c r="E74" s="603">
        <f>D73/D75</f>
        <v>0.35511855612205495</v>
      </c>
      <c r="F74" s="606"/>
      <c r="G74" s="606"/>
      <c r="H74" s="603">
        <f>G73/G75</f>
        <v>0.42811795054135854</v>
      </c>
    </row>
    <row r="75" spans="1:8" s="86" customFormat="1" ht="59.25" customHeight="1">
      <c r="A75" s="593"/>
      <c r="B75" s="608"/>
      <c r="C75" s="609" t="s">
        <v>1245</v>
      </c>
      <c r="D75" s="610">
        <f>SUM(D73,D61,D53,D26)</f>
        <v>87882797060.23999</v>
      </c>
      <c r="E75" s="595">
        <f>SUM(E74,E62,E54,E27)</f>
        <v>1</v>
      </c>
      <c r="F75" s="610">
        <f>SUM(F73,F61,F53,F26)</f>
        <v>24651618804.219997</v>
      </c>
      <c r="G75" s="610">
        <f>SUM(G73,G61,G53,G26)</f>
        <v>84474126708</v>
      </c>
      <c r="H75" s="595">
        <f>SUM(H74,H62,H54,H27)</f>
        <v>0.99999999999999989</v>
      </c>
    </row>
    <row r="76" spans="1:8" ht="27" customHeight="1">
      <c r="A76" s="55"/>
      <c r="B76" s="56"/>
      <c r="C76" s="56"/>
      <c r="D76" s="57">
        <f>D75-86114997060</f>
        <v>1767800000.2399902</v>
      </c>
      <c r="E76" s="56"/>
      <c r="F76" s="56"/>
      <c r="G76" s="56"/>
      <c r="H76" s="56"/>
    </row>
  </sheetData>
  <mergeCells count="5">
    <mergeCell ref="A1:H1"/>
    <mergeCell ref="C74:D74"/>
    <mergeCell ref="C62:D62"/>
    <mergeCell ref="C54:D54"/>
    <mergeCell ref="C27:D27"/>
  </mergeCells>
  <printOptions horizontalCentered="1" verticalCentered="1"/>
  <pageMargins left="0.45" right="0.45" top="0.5" bottom="0.5" header="0.3" footer="0.3"/>
  <pageSetup scale="36" orientation="landscape" horizontalDpi="300" verticalDpi="300" r:id="rId1"/>
  <headerFooter>
    <oddFooter xml:space="preserve">&amp;C&amp;"-,Bold"&amp;24 </oddFooter>
  </headerFooter>
  <rowBreaks count="2" manualBreakCount="2">
    <brk id="27" max="7" man="1"/>
    <brk id="54" max="7" man="1"/>
  </rowBreaks>
</worksheet>
</file>

<file path=xl/worksheets/sheet9.xml><?xml version="1.0" encoding="utf-8"?>
<worksheet xmlns="http://schemas.openxmlformats.org/spreadsheetml/2006/main" xmlns:r="http://schemas.openxmlformats.org/officeDocument/2006/relationships">
  <dimension ref="A2:J69"/>
  <sheetViews>
    <sheetView view="pageBreakPreview" zoomScale="60" zoomScaleNormal="100" workbookViewId="0">
      <selection activeCell="J9" sqref="J9"/>
    </sheetView>
  </sheetViews>
  <sheetFormatPr defaultRowHeight="15"/>
  <cols>
    <col min="1" max="1" width="20" customWidth="1"/>
    <col min="2" max="2" width="18" customWidth="1"/>
    <col min="3" max="3" width="17.5703125" customWidth="1"/>
    <col min="4" max="4" width="11.5703125" customWidth="1"/>
    <col min="5" max="5" width="14.140625" customWidth="1"/>
    <col min="6" max="6" width="86.42578125" customWidth="1"/>
    <col min="7" max="7" width="20.42578125" customWidth="1"/>
    <col min="8" max="8" width="31.85546875" customWidth="1"/>
    <col min="9" max="9" width="27.42578125" customWidth="1"/>
    <col min="10" max="10" width="34.7109375" customWidth="1"/>
  </cols>
  <sheetData>
    <row r="2" spans="1:10" ht="23.25">
      <c r="A2" s="791" t="s">
        <v>1247</v>
      </c>
      <c r="B2" s="791"/>
      <c r="C2" s="791"/>
      <c r="D2" s="791"/>
      <c r="E2" s="791"/>
      <c r="F2" s="791"/>
      <c r="G2" s="791"/>
      <c r="H2" s="791"/>
      <c r="I2" s="573"/>
      <c r="J2" s="573"/>
    </row>
    <row r="3" spans="1:10" ht="23.25">
      <c r="A3" s="573"/>
      <c r="B3" s="573"/>
      <c r="C3" s="573"/>
      <c r="D3" s="573"/>
      <c r="E3" s="573"/>
      <c r="F3" s="574"/>
      <c r="G3" s="574"/>
      <c r="H3" s="574"/>
      <c r="I3" s="573"/>
      <c r="J3" s="573"/>
    </row>
    <row r="4" spans="1:10" ht="23.25">
      <c r="A4" s="573"/>
      <c r="B4" s="792" t="s">
        <v>262</v>
      </c>
      <c r="C4" s="792"/>
      <c r="D4" s="792"/>
      <c r="E4" s="792"/>
      <c r="F4" s="792"/>
      <c r="G4" s="792"/>
      <c r="H4" s="574"/>
      <c r="I4" s="573"/>
      <c r="J4" s="573"/>
    </row>
    <row r="5" spans="1:10" ht="23.25">
      <c r="A5" s="573"/>
      <c r="B5" s="575" t="s">
        <v>0</v>
      </c>
      <c r="C5" s="575"/>
      <c r="D5" s="792" t="s">
        <v>876</v>
      </c>
      <c r="E5" s="792"/>
      <c r="F5" s="792"/>
      <c r="G5" s="792"/>
      <c r="H5" s="792"/>
      <c r="I5" s="573"/>
      <c r="J5" s="573"/>
    </row>
    <row r="6" spans="1:10" ht="23.25">
      <c r="A6" s="573"/>
      <c r="B6" s="792" t="s">
        <v>263</v>
      </c>
      <c r="C6" s="792"/>
      <c r="D6" s="792"/>
      <c r="E6" s="792"/>
      <c r="F6" s="792"/>
      <c r="G6" s="792"/>
      <c r="H6" s="574"/>
      <c r="I6" s="573"/>
      <c r="J6" s="573"/>
    </row>
    <row r="7" spans="1:10" ht="23.25">
      <c r="A7" s="573"/>
      <c r="B7" s="792" t="s">
        <v>875</v>
      </c>
      <c r="C7" s="792"/>
      <c r="D7" s="792"/>
      <c r="E7" s="792"/>
      <c r="F7" s="792"/>
      <c r="G7" s="792"/>
      <c r="H7" s="574"/>
      <c r="I7" s="573"/>
      <c r="J7" s="573"/>
    </row>
    <row r="8" spans="1:10" ht="18" customHeight="1">
      <c r="A8" s="573"/>
      <c r="B8" s="573"/>
      <c r="C8" s="573"/>
      <c r="D8" s="573"/>
      <c r="E8" s="573"/>
      <c r="F8" s="574"/>
      <c r="G8" s="574"/>
      <c r="H8" s="574"/>
      <c r="I8" s="573"/>
      <c r="J8" s="573"/>
    </row>
    <row r="9" spans="1:10" s="12" customFormat="1" ht="67.5">
      <c r="A9" s="255" t="s">
        <v>900</v>
      </c>
      <c r="B9" s="255" t="s">
        <v>901</v>
      </c>
      <c r="C9" s="256" t="s">
        <v>902</v>
      </c>
      <c r="D9" s="256" t="s">
        <v>903</v>
      </c>
      <c r="E9" s="255" t="s">
        <v>904</v>
      </c>
      <c r="F9" s="256" t="s">
        <v>1238</v>
      </c>
      <c r="G9" s="256" t="s">
        <v>908</v>
      </c>
      <c r="H9" s="563" t="s">
        <v>905</v>
      </c>
      <c r="I9" s="563" t="s">
        <v>906</v>
      </c>
      <c r="J9" s="563" t="s">
        <v>907</v>
      </c>
    </row>
    <row r="10" spans="1:10" ht="23.25">
      <c r="A10" s="254"/>
      <c r="B10" s="254"/>
      <c r="C10" s="254"/>
      <c r="D10" s="254"/>
      <c r="E10" s="254"/>
      <c r="F10" s="254"/>
      <c r="G10" s="555"/>
      <c r="H10" s="576" t="s">
        <v>22</v>
      </c>
      <c r="I10" s="576" t="s">
        <v>22</v>
      </c>
      <c r="J10" s="576" t="s">
        <v>22</v>
      </c>
    </row>
    <row r="11" spans="1:10" s="61" customFormat="1" ht="22.5">
      <c r="A11" s="351">
        <v>23010112</v>
      </c>
      <c r="B11" s="263">
        <v>70133</v>
      </c>
      <c r="C11" s="253"/>
      <c r="D11" s="352" t="s">
        <v>1248</v>
      </c>
      <c r="E11" s="253"/>
      <c r="F11" s="263" t="s">
        <v>4</v>
      </c>
      <c r="G11" s="263" t="s">
        <v>5</v>
      </c>
      <c r="H11" s="353">
        <v>5000000</v>
      </c>
      <c r="I11" s="354"/>
      <c r="J11" s="353">
        <v>5000000</v>
      </c>
    </row>
    <row r="12" spans="1:10" s="61" customFormat="1" ht="22.5">
      <c r="A12" s="355" t="s">
        <v>6</v>
      </c>
      <c r="B12" s="253"/>
      <c r="C12" s="253"/>
      <c r="D12" s="352"/>
      <c r="E12" s="253"/>
      <c r="F12" s="356" t="s">
        <v>264</v>
      </c>
      <c r="G12" s="253"/>
      <c r="H12" s="354">
        <v>5000000</v>
      </c>
      <c r="I12" s="354"/>
      <c r="J12" s="354">
        <v>5000000</v>
      </c>
    </row>
    <row r="13" spans="1:10" s="61" customFormat="1" ht="22.5">
      <c r="A13" s="355"/>
      <c r="B13" s="253"/>
      <c r="C13" s="253"/>
      <c r="D13" s="352"/>
      <c r="E13" s="253"/>
      <c r="F13" s="253"/>
      <c r="G13" s="253"/>
      <c r="H13" s="253"/>
      <c r="I13" s="354"/>
      <c r="J13" s="354"/>
    </row>
    <row r="14" spans="1:10" s="61" customFormat="1" ht="22.5">
      <c r="A14" s="351">
        <v>23010127</v>
      </c>
      <c r="B14" s="253">
        <v>70421</v>
      </c>
      <c r="C14" s="253"/>
      <c r="D14" s="352" t="s">
        <v>1248</v>
      </c>
      <c r="E14" s="253"/>
      <c r="F14" s="263" t="s">
        <v>265</v>
      </c>
      <c r="G14" s="263" t="s">
        <v>5</v>
      </c>
      <c r="H14" s="357">
        <v>12000000</v>
      </c>
      <c r="I14" s="353">
        <f>SUM(I15:I19)</f>
        <v>1423000</v>
      </c>
      <c r="J14" s="353">
        <f>SUM(J15:J20)</f>
        <v>37000000</v>
      </c>
    </row>
    <row r="15" spans="1:10" s="61" customFormat="1" ht="45">
      <c r="A15" s="358" t="s">
        <v>6</v>
      </c>
      <c r="B15" s="253"/>
      <c r="C15" s="253"/>
      <c r="D15" s="352"/>
      <c r="E15" s="253"/>
      <c r="F15" s="359" t="s">
        <v>266</v>
      </c>
      <c r="G15" s="253"/>
      <c r="H15" s="360">
        <v>2000000</v>
      </c>
      <c r="I15" s="354">
        <v>473500</v>
      </c>
      <c r="J15" s="354">
        <v>2000000</v>
      </c>
    </row>
    <row r="16" spans="1:10" s="61" customFormat="1" ht="22.5">
      <c r="A16" s="358" t="s">
        <v>7</v>
      </c>
      <c r="B16" s="253"/>
      <c r="C16" s="253"/>
      <c r="D16" s="352"/>
      <c r="E16" s="253"/>
      <c r="F16" s="359" t="s">
        <v>267</v>
      </c>
      <c r="G16" s="253"/>
      <c r="H16" s="360">
        <v>5000000</v>
      </c>
      <c r="I16" s="354">
        <v>469000</v>
      </c>
      <c r="J16" s="354">
        <v>5000000</v>
      </c>
    </row>
    <row r="17" spans="1:10" s="61" customFormat="1" ht="45">
      <c r="A17" s="358" t="s">
        <v>9</v>
      </c>
      <c r="B17" s="253"/>
      <c r="C17" s="253"/>
      <c r="D17" s="352"/>
      <c r="E17" s="253"/>
      <c r="F17" s="359" t="s">
        <v>268</v>
      </c>
      <c r="G17" s="253"/>
      <c r="H17" s="360">
        <v>5000000</v>
      </c>
      <c r="I17" s="354">
        <v>480500</v>
      </c>
      <c r="J17" s="354">
        <v>5000000</v>
      </c>
    </row>
    <row r="18" spans="1:10" s="61" customFormat="1" ht="68.25" thickBot="1">
      <c r="A18" s="358" t="s">
        <v>35</v>
      </c>
      <c r="B18" s="253"/>
      <c r="C18" s="253"/>
      <c r="D18" s="352"/>
      <c r="E18" s="253"/>
      <c r="F18" s="361" t="s">
        <v>1062</v>
      </c>
      <c r="G18" s="253"/>
      <c r="H18" s="360"/>
      <c r="I18" s="354"/>
      <c r="J18" s="354">
        <v>5000000</v>
      </c>
    </row>
    <row r="19" spans="1:10" s="61" customFormat="1" ht="45">
      <c r="A19" s="358" t="s">
        <v>71</v>
      </c>
      <c r="B19" s="253"/>
      <c r="C19" s="253"/>
      <c r="D19" s="352"/>
      <c r="E19" s="253"/>
      <c r="F19" s="362" t="s">
        <v>1065</v>
      </c>
      <c r="G19" s="253"/>
      <c r="H19" s="360"/>
      <c r="I19" s="354"/>
      <c r="J19" s="354">
        <v>10000000</v>
      </c>
    </row>
    <row r="20" spans="1:10" s="61" customFormat="1" ht="22.5">
      <c r="A20" s="355" t="s">
        <v>310</v>
      </c>
      <c r="B20" s="253"/>
      <c r="C20" s="253"/>
      <c r="D20" s="352"/>
      <c r="E20" s="253"/>
      <c r="F20" s="253" t="s">
        <v>2205</v>
      </c>
      <c r="G20" s="253"/>
      <c r="H20" s="253"/>
      <c r="I20" s="354"/>
      <c r="J20" s="354">
        <v>10000000</v>
      </c>
    </row>
    <row r="21" spans="1:10" s="61" customFormat="1" ht="22.5">
      <c r="A21" s="355"/>
      <c r="B21" s="253"/>
      <c r="C21" s="253"/>
      <c r="D21" s="352"/>
      <c r="E21" s="253"/>
      <c r="F21" s="253"/>
      <c r="G21" s="253"/>
      <c r="H21" s="253"/>
      <c r="I21" s="354"/>
      <c r="J21" s="354"/>
    </row>
    <row r="22" spans="1:10" s="61" customFormat="1" ht="22.5">
      <c r="A22" s="351">
        <v>23020113</v>
      </c>
      <c r="B22" s="253">
        <v>70421</v>
      </c>
      <c r="C22" s="253"/>
      <c r="D22" s="352" t="s">
        <v>1248</v>
      </c>
      <c r="E22" s="253"/>
      <c r="F22" s="263" t="s">
        <v>269</v>
      </c>
      <c r="G22" s="263" t="s">
        <v>5</v>
      </c>
      <c r="H22" s="357">
        <v>308500000</v>
      </c>
      <c r="I22" s="353">
        <v>4948250</v>
      </c>
      <c r="J22" s="353">
        <f>SUM(J23:J28)</f>
        <v>713000000</v>
      </c>
    </row>
    <row r="23" spans="1:10" s="61" customFormat="1" ht="22.5">
      <c r="A23" s="355" t="s">
        <v>6</v>
      </c>
      <c r="B23" s="253"/>
      <c r="C23" s="253"/>
      <c r="D23" s="352"/>
      <c r="E23" s="253"/>
      <c r="F23" s="363" t="s">
        <v>270</v>
      </c>
      <c r="G23" s="253" t="s">
        <v>12</v>
      </c>
      <c r="H23" s="360">
        <v>300000000</v>
      </c>
      <c r="I23" s="354">
        <v>4948250</v>
      </c>
      <c r="J23" s="354"/>
    </row>
    <row r="24" spans="1:10" s="61" customFormat="1" ht="45">
      <c r="A24" s="355" t="s">
        <v>7</v>
      </c>
      <c r="B24" s="253"/>
      <c r="C24" s="253"/>
      <c r="D24" s="352"/>
      <c r="E24" s="253"/>
      <c r="F24" s="356" t="s">
        <v>1995</v>
      </c>
      <c r="G24" s="253"/>
      <c r="H24" s="360">
        <v>4500000</v>
      </c>
      <c r="I24" s="354"/>
      <c r="J24" s="354">
        <v>10000000</v>
      </c>
    </row>
    <row r="25" spans="1:10" s="61" customFormat="1" ht="45">
      <c r="A25" s="355" t="s">
        <v>9</v>
      </c>
      <c r="B25" s="253"/>
      <c r="C25" s="253"/>
      <c r="D25" s="352"/>
      <c r="E25" s="253"/>
      <c r="F25" s="364" t="s">
        <v>271</v>
      </c>
      <c r="G25" s="253"/>
      <c r="H25" s="360">
        <v>1000000</v>
      </c>
      <c r="I25" s="354"/>
      <c r="J25" s="354">
        <v>20000000</v>
      </c>
    </row>
    <row r="26" spans="1:10" s="61" customFormat="1" ht="45">
      <c r="A26" s="355" t="s">
        <v>35</v>
      </c>
      <c r="B26" s="253"/>
      <c r="C26" s="253"/>
      <c r="D26" s="352"/>
      <c r="E26" s="253"/>
      <c r="F26" s="356" t="s">
        <v>277</v>
      </c>
      <c r="G26" s="253" t="s">
        <v>5</v>
      </c>
      <c r="H26" s="360">
        <v>3000000</v>
      </c>
      <c r="I26" s="354"/>
      <c r="J26" s="354">
        <v>3000000</v>
      </c>
    </row>
    <row r="27" spans="1:10" s="61" customFormat="1" ht="45">
      <c r="A27" s="355" t="s">
        <v>71</v>
      </c>
      <c r="B27" s="253"/>
      <c r="C27" s="253"/>
      <c r="D27" s="352"/>
      <c r="E27" s="253"/>
      <c r="F27" s="356" t="s">
        <v>2206</v>
      </c>
      <c r="G27" s="253" t="s">
        <v>12</v>
      </c>
      <c r="H27" s="360"/>
      <c r="I27" s="354"/>
      <c r="J27" s="354">
        <v>330000000</v>
      </c>
    </row>
    <row r="28" spans="1:10" s="61" customFormat="1" ht="22.5">
      <c r="A28" s="355" t="s">
        <v>310</v>
      </c>
      <c r="B28" s="253"/>
      <c r="C28" s="253"/>
      <c r="D28" s="352"/>
      <c r="E28" s="253"/>
      <c r="F28" s="364" t="s">
        <v>2207</v>
      </c>
      <c r="G28" s="253" t="s">
        <v>12</v>
      </c>
      <c r="H28" s="360"/>
      <c r="I28" s="354"/>
      <c r="J28" s="354">
        <v>350000000</v>
      </c>
    </row>
    <row r="29" spans="1:10" s="61" customFormat="1" ht="22.5">
      <c r="A29" s="355"/>
      <c r="B29" s="253"/>
      <c r="C29" s="253"/>
      <c r="D29" s="352"/>
      <c r="E29" s="253"/>
      <c r="F29" s="364"/>
      <c r="G29" s="253"/>
      <c r="H29" s="360"/>
      <c r="I29" s="354"/>
      <c r="J29" s="354"/>
    </row>
    <row r="30" spans="1:10" s="62" customFormat="1" ht="45">
      <c r="A30" s="365">
        <v>23030121</v>
      </c>
      <c r="B30" s="366">
        <v>70610</v>
      </c>
      <c r="C30" s="366"/>
      <c r="D30" s="367" t="s">
        <v>1248</v>
      </c>
      <c r="E30" s="366"/>
      <c r="F30" s="368" t="s">
        <v>74</v>
      </c>
      <c r="G30" s="369"/>
      <c r="H30" s="370">
        <v>5000000</v>
      </c>
      <c r="I30" s="371"/>
      <c r="J30" s="372">
        <v>10000000</v>
      </c>
    </row>
    <row r="31" spans="1:10" s="61" customFormat="1" ht="67.5">
      <c r="A31" s="355" t="s">
        <v>6</v>
      </c>
      <c r="B31" s="253"/>
      <c r="C31" s="253"/>
      <c r="D31" s="352"/>
      <c r="E31" s="253"/>
      <c r="F31" s="356" t="s">
        <v>272</v>
      </c>
      <c r="G31" s="253" t="s">
        <v>5</v>
      </c>
      <c r="H31" s="360">
        <v>5000000</v>
      </c>
      <c r="I31" s="354"/>
      <c r="J31" s="354">
        <v>5000000</v>
      </c>
    </row>
    <row r="32" spans="1:10" s="61" customFormat="1" ht="22.5">
      <c r="A32" s="355"/>
      <c r="B32" s="253"/>
      <c r="C32" s="253"/>
      <c r="D32" s="352"/>
      <c r="E32" s="253"/>
      <c r="F32" s="356" t="s">
        <v>1249</v>
      </c>
      <c r="G32" s="253"/>
      <c r="H32" s="360"/>
      <c r="I32" s="354"/>
      <c r="J32" s="354">
        <v>5000000</v>
      </c>
    </row>
    <row r="33" spans="1:10" s="61" customFormat="1" ht="22.5">
      <c r="A33" s="355"/>
      <c r="B33" s="253"/>
      <c r="C33" s="253"/>
      <c r="D33" s="352"/>
      <c r="E33" s="253"/>
      <c r="F33" s="253"/>
      <c r="G33" s="253"/>
      <c r="H33" s="253"/>
      <c r="I33" s="354"/>
      <c r="J33" s="354"/>
    </row>
    <row r="34" spans="1:10" s="61" customFormat="1" ht="22.5">
      <c r="A34" s="351">
        <v>23050101</v>
      </c>
      <c r="B34" s="253">
        <v>70482</v>
      </c>
      <c r="C34" s="253"/>
      <c r="D34" s="352" t="s">
        <v>1248</v>
      </c>
      <c r="E34" s="253"/>
      <c r="F34" s="263" t="s">
        <v>18</v>
      </c>
      <c r="G34" s="263"/>
      <c r="H34" s="373" t="s">
        <v>273</v>
      </c>
      <c r="I34" s="354"/>
      <c r="J34" s="353">
        <f>SUM(J35:J52)</f>
        <v>158000000</v>
      </c>
    </row>
    <row r="35" spans="1:10" s="61" customFormat="1" ht="22.5">
      <c r="A35" s="355" t="s">
        <v>6</v>
      </c>
      <c r="B35" s="253"/>
      <c r="C35" s="253"/>
      <c r="D35" s="352"/>
      <c r="E35" s="253"/>
      <c r="F35" s="359" t="s">
        <v>274</v>
      </c>
      <c r="G35" s="253"/>
      <c r="H35" s="374" t="s">
        <v>273</v>
      </c>
      <c r="I35" s="354"/>
      <c r="J35" s="375">
        <v>10000000</v>
      </c>
    </row>
    <row r="36" spans="1:10" s="61" customFormat="1" ht="22.5">
      <c r="A36" s="355" t="s">
        <v>7</v>
      </c>
      <c r="B36" s="253"/>
      <c r="C36" s="253"/>
      <c r="D36" s="352"/>
      <c r="E36" s="253"/>
      <c r="F36" s="376" t="s">
        <v>1061</v>
      </c>
      <c r="G36" s="253"/>
      <c r="H36" s="374"/>
      <c r="I36" s="354"/>
      <c r="J36" s="354">
        <v>10000000</v>
      </c>
    </row>
    <row r="37" spans="1:10" s="61" customFormat="1" ht="22.5">
      <c r="A37" s="355" t="s">
        <v>9</v>
      </c>
      <c r="B37" s="253"/>
      <c r="C37" s="253"/>
      <c r="D37" s="352"/>
      <c r="E37" s="253"/>
      <c r="F37" s="377" t="s">
        <v>1063</v>
      </c>
      <c r="G37" s="253"/>
      <c r="H37" s="374"/>
      <c r="I37" s="354"/>
      <c r="J37" s="354">
        <v>2000000</v>
      </c>
    </row>
    <row r="38" spans="1:10" s="61" customFormat="1" ht="22.5">
      <c r="A38" s="355" t="s">
        <v>35</v>
      </c>
      <c r="B38" s="253"/>
      <c r="C38" s="253"/>
      <c r="D38" s="352"/>
      <c r="E38" s="253"/>
      <c r="F38" s="377" t="s">
        <v>1066</v>
      </c>
      <c r="G38" s="253"/>
      <c r="H38" s="374"/>
      <c r="I38" s="354"/>
      <c r="J38" s="354">
        <v>10000000</v>
      </c>
    </row>
    <row r="39" spans="1:10" s="61" customFormat="1" ht="45">
      <c r="A39" s="355" t="s">
        <v>71</v>
      </c>
      <c r="B39" s="253"/>
      <c r="C39" s="253"/>
      <c r="D39" s="352"/>
      <c r="E39" s="253"/>
      <c r="F39" s="356" t="s">
        <v>1067</v>
      </c>
      <c r="G39" s="253"/>
      <c r="H39" s="374"/>
      <c r="I39" s="354"/>
      <c r="J39" s="354">
        <v>1000000</v>
      </c>
    </row>
    <row r="40" spans="1:10" s="61" customFormat="1" ht="22.5">
      <c r="A40" s="355" t="s">
        <v>310</v>
      </c>
      <c r="B40" s="253"/>
      <c r="C40" s="253"/>
      <c r="D40" s="352"/>
      <c r="E40" s="253"/>
      <c r="F40" s="377" t="s">
        <v>2208</v>
      </c>
      <c r="G40" s="253"/>
      <c r="H40" s="374"/>
      <c r="I40" s="354"/>
      <c r="J40" s="354">
        <v>5000000</v>
      </c>
    </row>
    <row r="41" spans="1:10" s="61" customFormat="1" ht="67.5">
      <c r="A41" s="355" t="s">
        <v>388</v>
      </c>
      <c r="B41" s="253"/>
      <c r="C41" s="253"/>
      <c r="D41" s="352"/>
      <c r="E41" s="253"/>
      <c r="F41" s="377" t="s">
        <v>2209</v>
      </c>
      <c r="G41" s="253" t="s">
        <v>12</v>
      </c>
      <c r="H41" s="374"/>
      <c r="I41" s="354"/>
      <c r="J41" s="354">
        <v>50000000</v>
      </c>
    </row>
    <row r="42" spans="1:10" s="61" customFormat="1" ht="22.5">
      <c r="A42" s="355" t="s">
        <v>389</v>
      </c>
      <c r="B42" s="253"/>
      <c r="C42" s="253"/>
      <c r="D42" s="352"/>
      <c r="E42" s="253"/>
      <c r="F42" s="377" t="s">
        <v>2210</v>
      </c>
      <c r="G42" s="253" t="s">
        <v>12</v>
      </c>
      <c r="H42" s="374"/>
      <c r="I42" s="354"/>
      <c r="J42" s="354">
        <v>35000000</v>
      </c>
    </row>
    <row r="43" spans="1:10" s="61" customFormat="1" ht="22.5">
      <c r="A43" s="355" t="s">
        <v>390</v>
      </c>
      <c r="B43" s="253"/>
      <c r="C43" s="253"/>
      <c r="D43" s="352"/>
      <c r="E43" s="253"/>
      <c r="F43" s="377" t="s">
        <v>2211</v>
      </c>
      <c r="G43" s="253"/>
      <c r="H43" s="374"/>
      <c r="I43" s="354"/>
      <c r="J43" s="354">
        <v>2000000</v>
      </c>
    </row>
    <row r="44" spans="1:10" s="61" customFormat="1" ht="22.5">
      <c r="A44" s="355" t="s">
        <v>392</v>
      </c>
      <c r="B44" s="253"/>
      <c r="C44" s="253"/>
      <c r="D44" s="352"/>
      <c r="E44" s="253"/>
      <c r="F44" s="377" t="s">
        <v>2212</v>
      </c>
      <c r="G44" s="253"/>
      <c r="H44" s="374"/>
      <c r="I44" s="354"/>
      <c r="J44" s="354">
        <v>2000000</v>
      </c>
    </row>
    <row r="45" spans="1:10" s="61" customFormat="1" ht="22.5">
      <c r="A45" s="355" t="s">
        <v>394</v>
      </c>
      <c r="B45" s="253"/>
      <c r="C45" s="253"/>
      <c r="D45" s="352"/>
      <c r="E45" s="253"/>
      <c r="F45" s="377" t="s">
        <v>2213</v>
      </c>
      <c r="G45" s="253"/>
      <c r="H45" s="374"/>
      <c r="I45" s="354"/>
      <c r="J45" s="354">
        <v>2000000</v>
      </c>
    </row>
    <row r="46" spans="1:10" s="61" customFormat="1" ht="22.5">
      <c r="A46" s="355" t="s">
        <v>396</v>
      </c>
      <c r="B46" s="253"/>
      <c r="C46" s="253"/>
      <c r="D46" s="352"/>
      <c r="E46" s="253"/>
      <c r="F46" s="377" t="s">
        <v>2214</v>
      </c>
      <c r="G46" s="253"/>
      <c r="H46" s="374"/>
      <c r="I46" s="354"/>
      <c r="J46" s="354">
        <v>2000000</v>
      </c>
    </row>
    <row r="47" spans="1:10" s="61" customFormat="1" ht="22.5">
      <c r="A47" s="355" t="s">
        <v>398</v>
      </c>
      <c r="B47" s="253"/>
      <c r="C47" s="253"/>
      <c r="D47" s="352"/>
      <c r="E47" s="253"/>
      <c r="F47" s="377" t="s">
        <v>2215</v>
      </c>
      <c r="G47" s="253"/>
      <c r="H47" s="374"/>
      <c r="I47" s="354"/>
      <c r="J47" s="354">
        <v>2000000</v>
      </c>
    </row>
    <row r="48" spans="1:10" s="61" customFormat="1" ht="22.5">
      <c r="A48" s="355" t="s">
        <v>633</v>
      </c>
      <c r="B48" s="253"/>
      <c r="C48" s="253"/>
      <c r="D48" s="352"/>
      <c r="E48" s="253"/>
      <c r="F48" s="377" t="s">
        <v>2216</v>
      </c>
      <c r="G48" s="253"/>
      <c r="H48" s="374"/>
      <c r="I48" s="354"/>
      <c r="J48" s="354">
        <v>5000000</v>
      </c>
    </row>
    <row r="49" spans="1:10" s="61" customFormat="1" ht="22.5">
      <c r="A49" s="355" t="s">
        <v>514</v>
      </c>
      <c r="B49" s="253"/>
      <c r="C49" s="253"/>
      <c r="D49" s="352"/>
      <c r="E49" s="253"/>
      <c r="F49" s="377" t="s">
        <v>2217</v>
      </c>
      <c r="G49" s="253"/>
      <c r="H49" s="374"/>
      <c r="I49" s="354"/>
      <c r="J49" s="354">
        <v>5000000</v>
      </c>
    </row>
    <row r="50" spans="1:10" s="61" customFormat="1" ht="22.5">
      <c r="A50" s="355" t="s">
        <v>636</v>
      </c>
      <c r="B50" s="253"/>
      <c r="C50" s="253"/>
      <c r="D50" s="352"/>
      <c r="E50" s="253"/>
      <c r="F50" s="377" t="s">
        <v>2218</v>
      </c>
      <c r="G50" s="253"/>
      <c r="H50" s="374"/>
      <c r="I50" s="354"/>
      <c r="J50" s="354">
        <v>5000000</v>
      </c>
    </row>
    <row r="51" spans="1:10" s="61" customFormat="1" ht="22.5">
      <c r="A51" s="355" t="s">
        <v>638</v>
      </c>
      <c r="B51" s="253"/>
      <c r="C51" s="253"/>
      <c r="D51" s="352"/>
      <c r="E51" s="253"/>
      <c r="F51" s="377" t="s">
        <v>2219</v>
      </c>
      <c r="G51" s="253"/>
      <c r="H51" s="374"/>
      <c r="I51" s="354"/>
      <c r="J51" s="354">
        <v>5000000</v>
      </c>
    </row>
    <row r="52" spans="1:10" s="61" customFormat="1" ht="22.5">
      <c r="A52" s="355" t="s">
        <v>640</v>
      </c>
      <c r="B52" s="253"/>
      <c r="C52" s="253"/>
      <c r="D52" s="352"/>
      <c r="E52" s="253"/>
      <c r="F52" s="377" t="s">
        <v>2220</v>
      </c>
      <c r="G52" s="253"/>
      <c r="H52" s="374"/>
      <c r="I52" s="354"/>
      <c r="J52" s="354">
        <v>5000000</v>
      </c>
    </row>
    <row r="53" spans="1:10" s="61" customFormat="1" ht="22.5">
      <c r="A53" s="355"/>
      <c r="B53" s="253"/>
      <c r="C53" s="253"/>
      <c r="D53" s="352"/>
      <c r="E53" s="253"/>
      <c r="F53" s="377"/>
      <c r="G53" s="253"/>
      <c r="H53" s="374"/>
      <c r="I53" s="354"/>
      <c r="J53" s="354"/>
    </row>
    <row r="54" spans="1:10" s="61" customFormat="1" ht="22.5">
      <c r="A54" s="351">
        <v>23050104</v>
      </c>
      <c r="B54" s="253">
        <v>70421</v>
      </c>
      <c r="C54" s="253"/>
      <c r="D54" s="352" t="s">
        <v>1248</v>
      </c>
      <c r="E54" s="253"/>
      <c r="F54" s="378" t="s">
        <v>275</v>
      </c>
      <c r="G54" s="263"/>
      <c r="H54" s="373">
        <v>1000000</v>
      </c>
      <c r="I54" s="353">
        <v>460000</v>
      </c>
      <c r="J54" s="353">
        <f>SUM(J55:J57)</f>
        <v>25000000</v>
      </c>
    </row>
    <row r="55" spans="1:10" s="61" customFormat="1" ht="45">
      <c r="A55" s="355" t="s">
        <v>6</v>
      </c>
      <c r="B55" s="253"/>
      <c r="C55" s="253"/>
      <c r="D55" s="352"/>
      <c r="E55" s="253"/>
      <c r="F55" s="356" t="s">
        <v>276</v>
      </c>
      <c r="G55" s="253"/>
      <c r="H55" s="374">
        <v>1000000</v>
      </c>
      <c r="I55" s="354">
        <v>460000</v>
      </c>
      <c r="J55" s="354">
        <v>5000000</v>
      </c>
    </row>
    <row r="56" spans="1:10" s="61" customFormat="1" ht="22.5">
      <c r="A56" s="355" t="s">
        <v>7</v>
      </c>
      <c r="B56" s="253"/>
      <c r="C56" s="253"/>
      <c r="D56" s="352"/>
      <c r="E56" s="253"/>
      <c r="F56" s="356" t="s">
        <v>2221</v>
      </c>
      <c r="G56" s="253"/>
      <c r="H56" s="374"/>
      <c r="I56" s="354"/>
      <c r="J56" s="354">
        <v>15000000</v>
      </c>
    </row>
    <row r="57" spans="1:10" s="61" customFormat="1" ht="22.5">
      <c r="A57" s="355" t="s">
        <v>9</v>
      </c>
      <c r="B57" s="253"/>
      <c r="C57" s="253"/>
      <c r="D57" s="352"/>
      <c r="E57" s="253"/>
      <c r="F57" s="356" t="s">
        <v>2222</v>
      </c>
      <c r="G57" s="253"/>
      <c r="H57" s="374"/>
      <c r="I57" s="354"/>
      <c r="J57" s="354">
        <v>5000000</v>
      </c>
    </row>
    <row r="58" spans="1:10" s="61" customFormat="1" ht="22.5">
      <c r="A58" s="355"/>
      <c r="B58" s="253"/>
      <c r="C58" s="253"/>
      <c r="D58" s="352"/>
      <c r="E58" s="253"/>
      <c r="F58" s="253"/>
      <c r="G58" s="253"/>
      <c r="H58" s="253"/>
      <c r="I58" s="354"/>
      <c r="J58" s="354"/>
    </row>
    <row r="59" spans="1:10" s="61" customFormat="1" ht="22.5">
      <c r="A59" s="351">
        <v>23020118</v>
      </c>
      <c r="B59" s="253">
        <v>70610</v>
      </c>
      <c r="C59" s="253"/>
      <c r="D59" s="352" t="s">
        <v>1248</v>
      </c>
      <c r="E59" s="253"/>
      <c r="F59" s="263" t="s">
        <v>278</v>
      </c>
      <c r="G59" s="263"/>
      <c r="H59" s="357">
        <v>15000000</v>
      </c>
      <c r="I59" s="354"/>
      <c r="J59" s="353">
        <f>SUM(J60:J62)</f>
        <v>520000000</v>
      </c>
    </row>
    <row r="60" spans="1:10" s="61" customFormat="1" ht="45">
      <c r="A60" s="355" t="s">
        <v>6</v>
      </c>
      <c r="B60" s="253"/>
      <c r="C60" s="253"/>
      <c r="D60" s="352"/>
      <c r="E60" s="253"/>
      <c r="F60" s="359" t="s">
        <v>279</v>
      </c>
      <c r="G60" s="253"/>
      <c r="H60" s="360">
        <v>10000000</v>
      </c>
      <c r="I60" s="354"/>
      <c r="J60" s="354">
        <v>250000000</v>
      </c>
    </row>
    <row r="61" spans="1:10" s="61" customFormat="1" ht="45">
      <c r="A61" s="355" t="s">
        <v>7</v>
      </c>
      <c r="B61" s="253"/>
      <c r="C61" s="253"/>
      <c r="D61" s="352"/>
      <c r="E61" s="253"/>
      <c r="F61" s="356" t="s">
        <v>280</v>
      </c>
      <c r="G61" s="253"/>
      <c r="H61" s="354">
        <v>5000000</v>
      </c>
      <c r="I61" s="354"/>
      <c r="J61" s="354">
        <v>220000000</v>
      </c>
    </row>
    <row r="62" spans="1:10" s="61" customFormat="1" ht="22.5">
      <c r="A62" s="355" t="s">
        <v>9</v>
      </c>
      <c r="B62" s="253"/>
      <c r="C62" s="253"/>
      <c r="D62" s="352"/>
      <c r="E62" s="253"/>
      <c r="F62" s="356" t="s">
        <v>1064</v>
      </c>
      <c r="G62" s="253"/>
      <c r="H62" s="354"/>
      <c r="I62" s="354"/>
      <c r="J62" s="354">
        <v>50000000</v>
      </c>
    </row>
    <row r="63" spans="1:10" s="61" customFormat="1" ht="22.5">
      <c r="A63" s="355"/>
      <c r="B63" s="253"/>
      <c r="C63" s="253"/>
      <c r="D63" s="352"/>
      <c r="E63" s="253"/>
      <c r="F63" s="356"/>
      <c r="G63" s="253"/>
      <c r="H63" s="354"/>
      <c r="I63" s="354"/>
      <c r="J63" s="354"/>
    </row>
    <row r="64" spans="1:10" s="61" customFormat="1" ht="45">
      <c r="A64" s="355">
        <v>23030112</v>
      </c>
      <c r="B64" s="253"/>
      <c r="C64" s="253"/>
      <c r="D64" s="352"/>
      <c r="E64" s="253"/>
      <c r="F64" s="379" t="s">
        <v>2223</v>
      </c>
      <c r="G64" s="253"/>
      <c r="H64" s="354"/>
      <c r="I64" s="354"/>
      <c r="J64" s="353">
        <f>SUM(J65:J67)</f>
        <v>32000000</v>
      </c>
    </row>
    <row r="65" spans="1:10" s="61" customFormat="1" ht="45">
      <c r="A65" s="355" t="s">
        <v>6</v>
      </c>
      <c r="B65" s="253"/>
      <c r="C65" s="253"/>
      <c r="D65" s="352"/>
      <c r="E65" s="253"/>
      <c r="F65" s="356" t="s">
        <v>2224</v>
      </c>
      <c r="G65" s="253"/>
      <c r="H65" s="354"/>
      <c r="I65" s="354"/>
      <c r="J65" s="354">
        <v>30000000</v>
      </c>
    </row>
    <row r="66" spans="1:10" s="61" customFormat="1" ht="22.5">
      <c r="A66" s="355" t="s">
        <v>7</v>
      </c>
      <c r="B66" s="253"/>
      <c r="C66" s="253"/>
      <c r="D66" s="352"/>
      <c r="E66" s="253"/>
      <c r="F66" s="356" t="s">
        <v>2225</v>
      </c>
      <c r="G66" s="253"/>
      <c r="H66" s="354"/>
      <c r="I66" s="354"/>
      <c r="J66" s="375" t="s">
        <v>1060</v>
      </c>
    </row>
    <row r="67" spans="1:10" s="61" customFormat="1" ht="22.5">
      <c r="A67" s="355" t="s">
        <v>9</v>
      </c>
      <c r="B67" s="253"/>
      <c r="C67" s="253"/>
      <c r="D67" s="352"/>
      <c r="E67" s="253"/>
      <c r="F67" s="356" t="s">
        <v>2226</v>
      </c>
      <c r="G67" s="253"/>
      <c r="H67" s="354"/>
      <c r="I67" s="354"/>
      <c r="J67" s="354">
        <v>2000000</v>
      </c>
    </row>
    <row r="68" spans="1:10" s="61" customFormat="1" ht="22.5">
      <c r="A68" s="355"/>
      <c r="B68" s="253"/>
      <c r="C68" s="253"/>
      <c r="D68" s="352"/>
      <c r="E68" s="253"/>
      <c r="F68" s="356"/>
      <c r="G68" s="253"/>
      <c r="H68" s="354"/>
      <c r="I68" s="354"/>
      <c r="J68" s="354"/>
    </row>
    <row r="69" spans="1:10" s="61" customFormat="1" ht="22.5">
      <c r="A69" s="253"/>
      <c r="B69" s="253"/>
      <c r="C69" s="253"/>
      <c r="D69" s="253"/>
      <c r="E69" s="253"/>
      <c r="F69" s="359"/>
      <c r="G69" s="253"/>
      <c r="H69" s="380">
        <f>SUM(H59,H54,H30,H22,H14,H11)</f>
        <v>346500000</v>
      </c>
      <c r="I69" s="380">
        <f>SUM(I59,I54,I30,I22,I14,I11,I34)</f>
        <v>6831250</v>
      </c>
      <c r="J69" s="380">
        <f>SUM(J59,J54,J30,J22,J14,J11,J34,J64)</f>
        <v>1500000000</v>
      </c>
    </row>
  </sheetData>
  <mergeCells count="5">
    <mergeCell ref="A2:H2"/>
    <mergeCell ref="B4:G4"/>
    <mergeCell ref="D5:H5"/>
    <mergeCell ref="B6:G6"/>
    <mergeCell ref="B7:G7"/>
  </mergeCells>
  <pageMargins left="0.7" right="0.7" top="0.75" bottom="0.75" header="0.3" footer="0.3"/>
  <pageSetup scale="43" orientation="landscape" horizontalDpi="300" verticalDpi="300" r:id="rId1"/>
  <rowBreaks count="1" manualBreakCount="1">
    <brk id="39"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68</vt:i4>
      </vt:variant>
      <vt:variant>
        <vt:lpstr>Named Ranges</vt:lpstr>
      </vt:variant>
      <vt:variant>
        <vt:i4>78</vt:i4>
      </vt:variant>
    </vt:vector>
  </HeadingPairs>
  <TitlesOfParts>
    <vt:vector size="146" baseType="lpstr">
      <vt:lpstr>COVER PAGE (2)</vt:lpstr>
      <vt:lpstr>TABLE OF CONTENT</vt:lpstr>
      <vt:lpstr>1c. Master Budget </vt:lpstr>
      <vt:lpstr>2. Transfers to CDF</vt:lpstr>
      <vt:lpstr>ADMIN.SEG(PERSONNEL&amp;OVERHEAD)</vt:lpstr>
      <vt:lpstr>2014.SUM.TOTAL REVENUE BUDGET</vt:lpstr>
      <vt:lpstr>CONSOLIDATED REVENUE FUND CHARG</vt:lpstr>
      <vt:lpstr>Summary Capital</vt:lpstr>
      <vt:lpstr>Min Agriculture</vt:lpstr>
      <vt:lpstr>FISHERIES&amp;LIVESTOCKS</vt:lpstr>
      <vt:lpstr>Art and Culture</vt:lpstr>
      <vt:lpstr>Commerce and Industry</vt:lpstr>
      <vt:lpstr>Higher Education</vt:lpstr>
      <vt:lpstr>Basic Education</vt:lpstr>
      <vt:lpstr>Energy (Rural Electrification)</vt:lpstr>
      <vt:lpstr>Water Resource</vt:lpstr>
      <vt:lpstr>Enviroment</vt:lpstr>
      <vt:lpstr>Forestry</vt:lpstr>
      <vt:lpstr>Health</vt:lpstr>
      <vt:lpstr>Information </vt:lpstr>
      <vt:lpstr>Community Dev</vt:lpstr>
      <vt:lpstr>LANDS AND SURVEY</vt:lpstr>
      <vt:lpstr>Housing</vt:lpstr>
      <vt:lpstr>EDPA</vt:lpstr>
      <vt:lpstr>Works(Roads)</vt:lpstr>
      <vt:lpstr>Transport</vt:lpstr>
      <vt:lpstr>oil Producing Area Devt</vt:lpstr>
      <vt:lpstr>RRA</vt:lpstr>
      <vt:lpstr>Women affairs</vt:lpstr>
      <vt:lpstr>Youth and Sport</vt:lpstr>
      <vt:lpstr>Government House &amp; Protocol</vt:lpstr>
      <vt:lpstr>PPP</vt:lpstr>
      <vt:lpstr>PovertyAllevProg</vt:lpstr>
      <vt:lpstr>Deputy Governor</vt:lpstr>
      <vt:lpstr>Office of SSG</vt:lpstr>
      <vt:lpstr>MDGs</vt:lpstr>
      <vt:lpstr>PHYSICALLY CHALLENGED</vt:lpstr>
      <vt:lpstr>Dir Cabinent</vt:lpstr>
      <vt:lpstr>Due Process</vt:lpstr>
      <vt:lpstr>OFFICE OF THE HOS</vt:lpstr>
      <vt:lpstr>Dir of Central Admin</vt:lpstr>
      <vt:lpstr>Directorate of Estab</vt:lpstr>
      <vt:lpstr>Pensions Board</vt:lpstr>
      <vt:lpstr>Budget&amp;Planning</vt:lpstr>
      <vt:lpstr>Other Capital Projects(GCCC)</vt:lpstr>
      <vt:lpstr>Energy&amp;Water Resources</vt:lpstr>
      <vt:lpstr>Finance</vt:lpstr>
      <vt:lpstr>BOARD OF INTERNAL REVENUE</vt:lpstr>
      <vt:lpstr>Accountant Gen</vt:lpstr>
      <vt:lpstr>Justice</vt:lpstr>
      <vt:lpstr>Customary Court</vt:lpstr>
      <vt:lpstr>High Court</vt:lpstr>
      <vt:lpstr>Judicial Service Comm</vt:lpstr>
      <vt:lpstr>Local Govt&amp;Chieftancy Aff</vt:lpstr>
      <vt:lpstr>Local Service Comm</vt:lpstr>
      <vt:lpstr>Auditor Gen (State)</vt:lpstr>
      <vt:lpstr>Special Duties Oil&amp;Gas</vt:lpstr>
      <vt:lpstr>Auditor Gen (Local)</vt:lpstr>
      <vt:lpstr>Civil Service Comm</vt:lpstr>
      <vt:lpstr>Edo State House of Assembly</vt:lpstr>
      <vt:lpstr>EDHA SERVICE COMM</vt:lpstr>
      <vt:lpstr>ESIEC</vt:lpstr>
      <vt:lpstr>Liaison Office Abj</vt:lpstr>
      <vt:lpstr>Liaison Office , Lagos</vt:lpstr>
      <vt:lpstr>LAW REFORM COMM</vt:lpstr>
      <vt:lpstr>Dir ICTA</vt:lpstr>
      <vt:lpstr>Schedule 1 (2014)</vt:lpstr>
      <vt:lpstr>Schedule 2 (2014)</vt:lpstr>
      <vt:lpstr>'1c. Master Budget '!Print_Area</vt:lpstr>
      <vt:lpstr>'2. Transfers to CDF'!Print_Area</vt:lpstr>
      <vt:lpstr>'2014.SUM.TOTAL REVENUE BUDGET'!Print_Area</vt:lpstr>
      <vt:lpstr>'Accountant Gen'!Print_Area</vt:lpstr>
      <vt:lpstr>'ADMIN.SEG(PERSONNEL&amp;OVERHEAD)'!Print_Area</vt:lpstr>
      <vt:lpstr>'Art and Culture'!Print_Area</vt:lpstr>
      <vt:lpstr>'Auditor Gen (Local)'!Print_Area</vt:lpstr>
      <vt:lpstr>'Auditor Gen (State)'!Print_Area</vt:lpstr>
      <vt:lpstr>'Basic Education'!Print_Area</vt:lpstr>
      <vt:lpstr>'BOARD OF INTERNAL REVENUE'!Print_Area</vt:lpstr>
      <vt:lpstr>'Budget&amp;Planning'!Print_Area</vt:lpstr>
      <vt:lpstr>'Civil Service Comm'!Print_Area</vt:lpstr>
      <vt:lpstr>'Commerce and Industry'!Print_Area</vt:lpstr>
      <vt:lpstr>'Community Dev'!Print_Area</vt:lpstr>
      <vt:lpstr>'COVER PAGE (2)'!Print_Area</vt:lpstr>
      <vt:lpstr>'Customary Court'!Print_Area</vt:lpstr>
      <vt:lpstr>'Deputy Governor'!Print_Area</vt:lpstr>
      <vt:lpstr>'Dir Cabinent'!Print_Area</vt:lpstr>
      <vt:lpstr>'Dir ICTA'!Print_Area</vt:lpstr>
      <vt:lpstr>'Dir of Central Admin'!Print_Area</vt:lpstr>
      <vt:lpstr>'Directorate of Estab'!Print_Area</vt:lpstr>
      <vt:lpstr>'Due Process'!Print_Area</vt:lpstr>
      <vt:lpstr>'EDHA SERVICE COMM'!Print_Area</vt:lpstr>
      <vt:lpstr>'Edo State House of Assembly'!Print_Area</vt:lpstr>
      <vt:lpstr>EDPA!Print_Area</vt:lpstr>
      <vt:lpstr>'Energy (Rural Electrification)'!Print_Area</vt:lpstr>
      <vt:lpstr>'Energy&amp;Water Resources'!Print_Area</vt:lpstr>
      <vt:lpstr>Enviroment!Print_Area</vt:lpstr>
      <vt:lpstr>ESIEC!Print_Area</vt:lpstr>
      <vt:lpstr>Finance!Print_Area</vt:lpstr>
      <vt:lpstr>'FISHERIES&amp;LIVESTOCKS'!Print_Area</vt:lpstr>
      <vt:lpstr>Forestry!Print_Area</vt:lpstr>
      <vt:lpstr>'Government House &amp; Protocol'!Print_Area</vt:lpstr>
      <vt:lpstr>Health!Print_Area</vt:lpstr>
      <vt:lpstr>'High Court'!Print_Area</vt:lpstr>
      <vt:lpstr>'Higher Education'!Print_Area</vt:lpstr>
      <vt:lpstr>Housing!Print_Area</vt:lpstr>
      <vt:lpstr>'Information '!Print_Area</vt:lpstr>
      <vt:lpstr>'Judicial Service Comm'!Print_Area</vt:lpstr>
      <vt:lpstr>Justice!Print_Area</vt:lpstr>
      <vt:lpstr>'LANDS AND SURVEY'!Print_Area</vt:lpstr>
      <vt:lpstr>'LAW REFORM COMM'!Print_Area</vt:lpstr>
      <vt:lpstr>'Liaison Office , Lagos'!Print_Area</vt:lpstr>
      <vt:lpstr>'Liaison Office Abj'!Print_Area</vt:lpstr>
      <vt:lpstr>'Local Govt&amp;Chieftancy Aff'!Print_Area</vt:lpstr>
      <vt:lpstr>'Local Service Comm'!Print_Area</vt:lpstr>
      <vt:lpstr>MDGs!Print_Area</vt:lpstr>
      <vt:lpstr>'Min Agriculture'!Print_Area</vt:lpstr>
      <vt:lpstr>'Office of SSG'!Print_Area</vt:lpstr>
      <vt:lpstr>'OFFICE OF THE HOS'!Print_Area</vt:lpstr>
      <vt:lpstr>'oil Producing Area Devt'!Print_Area</vt:lpstr>
      <vt:lpstr>'Other Capital Projects(GCCC)'!Print_Area</vt:lpstr>
      <vt:lpstr>'Pensions Board'!Print_Area</vt:lpstr>
      <vt:lpstr>'PHYSICALLY CHALLENGED'!Print_Area</vt:lpstr>
      <vt:lpstr>PovertyAllevProg!Print_Area</vt:lpstr>
      <vt:lpstr>PPP!Print_Area</vt:lpstr>
      <vt:lpstr>RRA!Print_Area</vt:lpstr>
      <vt:lpstr>'Schedule 1 (2014)'!Print_Area</vt:lpstr>
      <vt:lpstr>'Schedule 2 (2014)'!Print_Area</vt:lpstr>
      <vt:lpstr>'Special Duties Oil&amp;Gas'!Print_Area</vt:lpstr>
      <vt:lpstr>'Summary Capital'!Print_Area</vt:lpstr>
      <vt:lpstr>Transport!Print_Area</vt:lpstr>
      <vt:lpstr>'Water Resource'!Print_Area</vt:lpstr>
      <vt:lpstr>'Women affairs'!Print_Area</vt:lpstr>
      <vt:lpstr>'Works(Roads)'!Print_Area</vt:lpstr>
      <vt:lpstr>'Youth and Sport'!Print_Area</vt:lpstr>
      <vt:lpstr>'ADMIN.SEG(PERSONNEL&amp;OVERHEAD)'!Print_Titles</vt:lpstr>
      <vt:lpstr>'Basic Education'!Print_Titles</vt:lpstr>
      <vt:lpstr>'Dir ICTA'!Print_Titles</vt:lpstr>
      <vt:lpstr>EDPA!Print_Titles</vt:lpstr>
      <vt:lpstr>'Energy (Rural Electrification)'!Print_Titles</vt:lpstr>
      <vt:lpstr>Health!Print_Titles</vt:lpstr>
      <vt:lpstr>'Higher Education'!Print_Titles</vt:lpstr>
      <vt:lpstr>Housing!Print_Titles</vt:lpstr>
      <vt:lpstr>'Schedule 2 (2014)'!Print_Titles</vt:lpstr>
      <vt:lpstr>'Summary Capital'!Print_Titles</vt:lpstr>
      <vt:lpstr>'Water Resource'!Print_Titles</vt:lpstr>
      <vt:lpstr>'Works(Roads)'!Print_Titles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Iyekekpolo</dc:creator>
  <cp:lastModifiedBy>Monday</cp:lastModifiedBy>
  <cp:lastPrinted>2014-01-23T10:01:14Z</cp:lastPrinted>
  <dcterms:created xsi:type="dcterms:W3CDTF">2013-08-26T10:00:16Z</dcterms:created>
  <dcterms:modified xsi:type="dcterms:W3CDTF">2014-01-27T09:17:42Z</dcterms:modified>
</cp:coreProperties>
</file>