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Yomi/Downloads/"/>
    </mc:Choice>
  </mc:AlternateContent>
  <bookViews>
    <workbookView xWindow="0" yWindow="460" windowWidth="20300" windowHeight="12380"/>
  </bookViews>
  <sheets>
    <sheet name="EXECUTIVE SUMMARY" sheetId="1" r:id="rId1"/>
  </sheets>
  <externalReferences>
    <externalReference r:id="rId2"/>
  </externalReferences>
  <definedNames>
    <definedName name="_xlnm.Print_Area" localSheetId="0">'EXECUTIVE SUMMARY'!$A$1:$H$33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D25" i="1"/>
  <c r="D29" i="1"/>
  <c r="E7" i="1"/>
  <c r="E8" i="1"/>
  <c r="E9" i="1"/>
  <c r="E10" i="1"/>
  <c r="D12" i="1"/>
  <c r="E12" i="1"/>
  <c r="E15" i="1"/>
  <c r="E16" i="1"/>
  <c r="E18" i="1"/>
  <c r="D20" i="1"/>
  <c r="D21" i="1"/>
  <c r="D22" i="1"/>
  <c r="D23" i="1"/>
  <c r="D24" i="1"/>
  <c r="D26" i="1"/>
  <c r="D27" i="1"/>
  <c r="D28" i="1"/>
  <c r="B20" i="1"/>
  <c r="C20" i="1"/>
  <c r="B21" i="1"/>
  <c r="C21" i="1"/>
  <c r="B22" i="1"/>
  <c r="C22" i="1"/>
  <c r="B23" i="1"/>
  <c r="C23" i="1"/>
  <c r="B24" i="1"/>
  <c r="C24" i="1"/>
  <c r="B25" i="1"/>
  <c r="C25" i="1"/>
  <c r="C26" i="1"/>
  <c r="B27" i="1"/>
  <c r="C27" i="1"/>
  <c r="C28" i="1"/>
  <c r="H28" i="1"/>
  <c r="F28" i="1"/>
  <c r="G28" i="1"/>
  <c r="B26" i="1"/>
  <c r="B28" i="1"/>
  <c r="H27" i="1"/>
  <c r="F27" i="1"/>
  <c r="G27" i="1"/>
  <c r="H26" i="1"/>
  <c r="F26" i="1"/>
  <c r="G26" i="1"/>
  <c r="H25" i="1"/>
  <c r="F25" i="1"/>
  <c r="G25" i="1"/>
  <c r="H24" i="1"/>
  <c r="F24" i="1"/>
  <c r="G24" i="1"/>
  <c r="H23" i="1"/>
  <c r="F23" i="1"/>
  <c r="G23" i="1"/>
  <c r="H22" i="1"/>
  <c r="F22" i="1"/>
  <c r="G22" i="1"/>
  <c r="H21" i="1"/>
  <c r="F21" i="1"/>
  <c r="G21" i="1"/>
  <c r="H20" i="1"/>
  <c r="F20" i="1"/>
  <c r="G20" i="1"/>
  <c r="D17" i="1"/>
  <c r="D7" i="1"/>
  <c r="D8" i="1"/>
  <c r="D9" i="1"/>
  <c r="D10" i="1"/>
  <c r="D13" i="1"/>
  <c r="D14" i="1"/>
  <c r="D15" i="1"/>
  <c r="D16" i="1"/>
  <c r="D18" i="1"/>
  <c r="B17" i="1"/>
  <c r="C17" i="1"/>
  <c r="B12" i="1"/>
  <c r="C12" i="1"/>
  <c r="B13" i="1"/>
  <c r="C13" i="1"/>
  <c r="B14" i="1"/>
  <c r="C14" i="1"/>
  <c r="C15" i="1"/>
  <c r="B7" i="1"/>
  <c r="C7" i="1"/>
  <c r="B8" i="1"/>
  <c r="C8" i="1"/>
  <c r="B9" i="1"/>
  <c r="C9" i="1"/>
  <c r="C10" i="1"/>
  <c r="C16" i="1"/>
  <c r="C18" i="1"/>
  <c r="H18" i="1"/>
  <c r="F18" i="1"/>
  <c r="G18" i="1"/>
  <c r="B10" i="1"/>
  <c r="B15" i="1"/>
  <c r="B16" i="1"/>
  <c r="H17" i="1"/>
  <c r="F17" i="1"/>
  <c r="G17" i="1"/>
  <c r="H16" i="1"/>
  <c r="F16" i="1"/>
  <c r="G16" i="1"/>
  <c r="H15" i="1"/>
  <c r="F15" i="1"/>
  <c r="G15" i="1"/>
  <c r="H14" i="1"/>
  <c r="F14" i="1"/>
  <c r="G14" i="1"/>
  <c r="H13" i="1"/>
  <c r="F13" i="1"/>
  <c r="G13" i="1"/>
  <c r="H12" i="1"/>
  <c r="F12" i="1"/>
  <c r="G12" i="1"/>
  <c r="H10" i="1"/>
  <c r="F10" i="1"/>
  <c r="G10" i="1"/>
  <c r="H9" i="1"/>
  <c r="F9" i="1"/>
  <c r="G9" i="1"/>
  <c r="H8" i="1"/>
  <c r="F8" i="1"/>
  <c r="G8" i="1"/>
  <c r="H7" i="1"/>
  <c r="F7" i="1"/>
  <c r="G7" i="1"/>
</calcChain>
</file>

<file path=xl/sharedStrings.xml><?xml version="1.0" encoding="utf-8"?>
<sst xmlns="http://schemas.openxmlformats.org/spreadsheetml/2006/main" count="56" uniqueCount="48">
  <si>
    <t>EXECUTIVE SUMMARY</t>
  </si>
  <si>
    <t>DESCRIPTION</t>
  </si>
  <si>
    <t>2017 APPROPRIATION</t>
  </si>
  <si>
    <t>ACTUAL GENERATION</t>
  </si>
  <si>
    <t>JAN - DEC</t>
  </si>
  <si>
    <t>JAN - OCT.</t>
  </si>
  <si>
    <t xml:space="preserve"> =N=</t>
  </si>
  <si>
    <t xml:space="preserve"> %</t>
  </si>
  <si>
    <t>REVENUE</t>
  </si>
  <si>
    <t>A</t>
  </si>
  <si>
    <t>B</t>
  </si>
  <si>
    <t>C</t>
  </si>
  <si>
    <t>D = [C - B]</t>
  </si>
  <si>
    <r>
      <t xml:space="preserve">[D </t>
    </r>
    <r>
      <rPr>
        <b/>
        <sz val="14"/>
        <rFont val="Calibri"/>
        <family val="2"/>
      </rPr>
      <t xml:space="preserve">÷ </t>
    </r>
    <r>
      <rPr>
        <b/>
        <sz val="14"/>
        <rFont val="Arial Black"/>
        <family val="2"/>
      </rPr>
      <t>B] x 100</t>
    </r>
  </si>
  <si>
    <r>
      <t xml:space="preserve">[D </t>
    </r>
    <r>
      <rPr>
        <b/>
        <sz val="14"/>
        <rFont val="Calibri"/>
        <family val="2"/>
      </rPr>
      <t xml:space="preserve">÷ </t>
    </r>
    <r>
      <rPr>
        <b/>
        <sz val="14"/>
        <rFont val="Arial Black"/>
        <family val="2"/>
      </rPr>
      <t>C] x 100</t>
    </r>
  </si>
  <si>
    <t>TRAFFIC</t>
  </si>
  <si>
    <t>HARBOUR DUES</t>
  </si>
  <si>
    <t>ADMIN</t>
  </si>
  <si>
    <t>GROSS INTERNALLY GENERATED REVENUE (IGR)</t>
  </si>
  <si>
    <t>OTHER SOURCES:</t>
  </si>
  <si>
    <t>DIVIDEND FROM EQUITY PARTICIPATION IN JOINT VENTURE WITH LCM &amp; BCC</t>
  </si>
  <si>
    <t>RENTAL INCOME FROM NPA LONDON PROPERTIES</t>
  </si>
  <si>
    <t>SHARE OF PORT DEVELOPMENT LEVY (3%)</t>
  </si>
  <si>
    <t>TOTAL INCOME FROM OTHER SOURCES</t>
  </si>
  <si>
    <t>GROSS REVENUE</t>
  </si>
  <si>
    <t>WAIVERS, REBATES AND VOLUME CHANGE DEDUCTIONS</t>
  </si>
  <si>
    <t>NET INCOME FROM ALL SOURCES</t>
  </si>
  <si>
    <t>EXPENDITURE</t>
  </si>
  <si>
    <t>SHORT TERM EMPLOYEE BENEFITS</t>
  </si>
  <si>
    <t>OTHER SHORT TERM EMPLOYEE BENEFITS</t>
  </si>
  <si>
    <t>TOWAGE SERVICES &amp; OTHER SUPPLIES</t>
  </si>
  <si>
    <t>REPAIRS AND MAINTENANCE</t>
  </si>
  <si>
    <t>ADMINISTRATIVE EXPENSES</t>
  </si>
  <si>
    <t>INSURANCE</t>
  </si>
  <si>
    <t>TOTAL RECURRENT EXP.</t>
  </si>
  <si>
    <t>CAPITAL EXPENDITURE</t>
  </si>
  <si>
    <t>TOTAL EXPENDITURE</t>
  </si>
  <si>
    <t>2017 BUDGET PERFORMANCE (JAN-OCT)</t>
  </si>
  <si>
    <t>ACTUAL COLLECTION</t>
  </si>
  <si>
    <t>JAN-OCT</t>
  </si>
  <si>
    <t>VARIANCE</t>
  </si>
  <si>
    <t>EXPECTED Vs ACTUAL GENERATION</t>
  </si>
  <si>
    <t>NNPC</t>
  </si>
  <si>
    <t>VOLUME CHANGE/OCCUPIED AREAS</t>
  </si>
  <si>
    <t>SERVICE BOAT REVENUE (INTELS)</t>
  </si>
  <si>
    <t xml:space="preserve">ESTATE RENT </t>
  </si>
  <si>
    <t>REASONS FOR THE GAP IN REVENUE COLLECTION</t>
  </si>
  <si>
    <t>OUTSTANDING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</si>
</sst>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 Black"/>
      <family val="2"/>
    </font>
    <font>
      <b/>
      <sz val="16"/>
      <name val="Arial Black"/>
      <family val="2"/>
    </font>
    <font>
      <sz val="12.5"/>
      <name val="Arial Black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4"/>
      <name val="Arial Black"/>
      <family val="2"/>
    </font>
    <font>
      <b/>
      <sz val="12.5"/>
      <name val="Arial Black"/>
      <family val="2"/>
    </font>
    <font>
      <b/>
      <sz val="14"/>
      <name val="Calibri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Century Gothic"/>
      <family val="2"/>
    </font>
    <font>
      <sz val="14"/>
      <name val="Arial Black"/>
      <family val="2"/>
    </font>
    <font>
      <b/>
      <sz val="16"/>
      <name val="Arial"/>
      <family val="2"/>
    </font>
    <font>
      <b/>
      <i/>
      <sz val="14"/>
      <name val="Arial"/>
      <family val="2"/>
    </font>
    <font>
      <b/>
      <i/>
      <sz val="14"/>
      <name val="Arial Black"/>
      <family val="2"/>
    </font>
    <font>
      <b/>
      <sz val="18"/>
      <name val="Arial"/>
      <family val="2"/>
    </font>
    <font>
      <sz val="13.5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92">
    <xf numFmtId="0" fontId="0" fillId="0" borderId="0" xfId="0"/>
    <xf numFmtId="17" fontId="6" fillId="2" borderId="4" xfId="0" applyNumberFormat="1" applyFont="1" applyFill="1" applyBorder="1" applyAlignment="1">
      <alignment horizontal="center" vertical="center" wrapText="1"/>
    </xf>
    <xf numFmtId="17" fontId="6" fillId="2" borderId="7" xfId="0" applyNumberFormat="1" applyFont="1" applyFill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164" fontId="8" fillId="0" borderId="9" xfId="2" applyFont="1" applyBorder="1" applyAlignment="1">
      <alignment horizontal="center" vertical="center" wrapText="1"/>
    </xf>
    <xf numFmtId="164" fontId="8" fillId="0" borderId="10" xfId="2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2" applyNumberFormat="1" applyFont="1" applyFill="1" applyBorder="1" applyAlignment="1">
      <alignment horizontal="center" vertical="center" wrapText="1"/>
    </xf>
    <xf numFmtId="0" fontId="8" fillId="3" borderId="5" xfId="2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165" fontId="12" fillId="0" borderId="7" xfId="1" applyNumberFormat="1" applyFont="1" applyFill="1" applyBorder="1" applyAlignment="1">
      <alignment horizontal="right" vertical="center"/>
    </xf>
    <xf numFmtId="165" fontId="12" fillId="4" borderId="7" xfId="2" applyNumberFormat="1" applyFont="1" applyFill="1" applyBorder="1" applyAlignment="1">
      <alignment vertical="center"/>
    </xf>
    <xf numFmtId="38" fontId="12" fillId="0" borderId="7" xfId="2" applyNumberFormat="1" applyFont="1" applyBorder="1" applyAlignment="1">
      <alignment vertical="center"/>
    </xf>
    <xf numFmtId="38" fontId="13" fillId="0" borderId="7" xfId="2" applyNumberFormat="1" applyFont="1" applyBorder="1" applyAlignment="1">
      <alignment horizontal="center" vertical="center"/>
    </xf>
    <xf numFmtId="38" fontId="13" fillId="0" borderId="8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165" fontId="14" fillId="0" borderId="7" xfId="2" applyNumberFormat="1" applyFont="1" applyFill="1" applyBorder="1" applyAlignment="1">
      <alignment vertical="center"/>
    </xf>
    <xf numFmtId="38" fontId="14" fillId="0" borderId="7" xfId="2" applyNumberFormat="1" applyFont="1" applyBorder="1" applyAlignment="1">
      <alignment vertical="center"/>
    </xf>
    <xf numFmtId="38" fontId="13" fillId="0" borderId="7" xfId="2" applyNumberFormat="1" applyFont="1" applyFill="1" applyBorder="1" applyAlignment="1">
      <alignment horizontal="center" vertical="center"/>
    </xf>
    <xf numFmtId="38" fontId="13" fillId="0" borderId="8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165" fontId="12" fillId="0" borderId="7" xfId="2" applyNumberFormat="1" applyFont="1" applyFill="1" applyBorder="1" applyAlignment="1">
      <alignment vertical="center"/>
    </xf>
    <xf numFmtId="38" fontId="15" fillId="0" borderId="7" xfId="2" applyNumberFormat="1" applyFont="1" applyFill="1" applyBorder="1" applyAlignment="1">
      <alignment horizontal="center" vertical="center"/>
    </xf>
    <xf numFmtId="38" fontId="15" fillId="0" borderId="8" xfId="0" applyNumberFormat="1" applyFont="1" applyFill="1" applyBorder="1" applyAlignment="1">
      <alignment horizontal="center" vertical="center"/>
    </xf>
    <xf numFmtId="165" fontId="14" fillId="2" borderId="7" xfId="2" applyNumberFormat="1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165" fontId="12" fillId="0" borderId="7" xfId="2" applyNumberFormat="1" applyFont="1" applyBorder="1" applyAlignment="1">
      <alignment vertical="center"/>
    </xf>
    <xf numFmtId="38" fontId="16" fillId="0" borderId="7" xfId="2" applyNumberFormat="1" applyFont="1" applyBorder="1" applyAlignment="1">
      <alignment horizontal="center" vertical="center"/>
    </xf>
    <xf numFmtId="38" fontId="16" fillId="0" borderId="8" xfId="0" applyNumberFormat="1" applyFont="1" applyBorder="1" applyAlignment="1">
      <alignment horizontal="center" vertical="center"/>
    </xf>
    <xf numFmtId="165" fontId="8" fillId="0" borderId="7" xfId="2" applyNumberFormat="1" applyFont="1" applyFill="1" applyBorder="1" applyAlignment="1">
      <alignment vertical="center"/>
    </xf>
    <xf numFmtId="165" fontId="8" fillId="4" borderId="7" xfId="2" applyNumberFormat="1" applyFont="1" applyFill="1" applyBorder="1" applyAlignment="1">
      <alignment vertical="center"/>
    </xf>
    <xf numFmtId="38" fontId="8" fillId="0" borderId="7" xfId="2" applyNumberFormat="1" applyFont="1" applyBorder="1" applyAlignment="1">
      <alignment vertical="center"/>
    </xf>
    <xf numFmtId="38" fontId="8" fillId="0" borderId="7" xfId="2" applyNumberFormat="1" applyFont="1" applyBorder="1" applyAlignment="1">
      <alignment horizontal="center" vertical="center"/>
    </xf>
    <xf numFmtId="38" fontId="8" fillId="2" borderId="8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3" fontId="15" fillId="0" borderId="7" xfId="0" applyNumberFormat="1" applyFont="1" applyFill="1" applyBorder="1" applyAlignment="1">
      <alignment vertical="center"/>
    </xf>
    <xf numFmtId="3" fontId="15" fillId="4" borderId="7" xfId="0" quotePrefix="1" applyNumberFormat="1" applyFont="1" applyFill="1" applyBorder="1" applyAlignment="1">
      <alignment vertical="center"/>
    </xf>
    <xf numFmtId="38" fontId="15" fillId="0" borderId="7" xfId="2" applyNumberFormat="1" applyFont="1" applyBorder="1" applyAlignment="1">
      <alignment vertical="center"/>
    </xf>
    <xf numFmtId="38" fontId="17" fillId="0" borderId="7" xfId="2" applyNumberFormat="1" applyFont="1" applyBorder="1" applyAlignment="1">
      <alignment horizontal="center" vertical="center"/>
    </xf>
    <xf numFmtId="38" fontId="17" fillId="2" borderId="8" xfId="0" applyNumberFormat="1" applyFont="1" applyFill="1" applyBorder="1" applyAlignment="1">
      <alignment horizontal="center" vertical="center"/>
    </xf>
    <xf numFmtId="165" fontId="8" fillId="4" borderId="16" xfId="0" applyNumberFormat="1" applyFont="1" applyFill="1" applyBorder="1" applyAlignment="1">
      <alignment vertical="center"/>
    </xf>
    <xf numFmtId="38" fontId="8" fillId="0" borderId="16" xfId="2" applyNumberFormat="1" applyFont="1" applyBorder="1" applyAlignment="1">
      <alignment vertical="center"/>
    </xf>
    <xf numFmtId="38" fontId="14" fillId="0" borderId="16" xfId="2" applyNumberFormat="1" applyFont="1" applyBorder="1" applyAlignment="1">
      <alignment horizontal="center" vertical="center"/>
    </xf>
    <xf numFmtId="38" fontId="8" fillId="0" borderId="17" xfId="0" applyNumberFormat="1" applyFont="1" applyBorder="1" applyAlignment="1">
      <alignment horizontal="center" vertical="center"/>
    </xf>
    <xf numFmtId="0" fontId="5" fillId="0" borderId="23" xfId="0" applyFont="1" applyFill="1" applyBorder="1" applyAlignment="1">
      <alignment vertical="center" wrapText="1"/>
    </xf>
    <xf numFmtId="165" fontId="8" fillId="0" borderId="9" xfId="0" applyNumberFormat="1" applyFont="1" applyFill="1" applyBorder="1" applyAlignment="1">
      <alignment vertical="center"/>
    </xf>
    <xf numFmtId="165" fontId="15" fillId="0" borderId="8" xfId="1" applyNumberFormat="1" applyFont="1" applyBorder="1"/>
    <xf numFmtId="165" fontId="15" fillId="0" borderId="17" xfId="1" applyNumberFormat="1" applyFont="1" applyBorder="1"/>
    <xf numFmtId="0" fontId="19" fillId="0" borderId="7" xfId="0" applyFont="1" applyBorder="1"/>
    <xf numFmtId="0" fontId="19" fillId="0" borderId="7" xfId="0" applyFont="1" applyBorder="1" applyAlignment="1">
      <alignment wrapText="1"/>
    </xf>
    <xf numFmtId="0" fontId="19" fillId="0" borderId="16" xfId="0" applyFont="1" applyFill="1" applyBorder="1"/>
    <xf numFmtId="4" fontId="0" fillId="0" borderId="0" xfId="0" applyNumberFormat="1"/>
    <xf numFmtId="43" fontId="12" fillId="0" borderId="0" xfId="1" applyFont="1"/>
    <xf numFmtId="0" fontId="18" fillId="0" borderId="1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165" fontId="14" fillId="0" borderId="13" xfId="2" applyNumberFormat="1" applyFont="1" applyFill="1" applyBorder="1" applyAlignment="1">
      <alignment vertical="center"/>
    </xf>
    <xf numFmtId="165" fontId="14" fillId="0" borderId="14" xfId="2" applyNumberFormat="1" applyFont="1" applyFill="1" applyBorder="1" applyAlignment="1">
      <alignment vertical="center"/>
    </xf>
    <xf numFmtId="165" fontId="14" fillId="0" borderId="15" xfId="2" applyNumberFormat="1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3" fontId="6" fillId="2" borderId="2" xfId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12" fillId="4" borderId="9" xfId="2" applyNumberFormat="1" applyFont="1" applyFill="1" applyBorder="1" applyAlignment="1">
      <alignment vertical="center"/>
    </xf>
    <xf numFmtId="165" fontId="12" fillId="4" borderId="18" xfId="2" applyNumberFormat="1" applyFont="1" applyFill="1" applyBorder="1" applyAlignment="1">
      <alignment vertical="center"/>
    </xf>
    <xf numFmtId="165" fontId="12" fillId="4" borderId="19" xfId="2" applyNumberFormat="1" applyFont="1" applyFill="1" applyBorder="1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41" fontId="18" fillId="0" borderId="32" xfId="1" applyNumberFormat="1" applyFont="1" applyBorder="1" applyAlignment="1">
      <alignment horizontal="left" vertical="center"/>
    </xf>
    <xf numFmtId="41" fontId="18" fillId="0" borderId="33" xfId="1" applyNumberFormat="1" applyFont="1" applyBorder="1" applyAlignment="1">
      <alignment horizontal="left" vertical="center"/>
    </xf>
    <xf numFmtId="41" fontId="18" fillId="0" borderId="34" xfId="1" applyNumberFormat="1" applyFont="1" applyBorder="1" applyAlignment="1">
      <alignment horizontal="left" vertical="center"/>
    </xf>
    <xf numFmtId="41" fontId="0" fillId="0" borderId="24" xfId="1" applyNumberFormat="1" applyFont="1" applyBorder="1" applyAlignment="1">
      <alignment horizontal="center" vertical="center"/>
    </xf>
    <xf numFmtId="41" fontId="0" fillId="0" borderId="22" xfId="1" applyNumberFormat="1" applyFont="1" applyBorder="1" applyAlignment="1">
      <alignment horizontal="center" vertical="center"/>
    </xf>
    <xf numFmtId="41" fontId="0" fillId="0" borderId="25" xfId="1" applyNumberFormat="1" applyFont="1" applyBorder="1" applyAlignment="1">
      <alignment horizontal="center" vertical="center"/>
    </xf>
    <xf numFmtId="41" fontId="0" fillId="0" borderId="26" xfId="1" applyNumberFormat="1" applyFont="1" applyBorder="1" applyAlignment="1">
      <alignment horizontal="center" vertical="center"/>
    </xf>
    <xf numFmtId="41" fontId="0" fillId="0" borderId="0" xfId="1" applyNumberFormat="1" applyFont="1" applyBorder="1" applyAlignment="1">
      <alignment horizontal="center" vertical="center"/>
    </xf>
    <xf numFmtId="41" fontId="0" fillId="0" borderId="27" xfId="1" applyNumberFormat="1" applyFont="1" applyBorder="1" applyAlignment="1">
      <alignment horizontal="center" vertical="center"/>
    </xf>
    <xf numFmtId="41" fontId="0" fillId="0" borderId="28" xfId="1" applyNumberFormat="1" applyFont="1" applyBorder="1" applyAlignment="1">
      <alignment horizontal="center" vertical="center"/>
    </xf>
    <xf numFmtId="41" fontId="0" fillId="0" borderId="29" xfId="1" applyNumberFormat="1" applyFont="1" applyBorder="1" applyAlignment="1">
      <alignment horizontal="center" vertical="center"/>
    </xf>
    <xf numFmtId="41" fontId="0" fillId="0" borderId="30" xfId="1" applyNumberFormat="1" applyFont="1" applyBorder="1" applyAlignment="1">
      <alignment horizontal="center" vertical="center"/>
    </xf>
  </cellXfs>
  <cellStyles count="23">
    <cellStyle name="Comma" xfId="1" builtinId="3"/>
    <cellStyle name="Comma 5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NPA-BUDGET/Desktop/2017%20BUDGET%20INTERNAL%20REPORT%20-%20OCTO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XECUTIVE SUMMARY"/>
      <sheetName val="REVENUE GENERATION"/>
      <sheetName val="REVENUE COLLECTION "/>
      <sheetName val="OPER EXP"/>
      <sheetName val="CAPEX PERFORMANCE"/>
    </sheetNames>
    <sheetDataSet>
      <sheetData sheetId="0" refreshError="1"/>
      <sheetData sheetId="1" refreshError="1"/>
      <sheetData sheetId="2" refreshError="1">
        <row r="21">
          <cell r="C21">
            <v>145136351350</v>
          </cell>
          <cell r="E21">
            <v>115997044145</v>
          </cell>
        </row>
        <row r="33">
          <cell r="C33">
            <v>59859845836</v>
          </cell>
          <cell r="E33">
            <v>57558242133</v>
          </cell>
        </row>
        <row r="52">
          <cell r="C52">
            <v>73583381383</v>
          </cell>
          <cell r="E52">
            <v>72816009879</v>
          </cell>
        </row>
        <row r="58">
          <cell r="C58">
            <v>-10148531111</v>
          </cell>
        </row>
        <row r="59">
          <cell r="E59">
            <v>-21572312975</v>
          </cell>
        </row>
        <row r="63">
          <cell r="C63">
            <v>16500000</v>
          </cell>
          <cell r="E63">
            <v>168085500</v>
          </cell>
        </row>
        <row r="64">
          <cell r="C64">
            <v>350000000</v>
          </cell>
          <cell r="E64">
            <v>1219353589</v>
          </cell>
        </row>
        <row r="65">
          <cell r="C65">
            <v>9734458878</v>
          </cell>
          <cell r="E65">
            <v>6219699341</v>
          </cell>
        </row>
      </sheetData>
      <sheetData sheetId="3" refreshError="1">
        <row r="21">
          <cell r="E21">
            <v>70918462212</v>
          </cell>
        </row>
        <row r="33">
          <cell r="E33">
            <v>52132169635</v>
          </cell>
        </row>
        <row r="52">
          <cell r="E52">
            <v>47302173347</v>
          </cell>
        </row>
      </sheetData>
      <sheetData sheetId="4" refreshError="1">
        <row r="35">
          <cell r="D35">
            <v>30353335797</v>
          </cell>
          <cell r="F35">
            <v>17397399320.41</v>
          </cell>
        </row>
        <row r="42">
          <cell r="D42">
            <v>4876420000</v>
          </cell>
          <cell r="F42">
            <v>0</v>
          </cell>
        </row>
        <row r="60">
          <cell r="D60">
            <v>12271391864</v>
          </cell>
          <cell r="F60">
            <v>9563757334</v>
          </cell>
        </row>
        <row r="83">
          <cell r="D83">
            <v>1445852973</v>
          </cell>
          <cell r="F83">
            <v>1081377477</v>
          </cell>
        </row>
        <row r="138">
          <cell r="D138">
            <v>44160697233</v>
          </cell>
          <cell r="F138">
            <v>32704543577</v>
          </cell>
        </row>
        <row r="143">
          <cell r="D143">
            <v>3311132192</v>
          </cell>
          <cell r="F143">
            <v>2755876746</v>
          </cell>
        </row>
      </sheetData>
      <sheetData sheetId="5" refreshError="1">
        <row r="225">
          <cell r="D225">
            <v>174110283076</v>
          </cell>
          <cell r="E225">
            <v>26517633604.540001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view="pageBreakPreview" topLeftCell="C15" zoomScale="65" zoomScaleNormal="69" zoomScaleSheetLayoutView="65" workbookViewId="0">
      <selection activeCell="L31" sqref="L31"/>
    </sheetView>
  </sheetViews>
  <sheetFormatPr baseColWidth="10" defaultColWidth="8.83203125" defaultRowHeight="13" x14ac:dyDescent="0.15"/>
  <cols>
    <col min="1" max="1" width="48.33203125" customWidth="1"/>
    <col min="2" max="5" width="28.1640625" customWidth="1"/>
    <col min="6" max="6" width="30.5" customWidth="1"/>
    <col min="7" max="7" width="22" customWidth="1"/>
    <col min="8" max="8" width="21.33203125" customWidth="1"/>
    <col min="12" max="12" width="20.1640625" customWidth="1"/>
    <col min="13" max="13" width="23.83203125" customWidth="1"/>
  </cols>
  <sheetData>
    <row r="1" spans="1:8" ht="29" x14ac:dyDescent="0.15">
      <c r="A1" s="63" t="s">
        <v>0</v>
      </c>
      <c r="B1" s="63"/>
      <c r="C1" s="63"/>
      <c r="D1" s="63"/>
      <c r="E1" s="63"/>
      <c r="F1" s="63"/>
      <c r="G1" s="63"/>
      <c r="H1" s="63"/>
    </row>
    <row r="2" spans="1:8" ht="27" thickBot="1" x14ac:dyDescent="0.2">
      <c r="A2" s="64" t="s">
        <v>37</v>
      </c>
      <c r="B2" s="64"/>
      <c r="C2" s="64"/>
      <c r="D2" s="64"/>
      <c r="E2" s="64"/>
      <c r="F2" s="64"/>
      <c r="G2" s="64"/>
      <c r="H2" s="64"/>
    </row>
    <row r="3" spans="1:8" ht="37.25" customHeight="1" x14ac:dyDescent="0.15">
      <c r="A3" s="65" t="s">
        <v>1</v>
      </c>
      <c r="B3" s="67" t="s">
        <v>2</v>
      </c>
      <c r="C3" s="68"/>
      <c r="D3" s="1" t="s">
        <v>3</v>
      </c>
      <c r="E3" s="1" t="s">
        <v>38</v>
      </c>
      <c r="F3" s="76" t="s">
        <v>40</v>
      </c>
      <c r="G3" s="77"/>
      <c r="H3" s="69" t="s">
        <v>39</v>
      </c>
    </row>
    <row r="4" spans="1:8" ht="40" customHeight="1" x14ac:dyDescent="0.15">
      <c r="A4" s="66"/>
      <c r="B4" s="2" t="s">
        <v>4</v>
      </c>
      <c r="C4" s="2" t="s">
        <v>5</v>
      </c>
      <c r="D4" s="2" t="s">
        <v>5</v>
      </c>
      <c r="E4" s="2" t="s">
        <v>5</v>
      </c>
      <c r="F4" s="74" t="s">
        <v>41</v>
      </c>
      <c r="G4" s="75"/>
      <c r="H4" s="70"/>
    </row>
    <row r="5" spans="1:8" ht="27" customHeight="1" thickBot="1" x14ac:dyDescent="0.2">
      <c r="A5" s="66"/>
      <c r="B5" s="3" t="s">
        <v>6</v>
      </c>
      <c r="C5" s="3" t="s">
        <v>6</v>
      </c>
      <c r="D5" s="3" t="s">
        <v>6</v>
      </c>
      <c r="E5" s="3" t="s">
        <v>6</v>
      </c>
      <c r="F5" s="3" t="s">
        <v>6</v>
      </c>
      <c r="G5" s="4" t="s">
        <v>7</v>
      </c>
      <c r="H5" s="5" t="s">
        <v>7</v>
      </c>
    </row>
    <row r="6" spans="1:8" ht="27" customHeight="1" x14ac:dyDescent="0.15">
      <c r="A6" s="6" t="s">
        <v>8</v>
      </c>
      <c r="B6" s="7" t="s">
        <v>9</v>
      </c>
      <c r="C6" s="7" t="s">
        <v>10</v>
      </c>
      <c r="D6" s="7" t="s">
        <v>11</v>
      </c>
      <c r="E6" s="7"/>
      <c r="F6" s="7" t="s">
        <v>12</v>
      </c>
      <c r="G6" s="8" t="s">
        <v>13</v>
      </c>
      <c r="H6" s="9" t="s">
        <v>14</v>
      </c>
    </row>
    <row r="7" spans="1:8" ht="20" x14ac:dyDescent="0.15">
      <c r="A7" s="10" t="s">
        <v>15</v>
      </c>
      <c r="B7" s="11">
        <f>'[1]REVENUE GENERATION'!C21</f>
        <v>145136351350</v>
      </c>
      <c r="C7" s="11">
        <f>(B7/12)*10</f>
        <v>120946959458.33334</v>
      </c>
      <c r="D7" s="12">
        <f>'[1]REVENUE GENERATION'!E21</f>
        <v>115997044145</v>
      </c>
      <c r="E7" s="12">
        <f>'[1]REVENUE COLLECTION '!$E$21</f>
        <v>70918462212</v>
      </c>
      <c r="F7" s="13">
        <f>D7-C7</f>
        <v>-4949915313.3333435</v>
      </c>
      <c r="G7" s="14">
        <f>F7/C7*100</f>
        <v>-4.0926331141367855</v>
      </c>
      <c r="H7" s="15">
        <f>D7/C7*100</f>
        <v>95.907366885863212</v>
      </c>
    </row>
    <row r="8" spans="1:8" ht="20" x14ac:dyDescent="0.15">
      <c r="A8" s="10" t="s">
        <v>16</v>
      </c>
      <c r="B8" s="11">
        <f>'[1]REVENUE GENERATION'!C33</f>
        <v>59859845836</v>
      </c>
      <c r="C8" s="11">
        <f>(B8/12)*10</f>
        <v>49883204863.333328</v>
      </c>
      <c r="D8" s="12">
        <f>'[1]REVENUE GENERATION'!E33</f>
        <v>57558242133</v>
      </c>
      <c r="E8" s="12">
        <f>'[1]REVENUE COLLECTION '!$E$33</f>
        <v>52132169635</v>
      </c>
      <c r="F8" s="13">
        <f t="shared" ref="F8:F18" si="0">D8-C8</f>
        <v>7675037269.6666718</v>
      </c>
      <c r="G8" s="14">
        <f>F8/C8*100</f>
        <v>15.386014773297397</v>
      </c>
      <c r="H8" s="15">
        <f>D8/C8*100</f>
        <v>115.38601477329739</v>
      </c>
    </row>
    <row r="9" spans="1:8" ht="20" x14ac:dyDescent="0.15">
      <c r="A9" s="10" t="s">
        <v>17</v>
      </c>
      <c r="B9" s="11">
        <f>'[1]REVENUE GENERATION'!C52</f>
        <v>73583381383</v>
      </c>
      <c r="C9" s="11">
        <f>(B9/12)*10</f>
        <v>61319484485.833328</v>
      </c>
      <c r="D9" s="12">
        <f>'[1]REVENUE GENERATION'!E52</f>
        <v>72816009879</v>
      </c>
      <c r="E9" s="12">
        <f>'[1]REVENUE COLLECTION '!$E$52</f>
        <v>47302173347</v>
      </c>
      <c r="F9" s="13">
        <f t="shared" si="0"/>
        <v>11496525393.166672</v>
      </c>
      <c r="G9" s="14">
        <f>F9/C9*100</f>
        <v>18.748568239876054</v>
      </c>
      <c r="H9" s="15">
        <f>D9/C9*100</f>
        <v>118.74856823987605</v>
      </c>
    </row>
    <row r="10" spans="1:8" ht="40" x14ac:dyDescent="0.15">
      <c r="A10" s="16" t="s">
        <v>18</v>
      </c>
      <c r="B10" s="17">
        <f>SUM(B7:B9)</f>
        <v>278579578569</v>
      </c>
      <c r="C10" s="17">
        <f>SUM(C7:C9)</f>
        <v>232149648807.5</v>
      </c>
      <c r="D10" s="17">
        <f>SUM(D7:D9)</f>
        <v>246371296157</v>
      </c>
      <c r="E10" s="17">
        <f>SUM(E7:E9)</f>
        <v>170352805194</v>
      </c>
      <c r="F10" s="18">
        <f t="shared" si="0"/>
        <v>14221647349.5</v>
      </c>
      <c r="G10" s="19">
        <f>F10/C10*100</f>
        <v>6.1260688622848978</v>
      </c>
      <c r="H10" s="20">
        <f>D10/C10*100</f>
        <v>106.12606886228491</v>
      </c>
    </row>
    <row r="11" spans="1:8" ht="21" x14ac:dyDescent="0.15">
      <c r="A11" s="16" t="s">
        <v>19</v>
      </c>
      <c r="B11" s="58"/>
      <c r="C11" s="59"/>
      <c r="D11" s="59"/>
      <c r="E11" s="59"/>
      <c r="F11" s="59"/>
      <c r="G11" s="59"/>
      <c r="H11" s="60"/>
    </row>
    <row r="12" spans="1:8" ht="36" x14ac:dyDescent="0.15">
      <c r="A12" s="21" t="s">
        <v>20</v>
      </c>
      <c r="B12" s="11">
        <f>'[1]REVENUE GENERATION'!C64</f>
        <v>350000000</v>
      </c>
      <c r="C12" s="11">
        <f>(B12/12)*10</f>
        <v>291666666.66666669</v>
      </c>
      <c r="D12" s="12">
        <f>'[1]REVENUE GENERATION'!E64</f>
        <v>1219353589</v>
      </c>
      <c r="E12" s="12">
        <f>D12</f>
        <v>1219353589</v>
      </c>
      <c r="F12" s="13">
        <f t="shared" si="0"/>
        <v>927686922.33333325</v>
      </c>
      <c r="G12" s="19">
        <f t="shared" ref="G12:G18" si="1">F12/C12*100</f>
        <v>318.06408765714281</v>
      </c>
      <c r="H12" s="20">
        <f t="shared" ref="H12:H17" si="2">D12/C12*100</f>
        <v>418.06408765714281</v>
      </c>
    </row>
    <row r="13" spans="1:8" ht="36" x14ac:dyDescent="0.15">
      <c r="A13" s="21" t="s">
        <v>21</v>
      </c>
      <c r="B13" s="11">
        <f>'[1]REVENUE GENERATION'!C63</f>
        <v>16500000</v>
      </c>
      <c r="C13" s="11">
        <f>(B13/12)*10</f>
        <v>13750000</v>
      </c>
      <c r="D13" s="12">
        <f>'[1]REVENUE GENERATION'!E63</f>
        <v>168085500</v>
      </c>
      <c r="E13" s="12"/>
      <c r="F13" s="13">
        <f t="shared" si="0"/>
        <v>154335500</v>
      </c>
      <c r="G13" s="14">
        <f t="shared" si="1"/>
        <v>1122.4399999999998</v>
      </c>
      <c r="H13" s="20">
        <f t="shared" si="2"/>
        <v>1222.4399999999998</v>
      </c>
    </row>
    <row r="14" spans="1:8" ht="36" x14ac:dyDescent="0.15">
      <c r="A14" s="21" t="s">
        <v>22</v>
      </c>
      <c r="B14" s="11">
        <f>'[1]REVENUE GENERATION'!C65</f>
        <v>9734458878</v>
      </c>
      <c r="C14" s="11">
        <f>(B14/12)*10</f>
        <v>8112049065</v>
      </c>
      <c r="D14" s="12">
        <f>'[1]REVENUE GENERATION'!E65</f>
        <v>6219699341</v>
      </c>
      <c r="E14" s="12"/>
      <c r="F14" s="13">
        <f t="shared" si="0"/>
        <v>-1892349724</v>
      </c>
      <c r="G14" s="14">
        <f t="shared" si="1"/>
        <v>-23.327641497691065</v>
      </c>
      <c r="H14" s="20">
        <f t="shared" si="2"/>
        <v>76.672358502308938</v>
      </c>
    </row>
    <row r="15" spans="1:8" ht="40" x14ac:dyDescent="0.15">
      <c r="A15" s="16" t="s">
        <v>23</v>
      </c>
      <c r="B15" s="17">
        <f>SUM(B12:B14)</f>
        <v>10100958878</v>
      </c>
      <c r="C15" s="17">
        <f>SUM(C12:C14)</f>
        <v>8417465731.666667</v>
      </c>
      <c r="D15" s="17">
        <f>SUM(D12:D14)</f>
        <v>7607138430</v>
      </c>
      <c r="E15" s="17">
        <f>SUM(E12:E14)</f>
        <v>1219353589</v>
      </c>
      <c r="F15" s="18">
        <f t="shared" si="0"/>
        <v>-810327301.66666698</v>
      </c>
      <c r="G15" s="19">
        <f t="shared" si="1"/>
        <v>-9.6267371617350364</v>
      </c>
      <c r="H15" s="20">
        <f t="shared" si="2"/>
        <v>90.373262838264964</v>
      </c>
    </row>
    <row r="16" spans="1:8" ht="21" x14ac:dyDescent="0.15">
      <c r="A16" s="16" t="s">
        <v>24</v>
      </c>
      <c r="B16" s="17">
        <f>B10+B15</f>
        <v>288680537447</v>
      </c>
      <c r="C16" s="17">
        <f>C15+C10</f>
        <v>240567114539.16666</v>
      </c>
      <c r="D16" s="17">
        <f>D10+D15</f>
        <v>253978434587</v>
      </c>
      <c r="E16" s="17">
        <f>E10+E15</f>
        <v>171572158783</v>
      </c>
      <c r="F16" s="18">
        <f t="shared" si="0"/>
        <v>13411320047.833344</v>
      </c>
      <c r="G16" s="19">
        <f t="shared" si="1"/>
        <v>5.5748767131052945</v>
      </c>
      <c r="H16" s="20">
        <f t="shared" si="2"/>
        <v>105.5748767131053</v>
      </c>
    </row>
    <row r="17" spans="1:13" ht="45" customHeight="1" x14ac:dyDescent="0.15">
      <c r="A17" s="22" t="s">
        <v>25</v>
      </c>
      <c r="B17" s="23">
        <f>'[1]REVENUE GENERATION'!C58</f>
        <v>-10148531111</v>
      </c>
      <c r="C17" s="23">
        <f>(B17/12)*10</f>
        <v>-8457109259.166666</v>
      </c>
      <c r="D17" s="23">
        <f>'[1]REVENUE GENERATION'!E59</f>
        <v>-21572312975</v>
      </c>
      <c r="E17" s="23"/>
      <c r="F17" s="13">
        <f t="shared" si="0"/>
        <v>-13115203715.833334</v>
      </c>
      <c r="G17" s="24">
        <f t="shared" si="1"/>
        <v>155.07903840331443</v>
      </c>
      <c r="H17" s="25">
        <f t="shared" si="2"/>
        <v>255.0790384033144</v>
      </c>
    </row>
    <row r="18" spans="1:13" ht="21" x14ac:dyDescent="0.15">
      <c r="A18" s="16" t="s">
        <v>26</v>
      </c>
      <c r="B18" s="17">
        <f>B16+B17</f>
        <v>278532006336</v>
      </c>
      <c r="C18" s="17">
        <f>C17+C16</f>
        <v>232110005280</v>
      </c>
      <c r="D18" s="17">
        <f>D17+D16</f>
        <v>232406121612</v>
      </c>
      <c r="E18" s="17">
        <f>E17+E16</f>
        <v>171572158783</v>
      </c>
      <c r="F18" s="26">
        <f t="shared" si="0"/>
        <v>296116332</v>
      </c>
      <c r="G18" s="14">
        <f t="shared" si="1"/>
        <v>0.12757585854292994</v>
      </c>
      <c r="H18" s="20">
        <f>D18/C18*100</f>
        <v>100.12757585854293</v>
      </c>
    </row>
    <row r="19" spans="1:13" ht="21" x14ac:dyDescent="0.15">
      <c r="A19" s="27" t="s">
        <v>27</v>
      </c>
      <c r="B19" s="61"/>
      <c r="C19" s="61"/>
      <c r="D19" s="61"/>
      <c r="E19" s="61"/>
      <c r="F19" s="61"/>
      <c r="G19" s="61"/>
      <c r="H19" s="62"/>
    </row>
    <row r="20" spans="1:13" ht="20" x14ac:dyDescent="0.15">
      <c r="A20" s="10" t="s">
        <v>28</v>
      </c>
      <c r="B20" s="23">
        <f>'[1]OPER EXP'!D35</f>
        <v>30353335797</v>
      </c>
      <c r="C20" s="23">
        <f t="shared" ref="C20:C25" si="3">(B20/12)*10</f>
        <v>25294446497.5</v>
      </c>
      <c r="D20" s="12">
        <f>'[1]OPER EXP'!F35</f>
        <v>17397399320.41</v>
      </c>
      <c r="E20" s="71"/>
      <c r="F20" s="28">
        <f>C20-D20</f>
        <v>7897047177.0900002</v>
      </c>
      <c r="G20" s="29">
        <f t="shared" ref="G20:G28" si="4">F20/C20*100</f>
        <v>31.220478289060456</v>
      </c>
      <c r="H20" s="30">
        <f t="shared" ref="H20:H28" si="5">D20/C20*100</f>
        <v>68.779521710939534</v>
      </c>
    </row>
    <row r="21" spans="1:13" ht="36" x14ac:dyDescent="0.15">
      <c r="A21" s="10" t="s">
        <v>29</v>
      </c>
      <c r="B21" s="23">
        <f>'[1]OPER EXP'!D42</f>
        <v>4876420000</v>
      </c>
      <c r="C21" s="23">
        <f t="shared" si="3"/>
        <v>4063683333.333333</v>
      </c>
      <c r="D21" s="12">
        <f>'[1]OPER EXP'!F42</f>
        <v>0</v>
      </c>
      <c r="E21" s="72"/>
      <c r="F21" s="13">
        <f t="shared" ref="F21:F28" si="6">C21-D21</f>
        <v>4063683333.333333</v>
      </c>
      <c r="G21" s="29">
        <f t="shared" si="4"/>
        <v>100</v>
      </c>
      <c r="H21" s="30">
        <f t="shared" si="5"/>
        <v>0</v>
      </c>
    </row>
    <row r="22" spans="1:13" ht="20" x14ac:dyDescent="0.15">
      <c r="A22" s="10" t="s">
        <v>30</v>
      </c>
      <c r="B22" s="23">
        <f>'[1]OPER EXP'!D60</f>
        <v>12271391864</v>
      </c>
      <c r="C22" s="23">
        <f t="shared" si="3"/>
        <v>10226159886.666666</v>
      </c>
      <c r="D22" s="12">
        <f>'[1]OPER EXP'!F60</f>
        <v>9563757334</v>
      </c>
      <c r="E22" s="72"/>
      <c r="F22" s="13">
        <f t="shared" si="6"/>
        <v>662402552.66666603</v>
      </c>
      <c r="G22" s="29">
        <f t="shared" si="4"/>
        <v>6.4775297864287911</v>
      </c>
      <c r="H22" s="30">
        <f t="shared" si="5"/>
        <v>93.522470213571211</v>
      </c>
    </row>
    <row r="23" spans="1:13" ht="20" x14ac:dyDescent="0.15">
      <c r="A23" s="10" t="s">
        <v>31</v>
      </c>
      <c r="B23" s="23">
        <f>'[1]OPER EXP'!D83</f>
        <v>1445852973</v>
      </c>
      <c r="C23" s="23">
        <f t="shared" si="3"/>
        <v>1204877477.5</v>
      </c>
      <c r="D23" s="12">
        <f>'[1]OPER EXP'!F83</f>
        <v>1081377477</v>
      </c>
      <c r="E23" s="72"/>
      <c r="F23" s="13">
        <f t="shared" si="6"/>
        <v>123500000.5</v>
      </c>
      <c r="G23" s="29">
        <f t="shared" si="4"/>
        <v>10.25000490143198</v>
      </c>
      <c r="H23" s="30">
        <f t="shared" si="5"/>
        <v>89.749995098568021</v>
      </c>
    </row>
    <row r="24" spans="1:13" ht="20" x14ac:dyDescent="0.15">
      <c r="A24" s="10" t="s">
        <v>32</v>
      </c>
      <c r="B24" s="23">
        <f>'[1]OPER EXP'!D138</f>
        <v>44160697233</v>
      </c>
      <c r="C24" s="23">
        <f t="shared" si="3"/>
        <v>36800581027.5</v>
      </c>
      <c r="D24" s="12">
        <f>'[1]OPER EXP'!F138</f>
        <v>32704543577</v>
      </c>
      <c r="E24" s="72"/>
      <c r="F24" s="13">
        <f t="shared" si="6"/>
        <v>4096037450.5</v>
      </c>
      <c r="G24" s="29">
        <f t="shared" si="4"/>
        <v>11.130360815333733</v>
      </c>
      <c r="H24" s="30">
        <f t="shared" si="5"/>
        <v>88.869639184666269</v>
      </c>
    </row>
    <row r="25" spans="1:13" ht="30" customHeight="1" x14ac:dyDescent="0.15">
      <c r="A25" s="10" t="s">
        <v>33</v>
      </c>
      <c r="B25" s="23">
        <f>'[1]OPER EXP'!D143</f>
        <v>3311132192</v>
      </c>
      <c r="C25" s="23">
        <f t="shared" si="3"/>
        <v>2759276826.666667</v>
      </c>
      <c r="D25" s="12">
        <f>'[1]OPER EXP'!F143</f>
        <v>2755876746</v>
      </c>
      <c r="E25" s="72"/>
      <c r="F25" s="13">
        <f t="shared" si="6"/>
        <v>3400080.6666669846</v>
      </c>
      <c r="G25" s="29">
        <f t="shared" si="4"/>
        <v>0.12322361547081298</v>
      </c>
      <c r="H25" s="30">
        <f t="shared" si="5"/>
        <v>99.876776384529194</v>
      </c>
    </row>
    <row r="26" spans="1:13" ht="30" customHeight="1" x14ac:dyDescent="0.15">
      <c r="A26" s="16" t="s">
        <v>34</v>
      </c>
      <c r="B26" s="31">
        <f>SUM(B20:B25)</f>
        <v>96418830059</v>
      </c>
      <c r="C26" s="31">
        <f>SUM(C20:C25)</f>
        <v>80349025049.166672</v>
      </c>
      <c r="D26" s="32">
        <f>SUM(D20:D25)</f>
        <v>63502954454.410004</v>
      </c>
      <c r="E26" s="72"/>
      <c r="F26" s="33">
        <f t="shared" si="6"/>
        <v>16846070594.756668</v>
      </c>
      <c r="G26" s="34">
        <f t="shared" si="4"/>
        <v>20.966116993265725</v>
      </c>
      <c r="H26" s="35">
        <f t="shared" si="5"/>
        <v>79.033883006734271</v>
      </c>
    </row>
    <row r="27" spans="1:13" ht="30" customHeight="1" x14ac:dyDescent="0.15">
      <c r="A27" s="36" t="s">
        <v>35</v>
      </c>
      <c r="B27" s="37">
        <f>'[1]CAPEX PERFORMANCE'!D225</f>
        <v>174110283076</v>
      </c>
      <c r="C27" s="37">
        <f>(B27/12)*10</f>
        <v>145091902563.33334</v>
      </c>
      <c r="D27" s="38">
        <f>'[1]CAPEX PERFORMANCE'!E225</f>
        <v>26517633604.540001</v>
      </c>
      <c r="E27" s="72"/>
      <c r="F27" s="39">
        <f t="shared" si="6"/>
        <v>118574268958.79333</v>
      </c>
      <c r="G27" s="40">
        <f t="shared" si="4"/>
        <v>81.723560628778074</v>
      </c>
      <c r="H27" s="41">
        <f t="shared" si="5"/>
        <v>18.276439371221919</v>
      </c>
    </row>
    <row r="28" spans="1:13" ht="30" customHeight="1" thickBot="1" x14ac:dyDescent="0.2">
      <c r="A28" s="46" t="s">
        <v>36</v>
      </c>
      <c r="B28" s="47">
        <f>SUM(B26:B27)</f>
        <v>270529113135</v>
      </c>
      <c r="C28" s="47">
        <f>SUM(C26:C27)</f>
        <v>225440927612.5</v>
      </c>
      <c r="D28" s="42">
        <f>D26+D27</f>
        <v>90020588058.950012</v>
      </c>
      <c r="E28" s="73"/>
      <c r="F28" s="43">
        <f t="shared" si="6"/>
        <v>135420339553.54999</v>
      </c>
      <c r="G28" s="44">
        <f t="shared" si="4"/>
        <v>60.069101466046902</v>
      </c>
      <c r="H28" s="45">
        <f t="shared" si="5"/>
        <v>39.930898533953091</v>
      </c>
    </row>
    <row r="29" spans="1:13" ht="18" x14ac:dyDescent="0.2">
      <c r="A29" s="55" t="s">
        <v>46</v>
      </c>
      <c r="B29" s="78" t="s">
        <v>47</v>
      </c>
      <c r="C29" s="79"/>
      <c r="D29" s="80">
        <f>C30+C31+C32+C33</f>
        <v>72307547325</v>
      </c>
      <c r="E29" s="83" t="s">
        <v>6</v>
      </c>
      <c r="F29" s="84"/>
      <c r="G29" s="84"/>
      <c r="H29" s="85"/>
    </row>
    <row r="30" spans="1:13" ht="22" customHeight="1" x14ac:dyDescent="0.2">
      <c r="A30" s="56"/>
      <c r="B30" s="50" t="s">
        <v>42</v>
      </c>
      <c r="C30" s="48">
        <v>3599404073</v>
      </c>
      <c r="D30" s="81"/>
      <c r="E30" s="86"/>
      <c r="F30" s="87"/>
      <c r="G30" s="87"/>
      <c r="H30" s="88"/>
    </row>
    <row r="31" spans="1:13" ht="54" x14ac:dyDescent="0.2">
      <c r="A31" s="56"/>
      <c r="B31" s="51" t="s">
        <v>43</v>
      </c>
      <c r="C31" s="48">
        <v>21572312975</v>
      </c>
      <c r="D31" s="81"/>
      <c r="E31" s="86"/>
      <c r="F31" s="87"/>
      <c r="G31" s="87"/>
      <c r="H31" s="88"/>
      <c r="L31" s="53">
        <v>2544361863.8299999</v>
      </c>
      <c r="M31" s="54"/>
    </row>
    <row r="32" spans="1:13" ht="36" x14ac:dyDescent="0.2">
      <c r="A32" s="56"/>
      <c r="B32" s="51" t="s">
        <v>44</v>
      </c>
      <c r="C32" s="48">
        <v>43891033037</v>
      </c>
      <c r="D32" s="81"/>
      <c r="E32" s="86"/>
      <c r="F32" s="87"/>
      <c r="G32" s="87"/>
      <c r="H32" s="88"/>
    </row>
    <row r="33" spans="1:8" ht="22" customHeight="1" thickBot="1" x14ac:dyDescent="0.25">
      <c r="A33" s="57"/>
      <c r="B33" s="52" t="s">
        <v>45</v>
      </c>
      <c r="C33" s="49">
        <v>3244797240</v>
      </c>
      <c r="D33" s="82"/>
      <c r="E33" s="89"/>
      <c r="F33" s="90"/>
      <c r="G33" s="90"/>
      <c r="H33" s="91"/>
    </row>
    <row r="34" spans="1:8" ht="22" customHeight="1" x14ac:dyDescent="0.15"/>
  </sheetData>
  <mergeCells count="14">
    <mergeCell ref="A29:A33"/>
    <mergeCell ref="B11:H11"/>
    <mergeCell ref="B19:H19"/>
    <mergeCell ref="A1:H1"/>
    <mergeCell ref="A2:H2"/>
    <mergeCell ref="A3:A5"/>
    <mergeCell ref="B3:C3"/>
    <mergeCell ref="H3:H4"/>
    <mergeCell ref="E20:E28"/>
    <mergeCell ref="F4:G4"/>
    <mergeCell ref="F3:G3"/>
    <mergeCell ref="B29:C29"/>
    <mergeCell ref="D29:D33"/>
    <mergeCell ref="E29:H33"/>
  </mergeCells>
  <phoneticPr fontId="21" type="noConversion"/>
  <printOptions horizontalCentered="1"/>
  <pageMargins left="0" right="0" top="0.55000000000000004" bottom="0.55000000000000004" header="0.3" footer="0.3"/>
  <pageSetup paperSize="9" scale="56" orientation="landscape" r:id="rId1"/>
  <headerFooter>
    <oddFooter>&amp;L&amp;"Arial,Bold"&amp;14 2017 BUDGET: EXECUTIVE SUMMARY&amp;C&amp;"Arial,Bold"&amp;14Page &amp;P of &amp;N&amp;R&amp;"Arial,Bold"&amp;14NIGERIAN PORTS AUTHORITY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EXECUTIVE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NPA-BUDGET</dc:creator>
  <cp:lastModifiedBy>Microsoft Office User</cp:lastModifiedBy>
  <cp:lastPrinted>2017-11-17T16:44:58Z</cp:lastPrinted>
  <dcterms:created xsi:type="dcterms:W3CDTF">2017-11-17T15:18:53Z</dcterms:created>
  <dcterms:modified xsi:type="dcterms:W3CDTF">2017-12-14T11:09:18Z</dcterms:modified>
</cp:coreProperties>
</file>