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OPED\Desktop\BOS PS\"/>
    </mc:Choice>
  </mc:AlternateContent>
  <bookViews>
    <workbookView xWindow="120" yWindow="60" windowWidth="15270" windowHeight="6420" tabRatio="604" activeTab="1"/>
  </bookViews>
  <sheets>
    <sheet name="REVENUE" sheetId="54" r:id="rId1"/>
    <sheet name="RECURRENT" sheetId="55" r:id="rId2"/>
    <sheet name="CAPEX" sheetId="29" r:id="rId3"/>
    <sheet name="REC&amp;LEG" sheetId="7" r:id="rId4"/>
    <sheet name="COFOG" sheetId="9" r:id="rId5"/>
    <sheet name="SUMMARY" sheetId="18" r:id="rId6"/>
    <sheet name="LEG" sheetId="8" state="hidden" r:id="rId7"/>
    <sheet name="Spell Out" sheetId="28" state="hidden" r:id="rId8"/>
    <sheet name="Sheet1" sheetId="33" state="hidden" r:id="rId9"/>
    <sheet name="BUDGET SIZE" sheetId="34" state="hidden" r:id="rId10"/>
    <sheet name="Sheet2" sheetId="35" state="hidden" r:id="rId11"/>
    <sheet name="Sheet3" sheetId="36" state="hidden" r:id="rId12"/>
    <sheet name="Sheet4" sheetId="37" state="hidden" r:id="rId13"/>
    <sheet name="REPORT" sheetId="65" r:id="rId14"/>
  </sheets>
  <definedNames>
    <definedName name="_xlnm._FilterDatabase" localSheetId="2" hidden="1">CAPEX!$A$1:$A$1130</definedName>
    <definedName name="_xlnm._FilterDatabase" localSheetId="6" hidden="1">LEG!$A$1:$A$272</definedName>
    <definedName name="_xlnm._FilterDatabase" localSheetId="3" hidden="1">'REC&amp;LEG'!$A$1:$A$682</definedName>
    <definedName name="_xlnm._FilterDatabase" localSheetId="1" hidden="1">RECURRENT!$A$1:$A$4430</definedName>
    <definedName name="_xlnm._FilterDatabase" localSheetId="0" hidden="1">REVENUE!$A$1:$A$1371</definedName>
    <definedName name="_xlnm.Print_Area" localSheetId="2">CAPEX!$A$1:$F$1130</definedName>
    <definedName name="_xlnm.Print_Area" localSheetId="4">COFOG!$A$1:$G$538</definedName>
    <definedName name="_xlnm.Print_Area" localSheetId="6">LEG!$A$1:$F$253</definedName>
    <definedName name="_xlnm.Print_Area" localSheetId="3">'REC&amp;LEG'!$A$1:$F$682</definedName>
    <definedName name="_xlnm.Print_Area" localSheetId="1">RECURRENT!$A$1:$F$4430</definedName>
    <definedName name="_xlnm.Print_Area" localSheetId="13">REPORT!$A$1:$H$67</definedName>
    <definedName name="_xlnm.Print_Area" localSheetId="0">REVENUE!$A$1:$G$1371</definedName>
    <definedName name="_xlnm.Print_Area" localSheetId="5">SUMMARY!$A$1:$G$63</definedName>
    <definedName name="_xlnm.Print_Titles" localSheetId="2">CAPEX!$1:$5</definedName>
    <definedName name="_xlnm.Print_Titles" localSheetId="4">COFOG!$417:$422</definedName>
    <definedName name="_xlnm.Print_Titles" localSheetId="1">RECURRENT!$1:$7</definedName>
    <definedName name="_xlnm.Print_Titles" localSheetId="13">REPORT!$1:$2</definedName>
    <definedName name="_xlnm.Print_Titles" localSheetId="0">REVENUE!$1:$6</definedName>
    <definedName name="_xlnm.Print_Titles" localSheetId="7">'Spell Out'!$1:$3</definedName>
    <definedName name="_xlnm.Print_Titles" localSheetId="5">SUMMARY!$1:$2</definedName>
  </definedNames>
  <calcPr calcId="152511"/>
  <fileRecoveryPr autoRecover="0"/>
</workbook>
</file>

<file path=xl/calcChain.xml><?xml version="1.0" encoding="utf-8"?>
<calcChain xmlns="http://schemas.openxmlformats.org/spreadsheetml/2006/main">
  <c r="F3120" i="55" l="1"/>
  <c r="F3118" i="55"/>
  <c r="F3115" i="55"/>
  <c r="F3110" i="55"/>
  <c r="F3107" i="55"/>
  <c r="F3103" i="55"/>
  <c r="F3096" i="55"/>
  <c r="F3089" i="55"/>
  <c r="F3083" i="55"/>
  <c r="F3385" i="55"/>
  <c r="F3382" i="55"/>
  <c r="F3379" i="55"/>
  <c r="F3373" i="55"/>
  <c r="F3370" i="55"/>
  <c r="F3366" i="55"/>
  <c r="F3359" i="55"/>
  <c r="F3350" i="55"/>
  <c r="F3344" i="55"/>
  <c r="F3341" i="55"/>
  <c r="D457" i="9"/>
  <c r="D49" i="65"/>
  <c r="D63" i="65"/>
  <c r="D40" i="65"/>
  <c r="D50" i="65" s="1"/>
  <c r="D24" i="65"/>
  <c r="D14" i="65"/>
  <c r="D27" i="65" s="1"/>
  <c r="G54" i="65"/>
  <c r="F54" i="65"/>
  <c r="E54" i="65"/>
  <c r="C54" i="65"/>
  <c r="G43" i="65"/>
  <c r="F43" i="65"/>
  <c r="C43" i="65"/>
  <c r="G39" i="65"/>
  <c r="F39" i="65"/>
  <c r="E39" i="65"/>
  <c r="C39" i="65"/>
  <c r="G38" i="65"/>
  <c r="F38" i="65"/>
  <c r="E38" i="65"/>
  <c r="C38" i="65"/>
  <c r="G37" i="65"/>
  <c r="F37" i="65"/>
  <c r="E37" i="65"/>
  <c r="C37" i="65"/>
  <c r="G35" i="65"/>
  <c r="F35" i="65"/>
  <c r="E35" i="65"/>
  <c r="C35" i="65"/>
  <c r="G34" i="65"/>
  <c r="F34" i="65"/>
  <c r="E34" i="65"/>
  <c r="C34" i="65"/>
  <c r="G33" i="65"/>
  <c r="F33" i="65"/>
  <c r="E33" i="65"/>
  <c r="C33" i="65"/>
  <c r="F32" i="65"/>
  <c r="F40" i="65" s="1"/>
  <c r="E40" i="65"/>
  <c r="C40" i="65"/>
  <c r="G23" i="65"/>
  <c r="F23" i="65"/>
  <c r="E23" i="65"/>
  <c r="C23" i="65"/>
  <c r="G22" i="65"/>
  <c r="F22" i="65"/>
  <c r="E22" i="65"/>
  <c r="C22" i="65"/>
  <c r="G10" i="65"/>
  <c r="F10" i="65"/>
  <c r="E10" i="65"/>
  <c r="C10" i="65"/>
  <c r="F9" i="65"/>
  <c r="E9" i="65"/>
  <c r="C9" i="65"/>
  <c r="C3718" i="55"/>
  <c r="H3526" i="55"/>
  <c r="C3460" i="55"/>
  <c r="C1702" i="55"/>
  <c r="C1700" i="55"/>
  <c r="C1696" i="55"/>
  <c r="C1689" i="55"/>
  <c r="C1683" i="55"/>
  <c r="C1679" i="55"/>
  <c r="C1665" i="55"/>
  <c r="C1653" i="55"/>
  <c r="C1647" i="55"/>
  <c r="C1644" i="55"/>
  <c r="C1643" i="55" s="1"/>
  <c r="C1641" i="55"/>
  <c r="C1786" i="55"/>
  <c r="C1785" i="55" s="1"/>
  <c r="C1847" i="55" s="1"/>
  <c r="C1787" i="55" s="1"/>
  <c r="C1829" i="55"/>
  <c r="C1825" i="55"/>
  <c r="C1819" i="55"/>
  <c r="C1816" i="55"/>
  <c r="C1812" i="55"/>
  <c r="C1805" i="55"/>
  <c r="C1797" i="55"/>
  <c r="C1791" i="55"/>
  <c r="C1788" i="55"/>
  <c r="C2811" i="55"/>
  <c r="C2753" i="55"/>
  <c r="C2116" i="55"/>
  <c r="C1488" i="55"/>
  <c r="C1485" i="55"/>
  <c r="C1479" i="55"/>
  <c r="C1475" i="55"/>
  <c r="C1471" i="55"/>
  <c r="C1463" i="55"/>
  <c r="C1457" i="55"/>
  <c r="C1451" i="55"/>
  <c r="C1448" i="55"/>
  <c r="C1444" i="55"/>
  <c r="C616" i="55"/>
  <c r="C613" i="55"/>
  <c r="C607" i="55"/>
  <c r="C604" i="55"/>
  <c r="C601" i="55"/>
  <c r="C594" i="55"/>
  <c r="C587" i="55"/>
  <c r="C583" i="55"/>
  <c r="C580" i="55"/>
  <c r="C577" i="55"/>
  <c r="C627" i="55" s="1"/>
  <c r="C518" i="55"/>
  <c r="C561" i="55"/>
  <c r="C557" i="55"/>
  <c r="C552" i="55"/>
  <c r="C549" i="55"/>
  <c r="C546" i="55"/>
  <c r="C538" i="55"/>
  <c r="C529" i="55"/>
  <c r="C519" i="55" s="1"/>
  <c r="C523" i="55"/>
  <c r="C520" i="55"/>
  <c r="C516" i="55"/>
  <c r="C504" i="55"/>
  <c r="C496" i="55" s="1"/>
  <c r="C455" i="55" s="1"/>
  <c r="C492" i="55"/>
  <c r="C487" i="55"/>
  <c r="C484" i="55"/>
  <c r="C481" i="55"/>
  <c r="C473" i="55"/>
  <c r="C464" i="55"/>
  <c r="C459" i="55"/>
  <c r="C456" i="55"/>
  <c r="C453" i="55"/>
  <c r="D15" i="65" l="1"/>
  <c r="D16" i="65" s="1"/>
  <c r="D25" i="65" s="1"/>
  <c r="D26" i="65" s="1"/>
  <c r="D65" i="65"/>
  <c r="D67" i="65" s="1"/>
  <c r="C1447" i="55"/>
  <c r="C1715" i="55"/>
  <c r="C573" i="55"/>
  <c r="C579" i="55"/>
  <c r="C1501" i="55"/>
  <c r="C512" i="55"/>
  <c r="D20" i="18" l="1"/>
  <c r="E20" i="18"/>
  <c r="F20" i="18"/>
  <c r="C20" i="18"/>
  <c r="D78" i="54" l="1"/>
  <c r="C1503" i="55" l="1"/>
  <c r="C2567" i="55" l="1"/>
  <c r="C2500" i="55"/>
  <c r="C1367" i="55" l="1"/>
  <c r="C1370" i="55"/>
  <c r="D36" i="18"/>
  <c r="D35" i="18"/>
  <c r="D34" i="18"/>
  <c r="E9" i="18" l="1"/>
  <c r="D9" i="18"/>
  <c r="C9" i="18"/>
  <c r="D10" i="18" l="1"/>
  <c r="E10" i="18"/>
  <c r="F10" i="18"/>
  <c r="C10" i="18"/>
  <c r="D17" i="54"/>
  <c r="E17" i="54"/>
  <c r="C17" i="54"/>
  <c r="C2564" i="55" l="1"/>
  <c r="C2559" i="55"/>
  <c r="C2556" i="55"/>
  <c r="C2552" i="55"/>
  <c r="C2545" i="55"/>
  <c r="C2530" i="55"/>
  <c r="C2536" i="55"/>
  <c r="C2527" i="55"/>
  <c r="C2473" i="55"/>
  <c r="C1017" i="55" l="1"/>
  <c r="D1017" i="55"/>
  <c r="E1017" i="55"/>
  <c r="C1014" i="55"/>
  <c r="C995" i="55"/>
  <c r="C989" i="55"/>
  <c r="C980" i="55"/>
  <c r="C328" i="55"/>
  <c r="C331" i="55"/>
  <c r="C337" i="55"/>
  <c r="C347" i="55"/>
  <c r="C359" i="55"/>
  <c r="C368" i="55"/>
  <c r="C375" i="55"/>
  <c r="C29" i="18" l="1"/>
  <c r="D517" i="54" l="1"/>
  <c r="D512" i="54"/>
  <c r="D506" i="54"/>
  <c r="D494" i="54"/>
  <c r="D477" i="54"/>
  <c r="D475" i="54"/>
  <c r="D466" i="54"/>
  <c r="D434" i="54"/>
  <c r="D2287" i="55"/>
  <c r="D977" i="54"/>
  <c r="D3578" i="55"/>
  <c r="D956" i="55" l="1"/>
  <c r="D804" i="55"/>
  <c r="D801" i="55"/>
  <c r="D789" i="55"/>
  <c r="D782" i="55"/>
  <c r="D776" i="55"/>
  <c r="D769" i="55"/>
  <c r="D766" i="55"/>
  <c r="D83" i="29"/>
  <c r="D78" i="29"/>
  <c r="D71" i="29"/>
  <c r="D62" i="29"/>
  <c r="D389" i="55"/>
  <c r="D388" i="55" s="1"/>
  <c r="D375" i="55"/>
  <c r="D372" i="55"/>
  <c r="D368" i="55"/>
  <c r="D362" i="55"/>
  <c r="D359" i="55"/>
  <c r="D355" i="55"/>
  <c r="D347" i="55"/>
  <c r="D337" i="55"/>
  <c r="D331" i="55"/>
  <c r="D328" i="55"/>
  <c r="D179" i="54"/>
  <c r="D176" i="54"/>
  <c r="D172" i="54"/>
  <c r="D169" i="54"/>
  <c r="D1149" i="55" l="1"/>
  <c r="E1149" i="55"/>
  <c r="F1149" i="55"/>
  <c r="C1149" i="55"/>
  <c r="D1145" i="55"/>
  <c r="E1145" i="55"/>
  <c r="F1145" i="55"/>
  <c r="C1145" i="55"/>
  <c r="C1126" i="55"/>
  <c r="D1117" i="55"/>
  <c r="E1117" i="55"/>
  <c r="F1117" i="55"/>
  <c r="C1117" i="55"/>
  <c r="D1087" i="55"/>
  <c r="E1087" i="55"/>
  <c r="F1087" i="55"/>
  <c r="D1085" i="55"/>
  <c r="E1085" i="55"/>
  <c r="F1085" i="55"/>
  <c r="D1081" i="55"/>
  <c r="E1081" i="55"/>
  <c r="F1081" i="55"/>
  <c r="D1076" i="55"/>
  <c r="E1076" i="55"/>
  <c r="F1076" i="55"/>
  <c r="D1073" i="55"/>
  <c r="E1073" i="55"/>
  <c r="F1073" i="55"/>
  <c r="D1069" i="55"/>
  <c r="E1069" i="55"/>
  <c r="F1069" i="55"/>
  <c r="D1039" i="55"/>
  <c r="D1101" i="55" s="1"/>
  <c r="E1039" i="55"/>
  <c r="F1039" i="55"/>
  <c r="D1043" i="55"/>
  <c r="E1043" i="55"/>
  <c r="E1042" i="55" s="1"/>
  <c r="F1043" i="55"/>
  <c r="D1046" i="55"/>
  <c r="E1046" i="55"/>
  <c r="F1046" i="55"/>
  <c r="C1046" i="55"/>
  <c r="D1052" i="55"/>
  <c r="E1052" i="55"/>
  <c r="F1052" i="55"/>
  <c r="C1052" i="55"/>
  <c r="D1061" i="55"/>
  <c r="E1061" i="55"/>
  <c r="F1061" i="55"/>
  <c r="C1061" i="55"/>
  <c r="C1081" i="55"/>
  <c r="F1101" i="55" l="1"/>
  <c r="F1042" i="55"/>
  <c r="E1101" i="55"/>
  <c r="D1042" i="55"/>
  <c r="D1785" i="55"/>
  <c r="E1785" i="55"/>
  <c r="D1788" i="55"/>
  <c r="E1788" i="55"/>
  <c r="D1791" i="55"/>
  <c r="E1791" i="55"/>
  <c r="D1797" i="55"/>
  <c r="E1797" i="55"/>
  <c r="D1805" i="55"/>
  <c r="D1825" i="55"/>
  <c r="D1819" i="55"/>
  <c r="D1829" i="55"/>
  <c r="D289" i="54" l="1"/>
  <c r="E289" i="54"/>
  <c r="F289" i="54"/>
  <c r="G289" i="54"/>
  <c r="G290" i="54" s="1"/>
  <c r="H289" i="54"/>
  <c r="H290" i="54" s="1"/>
  <c r="D274" i="54"/>
  <c r="E274" i="54"/>
  <c r="F274" i="54"/>
  <c r="C274" i="54"/>
  <c r="D267" i="54"/>
  <c r="E267" i="54"/>
  <c r="F267" i="54"/>
  <c r="C267" i="54"/>
  <c r="F261" i="54"/>
  <c r="D261" i="54"/>
  <c r="D290" i="54" s="1"/>
  <c r="E261" i="54"/>
  <c r="C261" i="54"/>
  <c r="D539" i="29"/>
  <c r="D3739" i="55"/>
  <c r="D3730" i="55"/>
  <c r="E3730" i="55"/>
  <c r="F3730" i="55"/>
  <c r="C3730" i="55"/>
  <c r="C3733" i="55"/>
  <c r="D1963" i="55" l="1"/>
  <c r="E1963" i="55"/>
  <c r="F1963" i="55"/>
  <c r="D203" i="54"/>
  <c r="D193" i="54"/>
  <c r="D2041" i="55" l="1"/>
  <c r="C2675" i="55" l="1"/>
  <c r="D523" i="55" l="1"/>
  <c r="E523" i="55"/>
  <c r="D529" i="55"/>
  <c r="D538" i="55"/>
  <c r="D546" i="55"/>
  <c r="D549" i="55"/>
  <c r="D552" i="55"/>
  <c r="D557" i="55"/>
  <c r="D561" i="55"/>
  <c r="D682" i="55"/>
  <c r="D647" i="55" l="1"/>
  <c r="D659" i="55"/>
  <c r="D666" i="55"/>
  <c r="G1200" i="55"/>
  <c r="D1192" i="55"/>
  <c r="D14" i="55"/>
  <c r="D18" i="55"/>
  <c r="D24" i="55"/>
  <c r="D36" i="55"/>
  <c r="D44" i="55"/>
  <c r="D47" i="55"/>
  <c r="D53" i="55"/>
  <c r="D58" i="55"/>
  <c r="D63" i="55"/>
  <c r="G1082" i="29" l="1"/>
  <c r="G1083" i="29" s="1"/>
  <c r="G1084" i="29" s="1"/>
  <c r="G1085" i="29" s="1"/>
  <c r="G1086" i="29" s="1"/>
  <c r="G1087" i="29" s="1"/>
  <c r="G1088" i="29" s="1"/>
  <c r="G1089" i="29" s="1"/>
  <c r="C129" i="54" l="1"/>
  <c r="E804" i="29" l="1"/>
  <c r="D804" i="29"/>
  <c r="C804" i="29"/>
  <c r="F804" i="29"/>
  <c r="C2464" i="55"/>
  <c r="C2459" i="55"/>
  <c r="C750" i="55" l="1"/>
  <c r="C747" i="55"/>
  <c r="C735" i="55"/>
  <c r="C728" i="55"/>
  <c r="C723" i="55"/>
  <c r="C716" i="55"/>
  <c r="C742" i="55"/>
  <c r="D742" i="55"/>
  <c r="F742" i="55"/>
  <c r="E742" i="55"/>
  <c r="C634" i="55" l="1"/>
  <c r="C143" i="55"/>
  <c r="C146" i="55"/>
  <c r="C150" i="55"/>
  <c r="C159" i="55"/>
  <c r="C181" i="55"/>
  <c r="C137" i="55"/>
  <c r="E2859" i="55" l="1"/>
  <c r="E2856" i="55"/>
  <c r="E2851" i="55"/>
  <c r="E2848" i="55"/>
  <c r="E2844" i="55"/>
  <c r="E2837" i="55"/>
  <c r="E2831" i="55"/>
  <c r="E2825" i="55"/>
  <c r="E2822" i="55"/>
  <c r="E3275" i="55" l="1"/>
  <c r="F3058" i="55" l="1"/>
  <c r="F3056" i="55"/>
  <c r="F3053" i="55"/>
  <c r="F3048" i="55"/>
  <c r="F3046" i="55"/>
  <c r="F3042" i="55"/>
  <c r="F3035" i="55"/>
  <c r="F3028" i="55"/>
  <c r="F3022" i="55"/>
  <c r="F3018" i="55"/>
  <c r="E4097" i="55" l="1"/>
  <c r="E3924" i="55"/>
  <c r="E3385" i="55"/>
  <c r="E3272" i="55"/>
  <c r="E3281" i="55"/>
  <c r="E3290" i="55"/>
  <c r="E3297" i="55"/>
  <c r="E3301" i="55"/>
  <c r="E3304" i="55"/>
  <c r="E3310" i="55"/>
  <c r="E3313" i="55"/>
  <c r="E3316" i="55"/>
  <c r="D1996" i="55" l="1"/>
  <c r="F1996" i="55"/>
  <c r="E124" i="55" l="1"/>
  <c r="E901" i="54" l="1"/>
  <c r="F3263" i="55" l="1"/>
  <c r="F113" i="7"/>
  <c r="F116" i="7" s="1"/>
  <c r="F878" i="29"/>
  <c r="F15" i="54"/>
  <c r="G9" i="65" s="1"/>
  <c r="F12" i="54"/>
  <c r="F1244" i="55"/>
  <c r="G32" i="65" s="1"/>
  <c r="G40" i="65" s="1"/>
  <c r="F1270" i="55"/>
  <c r="F9" i="54"/>
  <c r="F1254" i="55"/>
  <c r="F388" i="54"/>
  <c r="G12" i="65" s="1"/>
  <c r="F1739" i="55"/>
  <c r="F1723" i="55"/>
  <c r="F310" i="29"/>
  <c r="F224" i="7"/>
  <c r="F91" i="7"/>
  <c r="F9" i="18" l="1"/>
  <c r="F17" i="54"/>
  <c r="F69" i="7"/>
  <c r="F693" i="29"/>
  <c r="F444" i="29"/>
  <c r="E379" i="29"/>
  <c r="D379" i="29"/>
  <c r="C379" i="29"/>
  <c r="F379" i="29"/>
  <c r="E283" i="29"/>
  <c r="D283" i="29"/>
  <c r="C283" i="29"/>
  <c r="F283" i="29"/>
  <c r="E310" i="29"/>
  <c r="D310" i="29"/>
  <c r="C310" i="29"/>
  <c r="F257" i="29"/>
  <c r="F1353" i="55"/>
  <c r="F1017" i="55"/>
  <c r="F1266" i="54"/>
  <c r="F333" i="54"/>
  <c r="F139" i="54"/>
  <c r="F3316" i="55"/>
  <c r="F3290" i="55"/>
  <c r="F3275" i="55"/>
  <c r="F3246" i="55"/>
  <c r="F3235" i="55"/>
  <c r="F3219" i="55"/>
  <c r="F3212" i="55"/>
  <c r="F3206" i="55"/>
  <c r="F3183" i="55"/>
  <c r="F3161" i="55"/>
  <c r="F3155" i="55"/>
  <c r="F3149" i="55"/>
  <c r="F3079" i="55"/>
  <c r="F2997" i="55"/>
  <c r="F2928" i="55"/>
  <c r="F2913" i="55"/>
  <c r="F2906" i="55"/>
  <c r="F2898" i="55"/>
  <c r="F2888" i="55"/>
  <c r="F2859" i="55"/>
  <c r="F2837" i="55"/>
  <c r="F2801" i="55"/>
  <c r="F2778" i="55"/>
  <c r="F2772" i="55"/>
  <c r="F2766" i="55"/>
  <c r="F2720" i="55"/>
  <c r="F2683" i="55"/>
  <c r="F2680" i="55"/>
  <c r="F2672" i="55"/>
  <c r="F2660" i="55"/>
  <c r="F2654" i="55"/>
  <c r="F2627" i="55"/>
  <c r="F2612" i="55"/>
  <c r="F2605" i="55"/>
  <c r="F2598" i="55"/>
  <c r="F2567" i="55"/>
  <c r="F2552" i="55"/>
  <c r="F2545" i="55"/>
  <c r="F2536" i="55"/>
  <c r="F2328" i="55" l="1"/>
  <c r="F2321" i="55"/>
  <c r="F2314" i="55"/>
  <c r="F2257" i="55"/>
  <c r="F2251" i="55"/>
  <c r="F2165" i="55"/>
  <c r="F2141" i="55"/>
  <c r="F2129" i="55"/>
  <c r="F2051" i="55"/>
  <c r="F2027" i="55"/>
  <c r="F2021" i="55"/>
  <c r="F1999" i="55"/>
  <c r="F1991" i="55"/>
  <c r="F1978" i="55"/>
  <c r="F1972" i="55"/>
  <c r="F1948" i="55"/>
  <c r="F1936" i="55"/>
  <c r="F1932" i="55"/>
  <c r="F1925" i="55"/>
  <c r="F1919" i="55"/>
  <c r="F1890" i="55"/>
  <c r="F1876" i="55"/>
  <c r="F1870" i="55"/>
  <c r="F1865" i="55"/>
  <c r="F1858" i="55"/>
  <c r="F1805" i="55"/>
  <c r="F1797" i="55"/>
  <c r="F1488" i="55"/>
  <c r="F1406" i="55"/>
  <c r="F1400" i="55"/>
  <c r="F1394" i="55"/>
  <c r="F1306" i="55"/>
  <c r="F1293" i="55"/>
  <c r="F1289" i="55"/>
  <c r="F1285" i="55"/>
  <c r="F1278" i="55"/>
  <c r="F1222" i="55"/>
  <c r="F1214" i="55"/>
  <c r="F1207" i="55"/>
  <c r="F1203" i="55"/>
  <c r="F1192" i="55"/>
  <c r="F1184" i="55"/>
  <c r="F1298" i="55"/>
  <c r="F1263" i="55"/>
  <c r="F1259" i="55"/>
  <c r="F1177" i="55"/>
  <c r="F1008" i="55"/>
  <c r="F1002" i="55"/>
  <c r="F995" i="55"/>
  <c r="F944" i="55"/>
  <c r="F856" i="55"/>
  <c r="F841" i="55"/>
  <c r="F834" i="55"/>
  <c r="F828" i="55"/>
  <c r="F782" i="55"/>
  <c r="F776" i="55"/>
  <c r="F750" i="55"/>
  <c r="F728" i="55"/>
  <c r="F723" i="55"/>
  <c r="F682" i="55"/>
  <c r="F670" i="55"/>
  <c r="F666" i="55"/>
  <c r="F659" i="55"/>
  <c r="F647" i="55"/>
  <c r="F613" i="55"/>
  <c r="F594" i="55"/>
  <c r="F587" i="55"/>
  <c r="F496" i="55"/>
  <c r="F492" i="55"/>
  <c r="F473" i="55"/>
  <c r="F464" i="55"/>
  <c r="F436" i="55"/>
  <c r="F422" i="55"/>
  <c r="F414" i="55"/>
  <c r="F408" i="55"/>
  <c r="F401" i="55"/>
  <c r="F375" i="55"/>
  <c r="F347" i="55"/>
  <c r="F337" i="55"/>
  <c r="F216" i="55"/>
  <c r="F181" i="55"/>
  <c r="F177" i="55"/>
  <c r="F166" i="55"/>
  <c r="F159" i="55"/>
  <c r="F150" i="55"/>
  <c r="F143" i="55"/>
  <c r="F123" i="55"/>
  <c r="F120" i="55"/>
  <c r="F111" i="55"/>
  <c r="F100" i="55"/>
  <c r="F91" i="55"/>
  <c r="F63" i="55"/>
  <c r="F58" i="55"/>
  <c r="F47" i="55"/>
  <c r="F36" i="55"/>
  <c r="F24" i="55"/>
  <c r="F18" i="55"/>
  <c r="F14" i="55"/>
  <c r="F1282" i="54"/>
  <c r="F1059" i="54"/>
  <c r="F1043" i="54"/>
  <c r="F1037" i="54"/>
  <c r="F1031" i="54"/>
  <c r="F1009" i="54"/>
  <c r="F1003" i="54"/>
  <c r="F918" i="54"/>
  <c r="F908" i="54"/>
  <c r="F901" i="54"/>
  <c r="F877" i="54"/>
  <c r="F866" i="54"/>
  <c r="F861" i="54"/>
  <c r="F838" i="54"/>
  <c r="F823" i="54"/>
  <c r="F818" i="54"/>
  <c r="F794" i="54"/>
  <c r="F770" i="54"/>
  <c r="F749" i="54"/>
  <c r="F741" i="54"/>
  <c r="F731" i="54"/>
  <c r="F725" i="54"/>
  <c r="F710" i="54"/>
  <c r="F711" i="54" s="1"/>
  <c r="F673" i="54"/>
  <c r="F665" i="54"/>
  <c r="F654" i="54"/>
  <c r="F641" i="54"/>
  <c r="F631" i="54"/>
  <c r="F602" i="54"/>
  <c r="F592" i="54"/>
  <c r="F576" i="54"/>
  <c r="F565" i="54"/>
  <c r="F554" i="54"/>
  <c r="F535" i="54"/>
  <c r="F480" i="54"/>
  <c r="F453" i="54"/>
  <c r="F454" i="54" s="1"/>
  <c r="F438" i="54"/>
  <c r="F428" i="54"/>
  <c r="F367" i="54"/>
  <c r="F362" i="54"/>
  <c r="F352" i="54"/>
  <c r="F340" i="54"/>
  <c r="F306" i="54"/>
  <c r="F298" i="54"/>
  <c r="F253" i="54"/>
  <c r="F248" i="54"/>
  <c r="F240" i="54"/>
  <c r="F229" i="54"/>
  <c r="F219" i="54"/>
  <c r="F203" i="54"/>
  <c r="F182" i="54"/>
  <c r="F136" i="54"/>
  <c r="F131" i="54"/>
  <c r="F106" i="54"/>
  <c r="F91" i="54"/>
  <c r="F86" i="54"/>
  <c r="F79" i="54"/>
  <c r="F67" i="54"/>
  <c r="F54" i="54"/>
  <c r="F36" i="54"/>
  <c r="C500" i="29"/>
  <c r="F1044" i="54" l="1"/>
  <c r="F92" i="54"/>
  <c r="F254" i="54"/>
  <c r="F94" i="54" l="1"/>
  <c r="F1294" i="54"/>
  <c r="D942" i="29"/>
  <c r="E942" i="29"/>
  <c r="F942" i="29"/>
  <c r="C942" i="29"/>
  <c r="D500" i="29" l="1"/>
  <c r="E500" i="29"/>
  <c r="F500" i="29"/>
  <c r="D459" i="54" l="1"/>
  <c r="E459" i="54"/>
  <c r="F459" i="54"/>
  <c r="C459" i="54"/>
  <c r="C367" i="54"/>
  <c r="D229" i="54"/>
  <c r="E229" i="54"/>
  <c r="C229" i="54"/>
  <c r="C216" i="29"/>
  <c r="C202" i="29"/>
  <c r="C194" i="29"/>
  <c r="C185" i="29"/>
  <c r="C116" i="29"/>
  <c r="C100" i="29"/>
  <c r="D1282" i="54" l="1"/>
  <c r="E1282" i="54"/>
  <c r="C1282" i="54"/>
  <c r="D1235" i="54"/>
  <c r="E1235" i="54"/>
  <c r="F1235" i="54"/>
  <c r="C1235" i="54"/>
  <c r="D908" i="54"/>
  <c r="E908" i="54"/>
  <c r="C908" i="54"/>
  <c r="D100" i="54"/>
  <c r="E100" i="54"/>
  <c r="F100" i="54"/>
  <c r="C100" i="54"/>
  <c r="D79" i="54"/>
  <c r="E79" i="54"/>
  <c r="C79" i="54"/>
  <c r="F622" i="55" l="1"/>
  <c r="F616" i="55" s="1"/>
  <c r="D436" i="55" l="1"/>
  <c r="E436" i="55"/>
  <c r="C436" i="55"/>
  <c r="D447" i="55"/>
  <c r="D446" i="55" s="1"/>
  <c r="E447" i="55"/>
  <c r="E446" i="55" s="1"/>
  <c r="F447" i="55"/>
  <c r="F446" i="55" s="1"/>
  <c r="C447" i="55"/>
  <c r="C446" i="55" s="1"/>
  <c r="D1041" i="29"/>
  <c r="E1041" i="29"/>
  <c r="F1041" i="29"/>
  <c r="C1041" i="29"/>
  <c r="D999" i="29"/>
  <c r="E999" i="29"/>
  <c r="F999" i="29"/>
  <c r="C999" i="29"/>
  <c r="D990" i="29"/>
  <c r="E990" i="29"/>
  <c r="F990" i="29"/>
  <c r="C990" i="29"/>
  <c r="D982" i="29"/>
  <c r="E982" i="29"/>
  <c r="F982" i="29"/>
  <c r="C982" i="29"/>
  <c r="D842" i="29"/>
  <c r="E842" i="29"/>
  <c r="F842" i="29"/>
  <c r="C842" i="29"/>
  <c r="D516" i="29" l="1"/>
  <c r="E516" i="29"/>
  <c r="F516" i="29"/>
  <c r="C516" i="29"/>
  <c r="D831" i="29"/>
  <c r="E831" i="29"/>
  <c r="F831" i="29"/>
  <c r="C831" i="29"/>
  <c r="D821" i="29"/>
  <c r="E821" i="29"/>
  <c r="F821" i="29"/>
  <c r="C821" i="29"/>
  <c r="C758" i="29"/>
  <c r="D758" i="29"/>
  <c r="E758" i="29"/>
  <c r="F758" i="29"/>
  <c r="C425" i="29"/>
  <c r="C809" i="29" l="1"/>
  <c r="D809" i="29"/>
  <c r="E809" i="29"/>
  <c r="F809" i="29"/>
  <c r="F2624" i="55"/>
  <c r="F2619" i="55"/>
  <c r="F2616" i="55"/>
  <c r="F2592" i="55"/>
  <c r="F2589" i="55"/>
  <c r="F2445" i="55"/>
  <c r="F2442" i="55"/>
  <c r="F2437" i="55"/>
  <c r="F2434" i="55"/>
  <c r="F2430" i="55"/>
  <c r="F2422" i="55"/>
  <c r="F2414" i="55"/>
  <c r="F2408" i="55"/>
  <c r="F2405" i="55"/>
  <c r="F169" i="55" l="1"/>
  <c r="D113" i="7" l="1"/>
  <c r="E113" i="7"/>
  <c r="E116" i="7" s="1"/>
  <c r="C113" i="7"/>
  <c r="C116" i="7" l="1"/>
  <c r="D116" i="7"/>
  <c r="F1242" i="55" l="1"/>
  <c r="D3379" i="55" l="1"/>
  <c r="E3379" i="55"/>
  <c r="D3183" i="55"/>
  <c r="E3183" i="55"/>
  <c r="C3183" i="55"/>
  <c r="E2536" i="55"/>
  <c r="E2545" i="55"/>
  <c r="E2552" i="55"/>
  <c r="E2556" i="55"/>
  <c r="E2559" i="55"/>
  <c r="E2564" i="55"/>
  <c r="E2567" i="55"/>
  <c r="E2585" i="55"/>
  <c r="E2589" i="55"/>
  <c r="D1999" i="55" l="1"/>
  <c r="C1890" i="55"/>
  <c r="D1890" i="55"/>
  <c r="E1890" i="55"/>
  <c r="D1746" i="55"/>
  <c r="E1746" i="55"/>
  <c r="E1700" i="55"/>
  <c r="F1014" i="55"/>
  <c r="F1006" i="55"/>
  <c r="F989" i="55"/>
  <c r="F983" i="55"/>
  <c r="F980" i="55"/>
  <c r="F976" i="55"/>
  <c r="F965" i="55"/>
  <c r="F962" i="55"/>
  <c r="F956" i="55"/>
  <c r="F953" i="55"/>
  <c r="F950" i="55"/>
  <c r="F938" i="55"/>
  <c r="F932" i="55"/>
  <c r="F929" i="55"/>
  <c r="F920" i="55"/>
  <c r="F919" i="55"/>
  <c r="F917" i="55"/>
  <c r="F915" i="55"/>
  <c r="F910" i="55"/>
  <c r="F909" i="55"/>
  <c r="F908" i="55"/>
  <c r="F906" i="55"/>
  <c r="F905" i="55"/>
  <c r="F901" i="55"/>
  <c r="F900" i="55"/>
  <c r="F899" i="55"/>
  <c r="F897" i="55"/>
  <c r="F891" i="55" s="1"/>
  <c r="F887" i="55"/>
  <c r="F885" i="55" s="1"/>
  <c r="F879" i="55"/>
  <c r="F876" i="55"/>
  <c r="F853" i="55"/>
  <c r="F847" i="55"/>
  <c r="F844" i="55"/>
  <c r="F822" i="55"/>
  <c r="F819" i="55"/>
  <c r="F815" i="55"/>
  <c r="F868" i="55" l="1"/>
  <c r="F1035" i="55"/>
  <c r="F898" i="55"/>
  <c r="F913" i="55"/>
  <c r="F904" i="55"/>
  <c r="F818" i="55"/>
  <c r="D1077" i="29"/>
  <c r="E1077" i="29"/>
  <c r="F1077" i="29"/>
  <c r="D1057" i="29"/>
  <c r="E1057" i="29"/>
  <c r="F1057" i="29"/>
  <c r="D960" i="29"/>
  <c r="E960" i="29"/>
  <c r="F960" i="29"/>
  <c r="D913" i="29"/>
  <c r="E913" i="29"/>
  <c r="F913" i="29"/>
  <c r="D901" i="29"/>
  <c r="E901" i="29"/>
  <c r="F901" i="29"/>
  <c r="D892" i="29"/>
  <c r="E892" i="29"/>
  <c r="F892" i="29"/>
  <c r="D878" i="29"/>
  <c r="E878" i="29"/>
  <c r="D860" i="29"/>
  <c r="E860" i="29"/>
  <c r="F860" i="29"/>
  <c r="D763" i="29"/>
  <c r="E763" i="29"/>
  <c r="F763" i="29"/>
  <c r="D728" i="29"/>
  <c r="E728" i="29"/>
  <c r="F728" i="29"/>
  <c r="D620" i="29"/>
  <c r="E620" i="29"/>
  <c r="F620" i="29"/>
  <c r="D577" i="29"/>
  <c r="E577" i="29"/>
  <c r="F577" i="29"/>
  <c r="D549" i="29"/>
  <c r="E549" i="29"/>
  <c r="F549" i="29"/>
  <c r="D545" i="29"/>
  <c r="E545" i="29"/>
  <c r="F545" i="29"/>
  <c r="C545" i="29"/>
  <c r="E539" i="29"/>
  <c r="F539" i="29"/>
  <c r="C539" i="29"/>
  <c r="D529" i="29"/>
  <c r="E529" i="29"/>
  <c r="F529" i="29"/>
  <c r="D512" i="29"/>
  <c r="E512" i="29"/>
  <c r="F512" i="29"/>
  <c r="D494" i="29"/>
  <c r="E494" i="29"/>
  <c r="F494" i="29"/>
  <c r="D487" i="29"/>
  <c r="E487" i="29"/>
  <c r="F487" i="29"/>
  <c r="D471" i="29"/>
  <c r="E471" i="29"/>
  <c r="D453" i="29"/>
  <c r="E453" i="29"/>
  <c r="F453" i="29"/>
  <c r="D448" i="29"/>
  <c r="E448" i="29"/>
  <c r="F448" i="29"/>
  <c r="D444" i="29"/>
  <c r="E444" i="29"/>
  <c r="D434" i="29"/>
  <c r="E434" i="29"/>
  <c r="F434" i="29"/>
  <c r="D425" i="29"/>
  <c r="E425" i="29"/>
  <c r="F425" i="29"/>
  <c r="D414" i="29"/>
  <c r="E414" i="29"/>
  <c r="F414" i="29"/>
  <c r="D404" i="29"/>
  <c r="E404" i="29"/>
  <c r="F404" i="29"/>
  <c r="D392" i="29"/>
  <c r="E392" i="29"/>
  <c r="F392" i="29"/>
  <c r="D375" i="29"/>
  <c r="E375" i="29"/>
  <c r="F375" i="29"/>
  <c r="D369" i="29"/>
  <c r="E369" i="29"/>
  <c r="F369" i="29"/>
  <c r="D358" i="29"/>
  <c r="E358" i="29"/>
  <c r="F358" i="29"/>
  <c r="D351" i="29"/>
  <c r="E351" i="29"/>
  <c r="F351" i="29"/>
  <c r="E343" i="29"/>
  <c r="D343" i="29"/>
  <c r="F343" i="29"/>
  <c r="D333" i="29"/>
  <c r="E333" i="29"/>
  <c r="F333" i="29"/>
  <c r="D324" i="29"/>
  <c r="E324" i="29"/>
  <c r="F324" i="29"/>
  <c r="D246" i="29"/>
  <c r="E246" i="29"/>
  <c r="F246" i="29"/>
  <c r="C246" i="29"/>
  <c r="D257" i="29"/>
  <c r="E257" i="29"/>
  <c r="C257" i="29"/>
  <c r="D263" i="29"/>
  <c r="E263" i="29"/>
  <c r="F263" i="29"/>
  <c r="D269" i="29"/>
  <c r="E269" i="29"/>
  <c r="F269" i="29"/>
  <c r="D311" i="29" l="1"/>
  <c r="F393" i="29"/>
  <c r="F311" i="29"/>
  <c r="E311" i="29"/>
  <c r="E454" i="29"/>
  <c r="D362" i="29"/>
  <c r="D393" i="29"/>
  <c r="E393" i="29"/>
  <c r="E362" i="29"/>
  <c r="D914" i="29"/>
  <c r="E914" i="29"/>
  <c r="F362" i="29"/>
  <c r="D454" i="29"/>
  <c r="F454" i="29"/>
  <c r="D501" i="29"/>
  <c r="F914" i="29"/>
  <c r="E501" i="29"/>
  <c r="F344" i="29"/>
  <c r="D220" i="29"/>
  <c r="E220" i="29"/>
  <c r="F220" i="29"/>
  <c r="D216" i="29"/>
  <c r="E216" i="29"/>
  <c r="F216" i="29"/>
  <c r="D202" i="29"/>
  <c r="E202" i="29"/>
  <c r="F202" i="29"/>
  <c r="D194" i="29"/>
  <c r="E194" i="29"/>
  <c r="F194" i="29"/>
  <c r="D185" i="29"/>
  <c r="E185" i="29"/>
  <c r="F185" i="29"/>
  <c r="E163" i="29"/>
  <c r="F163" i="29"/>
  <c r="D156" i="29"/>
  <c r="E156" i="29"/>
  <c r="F156" i="29"/>
  <c r="D144" i="29"/>
  <c r="E144" i="29"/>
  <c r="F144" i="29"/>
  <c r="D116" i="29"/>
  <c r="E116" i="29"/>
  <c r="F116" i="29"/>
  <c r="D108" i="29"/>
  <c r="E108" i="29"/>
  <c r="F108" i="29"/>
  <c r="C108" i="29"/>
  <c r="C83" i="29"/>
  <c r="D100" i="29"/>
  <c r="E100" i="29"/>
  <c r="F100" i="29"/>
  <c r="D104" i="29"/>
  <c r="E104" i="29"/>
  <c r="F104" i="29"/>
  <c r="C104" i="29"/>
  <c r="C117" i="29" s="1"/>
  <c r="E78" i="29"/>
  <c r="F78" i="29"/>
  <c r="E71" i="29"/>
  <c r="F71" i="29"/>
  <c r="E62" i="29"/>
  <c r="F62" i="29"/>
  <c r="D46" i="29"/>
  <c r="E46" i="29"/>
  <c r="F46" i="29"/>
  <c r="D36" i="29"/>
  <c r="E36" i="29"/>
  <c r="F36" i="29"/>
  <c r="D30" i="29"/>
  <c r="E30" i="29"/>
  <c r="F30" i="29"/>
  <c r="D20" i="29"/>
  <c r="E20" i="29"/>
  <c r="F20" i="29"/>
  <c r="F117" i="29" l="1"/>
  <c r="E117" i="29"/>
  <c r="D117" i="29"/>
  <c r="E47" i="29"/>
  <c r="D47" i="29"/>
  <c r="F47" i="29"/>
  <c r="D749" i="54" l="1"/>
  <c r="E749" i="54"/>
  <c r="E725" i="54"/>
  <c r="E731" i="54"/>
  <c r="E741" i="54"/>
  <c r="E744" i="54"/>
  <c r="E631" i="54"/>
  <c r="E641" i="54"/>
  <c r="E646" i="54"/>
  <c r="E750" i="54" l="1"/>
  <c r="C565" i="54"/>
  <c r="E431" i="54" l="1"/>
  <c r="E428" i="54"/>
  <c r="E413" i="54"/>
  <c r="E388" i="54"/>
  <c r="F12" i="65" s="1"/>
  <c r="C388" i="54"/>
  <c r="C12" i="65" s="1"/>
  <c r="D388" i="54"/>
  <c r="E12" i="65" s="1"/>
  <c r="E13" i="54"/>
  <c r="F8" i="65" s="1"/>
  <c r="E10" i="54"/>
  <c r="F7" i="65" s="1"/>
  <c r="E18" i="54" l="1"/>
  <c r="E1357" i="54"/>
  <c r="E11" i="18"/>
  <c r="D1357" i="54"/>
  <c r="D11" i="18"/>
  <c r="C11" i="18"/>
  <c r="F1357" i="54"/>
  <c r="F11" i="18"/>
  <c r="D1222" i="55" l="1"/>
  <c r="E1222" i="55"/>
  <c r="C1217" i="55"/>
  <c r="D1217" i="55"/>
  <c r="E1217" i="55"/>
  <c r="F1217" i="55"/>
  <c r="D163" i="29" l="1"/>
  <c r="D3994" i="55" l="1"/>
  <c r="E3994" i="55"/>
  <c r="F3994" i="55"/>
  <c r="C3984" i="55"/>
  <c r="D3984" i="55"/>
  <c r="E3984" i="55"/>
  <c r="F3984" i="55"/>
  <c r="D3979" i="55"/>
  <c r="E3979" i="55"/>
  <c r="F3979" i="55"/>
  <c r="C3979" i="55"/>
  <c r="C3972" i="55"/>
  <c r="D1913" i="55"/>
  <c r="E1913" i="55"/>
  <c r="F1913" i="55"/>
  <c r="D1050" i="54" l="1"/>
  <c r="E1050" i="54"/>
  <c r="F1050" i="54"/>
  <c r="D554" i="54"/>
  <c r="E554" i="54"/>
  <c r="C554" i="54"/>
  <c r="D565" i="54"/>
  <c r="E565" i="54"/>
  <c r="F3936" i="55" l="1"/>
  <c r="F3929" i="55"/>
  <c r="F3924" i="55"/>
  <c r="F3910" i="55"/>
  <c r="F3913" i="55"/>
  <c r="F3918" i="55"/>
  <c r="F3460" i="55" l="1"/>
  <c r="D3402" i="55"/>
  <c r="E3402" i="55"/>
  <c r="F3402" i="55"/>
  <c r="D3385" i="55"/>
  <c r="F3332" i="55"/>
  <c r="E3332" i="55"/>
  <c r="D3332" i="55"/>
  <c r="C3332" i="55"/>
  <c r="F2892" i="55" l="1"/>
  <c r="D19" i="18" l="1"/>
  <c r="D1367" i="54" s="1"/>
  <c r="D1321" i="55" l="1"/>
  <c r="E1321" i="55"/>
  <c r="F1321" i="55"/>
  <c r="C1321" i="55"/>
  <c r="C1263" i="55" l="1"/>
  <c r="C1259" i="55"/>
  <c r="D50" i="18" l="1"/>
  <c r="E50" i="18"/>
  <c r="F50" i="18"/>
  <c r="C641" i="55" l="1"/>
  <c r="C638" i="55"/>
  <c r="F368" i="55"/>
  <c r="F362" i="55"/>
  <c r="F359" i="55"/>
  <c r="F355" i="55"/>
  <c r="F323" i="55"/>
  <c r="C323" i="55"/>
  <c r="D199" i="55"/>
  <c r="E199" i="55"/>
  <c r="F199" i="55"/>
  <c r="F198" i="55"/>
  <c r="C198" i="55"/>
  <c r="C199" i="55"/>
  <c r="E36" i="18"/>
  <c r="F36" i="18"/>
  <c r="C36" i="18"/>
  <c r="E35" i="18"/>
  <c r="F35" i="18"/>
  <c r="C35" i="18"/>
  <c r="E34" i="18"/>
  <c r="F34" i="18"/>
  <c r="C34" i="18"/>
  <c r="D32" i="18"/>
  <c r="E32" i="18"/>
  <c r="F32" i="18"/>
  <c r="C32" i="18"/>
  <c r="F31" i="18"/>
  <c r="D31" i="18"/>
  <c r="E31" i="18"/>
  <c r="C31" i="18"/>
  <c r="D30" i="18"/>
  <c r="E30" i="18"/>
  <c r="F30" i="18"/>
  <c r="C30" i="18"/>
  <c r="E29" i="18"/>
  <c r="F29" i="18"/>
  <c r="D29" i="18"/>
  <c r="F1238" i="55"/>
  <c r="F1237" i="55" s="1"/>
  <c r="G48" i="65" s="1"/>
  <c r="E40" i="18"/>
  <c r="F40" i="18"/>
  <c r="C40" i="18"/>
  <c r="D4426" i="55"/>
  <c r="E4426" i="55"/>
  <c r="F4426" i="55"/>
  <c r="C4426" i="55"/>
  <c r="D4425" i="55"/>
  <c r="E4425" i="55"/>
  <c r="F4425" i="55"/>
  <c r="F4427" i="55" s="1"/>
  <c r="G45" i="65" s="1"/>
  <c r="C4425" i="55"/>
  <c r="F44" i="18" l="1"/>
  <c r="F42" i="18"/>
  <c r="C37" i="18"/>
  <c r="F4270" i="55"/>
  <c r="H4270" i="55" s="1"/>
  <c r="E4427" i="55"/>
  <c r="F45" i="65" s="1"/>
  <c r="D4427" i="55"/>
  <c r="E45" i="65" s="1"/>
  <c r="C4427" i="55"/>
  <c r="C45" i="65" s="1"/>
  <c r="E53" i="55"/>
  <c r="F53" i="55"/>
  <c r="C53" i="55"/>
  <c r="F4385" i="55"/>
  <c r="E4385" i="55"/>
  <c r="D4385" i="55"/>
  <c r="C4385" i="55"/>
  <c r="F4379" i="55"/>
  <c r="E4379" i="55"/>
  <c r="D4379" i="55"/>
  <c r="C4379" i="55"/>
  <c r="F4373" i="55"/>
  <c r="E4373" i="55"/>
  <c r="D4373" i="55"/>
  <c r="C4373" i="55"/>
  <c r="D4263" i="55"/>
  <c r="F4240" i="55"/>
  <c r="D4240" i="55"/>
  <c r="C4240" i="55"/>
  <c r="F4239" i="55"/>
  <c r="E4239" i="55"/>
  <c r="D4239" i="55"/>
  <c r="D4238" i="55" s="1"/>
  <c r="E44" i="65" s="1"/>
  <c r="C4239" i="55"/>
  <c r="F4213" i="55"/>
  <c r="E4213" i="55"/>
  <c r="D4213" i="55"/>
  <c r="C4213" i="55"/>
  <c r="F4212" i="55"/>
  <c r="E4212" i="55"/>
  <c r="D4212" i="55"/>
  <c r="C4212" i="55"/>
  <c r="F4179" i="55"/>
  <c r="E4179" i="55"/>
  <c r="D4179" i="55"/>
  <c r="C4179" i="55"/>
  <c r="F4176" i="55"/>
  <c r="E4176" i="55"/>
  <c r="D4176" i="55"/>
  <c r="C4176" i="55"/>
  <c r="F4171" i="55"/>
  <c r="E4171" i="55"/>
  <c r="D4171" i="55"/>
  <c r="C4171" i="55"/>
  <c r="F4168" i="55"/>
  <c r="E4168" i="55"/>
  <c r="D4168" i="55"/>
  <c r="C4168" i="55"/>
  <c r="F4164" i="55"/>
  <c r="E4164" i="55"/>
  <c r="D4164" i="55"/>
  <c r="C4164" i="55"/>
  <c r="F4156" i="55"/>
  <c r="E4156" i="55"/>
  <c r="D4156" i="55"/>
  <c r="C4156" i="55"/>
  <c r="F4150" i="55"/>
  <c r="E4150" i="55"/>
  <c r="D4150" i="55"/>
  <c r="C4150" i="55"/>
  <c r="F4144" i="55"/>
  <c r="E4144" i="55"/>
  <c r="D4144" i="55"/>
  <c r="C4144" i="55"/>
  <c r="F4141" i="55"/>
  <c r="E4141" i="55"/>
  <c r="D4141" i="55"/>
  <c r="C4141" i="55"/>
  <c r="F4137" i="55"/>
  <c r="F4418" i="55" s="1"/>
  <c r="E4137" i="55"/>
  <c r="E4418" i="55" s="1"/>
  <c r="D4137" i="55"/>
  <c r="D4418" i="55" s="1"/>
  <c r="C4137" i="55"/>
  <c r="C4418" i="55" s="1"/>
  <c r="F4122" i="55"/>
  <c r="E4122" i="55"/>
  <c r="D4122" i="55"/>
  <c r="C4122" i="55"/>
  <c r="F4118" i="55"/>
  <c r="E4118" i="55"/>
  <c r="D4118" i="55"/>
  <c r="C4118" i="55"/>
  <c r="F4112" i="55"/>
  <c r="E4112" i="55"/>
  <c r="D4112" i="55"/>
  <c r="C4112" i="55"/>
  <c r="F4109" i="55"/>
  <c r="E4109" i="55"/>
  <c r="D4109" i="55"/>
  <c r="C4109" i="55"/>
  <c r="F4105" i="55"/>
  <c r="E4105" i="55"/>
  <c r="D4105" i="55"/>
  <c r="C4105" i="55"/>
  <c r="F4098" i="55"/>
  <c r="E4098" i="55"/>
  <c r="D4098" i="55"/>
  <c r="C4098" i="55"/>
  <c r="F4092" i="55"/>
  <c r="E4092" i="55"/>
  <c r="D4092" i="55"/>
  <c r="C4092" i="55"/>
  <c r="F4086" i="55"/>
  <c r="E4086" i="55"/>
  <c r="D4086" i="55"/>
  <c r="C4086" i="55"/>
  <c r="F4082" i="55"/>
  <c r="E4082" i="55"/>
  <c r="D4082" i="55"/>
  <c r="C4082" i="55"/>
  <c r="F4079" i="55"/>
  <c r="F4415" i="55" s="1"/>
  <c r="E4079" i="55"/>
  <c r="E4415" i="55" s="1"/>
  <c r="D4079" i="55"/>
  <c r="C4079" i="55"/>
  <c r="C4415" i="55" s="1"/>
  <c r="F4059" i="55"/>
  <c r="E4059" i="55"/>
  <c r="D4059" i="55"/>
  <c r="C4059" i="55"/>
  <c r="F4055" i="55"/>
  <c r="E4055" i="55"/>
  <c r="D4055" i="55"/>
  <c r="C4055" i="55"/>
  <c r="F4049" i="55"/>
  <c r="E4049" i="55"/>
  <c r="D4049" i="55"/>
  <c r="C4049" i="55"/>
  <c r="F4046" i="55"/>
  <c r="E4046" i="55"/>
  <c r="D4046" i="55"/>
  <c r="C4046" i="55"/>
  <c r="F4042" i="55"/>
  <c r="E4042" i="55"/>
  <c r="D4042" i="55"/>
  <c r="C4042" i="55"/>
  <c r="F4034" i="55"/>
  <c r="E4034" i="55"/>
  <c r="D4034" i="55"/>
  <c r="C4034" i="55"/>
  <c r="F4028" i="55"/>
  <c r="E4028" i="55"/>
  <c r="D4028" i="55"/>
  <c r="C4028" i="55"/>
  <c r="F4022" i="55"/>
  <c r="E4022" i="55"/>
  <c r="D4022" i="55"/>
  <c r="C4022" i="55"/>
  <c r="F4018" i="55"/>
  <c r="E4018" i="55"/>
  <c r="D4018" i="55"/>
  <c r="C4018" i="55"/>
  <c r="F4014" i="55"/>
  <c r="F4412" i="55" s="1"/>
  <c r="E4014" i="55"/>
  <c r="E4412" i="55" s="1"/>
  <c r="D4014" i="55"/>
  <c r="D4412" i="55" s="1"/>
  <c r="C4014" i="55"/>
  <c r="F3996" i="55"/>
  <c r="E3996" i="55"/>
  <c r="D3996" i="55"/>
  <c r="C3996" i="55"/>
  <c r="C3994" i="55"/>
  <c r="F3991" i="55"/>
  <c r="E3991" i="55"/>
  <c r="D3991" i="55"/>
  <c r="C3991" i="55"/>
  <c r="F3982" i="55"/>
  <c r="E3982" i="55"/>
  <c r="D3982" i="55"/>
  <c r="C3982" i="55"/>
  <c r="F3972" i="55"/>
  <c r="E3972" i="55"/>
  <c r="D3972" i="55"/>
  <c r="F3964" i="55"/>
  <c r="E3964" i="55"/>
  <c r="D3964" i="55"/>
  <c r="C3964" i="55"/>
  <c r="F3960" i="55"/>
  <c r="E3960" i="55"/>
  <c r="D3960" i="55"/>
  <c r="C3960" i="55"/>
  <c r="F3957" i="55"/>
  <c r="E3957" i="55"/>
  <c r="D3957" i="55"/>
  <c r="C3957" i="55"/>
  <c r="F3953" i="55"/>
  <c r="F4409" i="55" s="1"/>
  <c r="E3953" i="55"/>
  <c r="E4409" i="55" s="1"/>
  <c r="D3953" i="55"/>
  <c r="D4409" i="55" s="1"/>
  <c r="C3953" i="55"/>
  <c r="C4409" i="55" s="1"/>
  <c r="F3939" i="55"/>
  <c r="E3939" i="55"/>
  <c r="D3939" i="55"/>
  <c r="C3939" i="55"/>
  <c r="E3936" i="55"/>
  <c r="D3936" i="55"/>
  <c r="C3936" i="55"/>
  <c r="F3934" i="55"/>
  <c r="E3934" i="55"/>
  <c r="D3934" i="55"/>
  <c r="C3934" i="55"/>
  <c r="F3932" i="55"/>
  <c r="E3932" i="55"/>
  <c r="D3932" i="55"/>
  <c r="C3932" i="55"/>
  <c r="E3929" i="55"/>
  <c r="D3929" i="55"/>
  <c r="C3929" i="55"/>
  <c r="D3924" i="55"/>
  <c r="C3924" i="55"/>
  <c r="E3918" i="55"/>
  <c r="D3918" i="55"/>
  <c r="C3918" i="55"/>
  <c r="E3913" i="55"/>
  <c r="D3913" i="55"/>
  <c r="C3913" i="55"/>
  <c r="E3910" i="55"/>
  <c r="D3910" i="55"/>
  <c r="C3910" i="55"/>
  <c r="F3906" i="55"/>
  <c r="F4406" i="55" s="1"/>
  <c r="E3906" i="55"/>
  <c r="E4406" i="55" s="1"/>
  <c r="D3906" i="55"/>
  <c r="D4406" i="55" s="1"/>
  <c r="C3906" i="55"/>
  <c r="C4406" i="55" s="1"/>
  <c r="F3888" i="55"/>
  <c r="E3888" i="55"/>
  <c r="D3888" i="55"/>
  <c r="C3888" i="55"/>
  <c r="F3885" i="55"/>
  <c r="E3885" i="55"/>
  <c r="D3885" i="55"/>
  <c r="C3885" i="55"/>
  <c r="F3878" i="55"/>
  <c r="E3878" i="55"/>
  <c r="D3878" i="55"/>
  <c r="C3878" i="55"/>
  <c r="F3876" i="55"/>
  <c r="E3876" i="55"/>
  <c r="D3876" i="55"/>
  <c r="C3876" i="55"/>
  <c r="F3872" i="55"/>
  <c r="E3872" i="55"/>
  <c r="D3872" i="55"/>
  <c r="C3872" i="55"/>
  <c r="F3865" i="55"/>
  <c r="E3865" i="55"/>
  <c r="D3865" i="55"/>
  <c r="C3865" i="55"/>
  <c r="F3858" i="55"/>
  <c r="E3858" i="55"/>
  <c r="D3858" i="55"/>
  <c r="C3858" i="55"/>
  <c r="F3852" i="55"/>
  <c r="E3852" i="55"/>
  <c r="D3852" i="55"/>
  <c r="C3852" i="55"/>
  <c r="F3849" i="55"/>
  <c r="E3849" i="55"/>
  <c r="D3849" i="55"/>
  <c r="C3849" i="55"/>
  <c r="F3845" i="55"/>
  <c r="F4403" i="55" s="1"/>
  <c r="E3845" i="55"/>
  <c r="E4403" i="55" s="1"/>
  <c r="D3845" i="55"/>
  <c r="D4403" i="55" s="1"/>
  <c r="C3845" i="55"/>
  <c r="C4403" i="55" s="1"/>
  <c r="F3833" i="55"/>
  <c r="E3833" i="55"/>
  <c r="D3833" i="55"/>
  <c r="C3833" i="55"/>
  <c r="F3830" i="55"/>
  <c r="E3830" i="55"/>
  <c r="D3830" i="55"/>
  <c r="C3830" i="55"/>
  <c r="F3825" i="55"/>
  <c r="E3825" i="55"/>
  <c r="D3825" i="55"/>
  <c r="C3825" i="55"/>
  <c r="F3822" i="55"/>
  <c r="E3822" i="55"/>
  <c r="D3822" i="55"/>
  <c r="C3822" i="55"/>
  <c r="F3819" i="55"/>
  <c r="E3819" i="55"/>
  <c r="D3819" i="55"/>
  <c r="C3819" i="55"/>
  <c r="F3812" i="55"/>
  <c r="E3812" i="55"/>
  <c r="D3812" i="55"/>
  <c r="C3812" i="55"/>
  <c r="F3806" i="55"/>
  <c r="E3806" i="55"/>
  <c r="D3806" i="55"/>
  <c r="C3806" i="55"/>
  <c r="F3800" i="55"/>
  <c r="E3800" i="55"/>
  <c r="D3800" i="55"/>
  <c r="C3800" i="55"/>
  <c r="F3797" i="55"/>
  <c r="E3797" i="55"/>
  <c r="D3797" i="55"/>
  <c r="C3797" i="55"/>
  <c r="F3793" i="55"/>
  <c r="F4400" i="55" s="1"/>
  <c r="E3793" i="55"/>
  <c r="E4400" i="55" s="1"/>
  <c r="D3793" i="55"/>
  <c r="D4400" i="55" s="1"/>
  <c r="C3793" i="55"/>
  <c r="C4400" i="55" s="1"/>
  <c r="F3773" i="55"/>
  <c r="E3773" i="55"/>
  <c r="D3773" i="55"/>
  <c r="C3773" i="55"/>
  <c r="F3770" i="55"/>
  <c r="E3770" i="55"/>
  <c r="D3770" i="55"/>
  <c r="C3770" i="55"/>
  <c r="F3767" i="55"/>
  <c r="E3767" i="55"/>
  <c r="D3767" i="55"/>
  <c r="C3767" i="55"/>
  <c r="F3762" i="55"/>
  <c r="E3762" i="55"/>
  <c r="D3762" i="55"/>
  <c r="C3762" i="55"/>
  <c r="F3759" i="55"/>
  <c r="E3759" i="55"/>
  <c r="D3759" i="55"/>
  <c r="C3759" i="55"/>
  <c r="F3755" i="55"/>
  <c r="E3755" i="55"/>
  <c r="D3755" i="55"/>
  <c r="C3755" i="55"/>
  <c r="F3748" i="55"/>
  <c r="E3748" i="55"/>
  <c r="D3748" i="55"/>
  <c r="C3748" i="55"/>
  <c r="F3739" i="55"/>
  <c r="E3739" i="55"/>
  <c r="C3739" i="55"/>
  <c r="F3733" i="55"/>
  <c r="E3733" i="55"/>
  <c r="D3733" i="55"/>
  <c r="C3729" i="55"/>
  <c r="C4398" i="55" s="1"/>
  <c r="F3729" i="55"/>
  <c r="F4398" i="55" s="1"/>
  <c r="F3727" i="55"/>
  <c r="F4397" i="55" s="1"/>
  <c r="E3727" i="55"/>
  <c r="E4397" i="55" s="1"/>
  <c r="D3727" i="55"/>
  <c r="D4397" i="55" s="1"/>
  <c r="C3727" i="55"/>
  <c r="C4397" i="55" s="1"/>
  <c r="F3718" i="55"/>
  <c r="F3709" i="55" s="1"/>
  <c r="E3709" i="55"/>
  <c r="D3709" i="55"/>
  <c r="C3709" i="55"/>
  <c r="F3706" i="55"/>
  <c r="E3706" i="55"/>
  <c r="D3706" i="55"/>
  <c r="C3706" i="55"/>
  <c r="F3703" i="55"/>
  <c r="E3703" i="55"/>
  <c r="D3703" i="55"/>
  <c r="C3703" i="55"/>
  <c r="F3698" i="55"/>
  <c r="E3698" i="55"/>
  <c r="D3698" i="55"/>
  <c r="C3698" i="55"/>
  <c r="F3695" i="55"/>
  <c r="E3695" i="55"/>
  <c r="D3695" i="55"/>
  <c r="C3695" i="55"/>
  <c r="F3691" i="55"/>
  <c r="E3691" i="55"/>
  <c r="D3691" i="55"/>
  <c r="C3691" i="55"/>
  <c r="F3684" i="55"/>
  <c r="E3684" i="55"/>
  <c r="D3684" i="55"/>
  <c r="C3684" i="55"/>
  <c r="F3676" i="55"/>
  <c r="E3676" i="55"/>
  <c r="D3676" i="55"/>
  <c r="C3676" i="55"/>
  <c r="F3670" i="55"/>
  <c r="E3670" i="55"/>
  <c r="D3670" i="55"/>
  <c r="C3670" i="55"/>
  <c r="F3667" i="55"/>
  <c r="E3667" i="55"/>
  <c r="D3667" i="55"/>
  <c r="C3667" i="55"/>
  <c r="F3664" i="55"/>
  <c r="F4394" i="55" s="1"/>
  <c r="E3664" i="55"/>
  <c r="D3664" i="55"/>
  <c r="D4394" i="55" s="1"/>
  <c r="C3664" i="55"/>
  <c r="C4394" i="55" s="1"/>
  <c r="F3644" i="55"/>
  <c r="E3644" i="55"/>
  <c r="D3644" i="55"/>
  <c r="C3644" i="55"/>
  <c r="F3641" i="55"/>
  <c r="E3641" i="55"/>
  <c r="D3641" i="55"/>
  <c r="C3641" i="55"/>
  <c r="F3638" i="55"/>
  <c r="E3638" i="55"/>
  <c r="D3638" i="55"/>
  <c r="C3638" i="55"/>
  <c r="F3632" i="55"/>
  <c r="E3632" i="55"/>
  <c r="D3632" i="55"/>
  <c r="C3632" i="55"/>
  <c r="F3629" i="55"/>
  <c r="E3629" i="55"/>
  <c r="D3629" i="55"/>
  <c r="C3629" i="55"/>
  <c r="F3625" i="55"/>
  <c r="E3625" i="55"/>
  <c r="D3625" i="55"/>
  <c r="C3625" i="55"/>
  <c r="F3618" i="55"/>
  <c r="E3618" i="55"/>
  <c r="D3618" i="55"/>
  <c r="C3618" i="55"/>
  <c r="F3609" i="55"/>
  <c r="E3609" i="55"/>
  <c r="D3609" i="55"/>
  <c r="C3609" i="55"/>
  <c r="F3603" i="55"/>
  <c r="E3603" i="55"/>
  <c r="D3603" i="55"/>
  <c r="C3603" i="55"/>
  <c r="F3600" i="55"/>
  <c r="E3600" i="55"/>
  <c r="D3600" i="55"/>
  <c r="C3600" i="55"/>
  <c r="F3597" i="55"/>
  <c r="F4391" i="55" s="1"/>
  <c r="E3597" i="55"/>
  <c r="E4391" i="55" s="1"/>
  <c r="D3597" i="55"/>
  <c r="D4391" i="55" s="1"/>
  <c r="C3597" i="55"/>
  <c r="C4391" i="55" s="1"/>
  <c r="F3578" i="55"/>
  <c r="E3578" i="55"/>
  <c r="C3578" i="55"/>
  <c r="F3576" i="55"/>
  <c r="E3576" i="55"/>
  <c r="D3576" i="55"/>
  <c r="C3576" i="55"/>
  <c r="F3573" i="55"/>
  <c r="E3573" i="55"/>
  <c r="D3573" i="55"/>
  <c r="C3573" i="55"/>
  <c r="F3568" i="55"/>
  <c r="E3568" i="55"/>
  <c r="D3568" i="55"/>
  <c r="C3568" i="55"/>
  <c r="F3565" i="55"/>
  <c r="E3565" i="55"/>
  <c r="D3565" i="55"/>
  <c r="C3565" i="55"/>
  <c r="F3561" i="55"/>
  <c r="E3561" i="55"/>
  <c r="D3561" i="55"/>
  <c r="C3561" i="55"/>
  <c r="F3554" i="55"/>
  <c r="E3554" i="55"/>
  <c r="D3554" i="55"/>
  <c r="C3554" i="55"/>
  <c r="F3548" i="55"/>
  <c r="E3548" i="55"/>
  <c r="D3548" i="55"/>
  <c r="C3548" i="55"/>
  <c r="F3542" i="55"/>
  <c r="E3542" i="55"/>
  <c r="D3542" i="55"/>
  <c r="C3542" i="55"/>
  <c r="F3539" i="55"/>
  <c r="E3539" i="55"/>
  <c r="D3539" i="55"/>
  <c r="F3536" i="55"/>
  <c r="E3536" i="55"/>
  <c r="D3536" i="55"/>
  <c r="C3536" i="55"/>
  <c r="F3514" i="55"/>
  <c r="E3514" i="55"/>
  <c r="D3514" i="55"/>
  <c r="C3514" i="55"/>
  <c r="F3512" i="55"/>
  <c r="E3512" i="55"/>
  <c r="D3512" i="55"/>
  <c r="C3512" i="55"/>
  <c r="F3509" i="55"/>
  <c r="E3509" i="55"/>
  <c r="D3509" i="55"/>
  <c r="C3509" i="55"/>
  <c r="F3504" i="55"/>
  <c r="E3504" i="55"/>
  <c r="D3504" i="55"/>
  <c r="C3504" i="55"/>
  <c r="F3501" i="55"/>
  <c r="E3501" i="55"/>
  <c r="D3501" i="55"/>
  <c r="C3501" i="55"/>
  <c r="F3497" i="55"/>
  <c r="E3497" i="55"/>
  <c r="D3497" i="55"/>
  <c r="C3497" i="55"/>
  <c r="F3490" i="55"/>
  <c r="E3490" i="55"/>
  <c r="D3490" i="55"/>
  <c r="C3490" i="55"/>
  <c r="F3483" i="55"/>
  <c r="E3483" i="55"/>
  <c r="D3483" i="55"/>
  <c r="C3483" i="55"/>
  <c r="F3477" i="55"/>
  <c r="E3477" i="55"/>
  <c r="D3477" i="55"/>
  <c r="C3477" i="55"/>
  <c r="F3474" i="55"/>
  <c r="E3474" i="55"/>
  <c r="D3474" i="55"/>
  <c r="C3474" i="55"/>
  <c r="F3471" i="55"/>
  <c r="E3471" i="55"/>
  <c r="D3471" i="55"/>
  <c r="C3471" i="55"/>
  <c r="F3466" i="55"/>
  <c r="E3466" i="55"/>
  <c r="D3466" i="55"/>
  <c r="C3466" i="55"/>
  <c r="F3450" i="55"/>
  <c r="E3450" i="55"/>
  <c r="D3450" i="55"/>
  <c r="C3450" i="55"/>
  <c r="F3447" i="55"/>
  <c r="E3447" i="55"/>
  <c r="D3447" i="55"/>
  <c r="C3447" i="55"/>
  <c r="F3444" i="55"/>
  <c r="E3444" i="55"/>
  <c r="D3444" i="55"/>
  <c r="C3444" i="55"/>
  <c r="F3439" i="55"/>
  <c r="E3439" i="55"/>
  <c r="D3439" i="55"/>
  <c r="C3439" i="55"/>
  <c r="F3436" i="55"/>
  <c r="E3436" i="55"/>
  <c r="D3436" i="55"/>
  <c r="C3436" i="55"/>
  <c r="F3432" i="55"/>
  <c r="E3432" i="55"/>
  <c r="D3432" i="55"/>
  <c r="C3432" i="55"/>
  <c r="F3425" i="55"/>
  <c r="E3425" i="55"/>
  <c r="D3425" i="55"/>
  <c r="C3425" i="55"/>
  <c r="F3419" i="55"/>
  <c r="E3419" i="55"/>
  <c r="D3419" i="55"/>
  <c r="C3419" i="55"/>
  <c r="F3413" i="55"/>
  <c r="E3413" i="55"/>
  <c r="D3413" i="55"/>
  <c r="C3413" i="55"/>
  <c r="F3410" i="55"/>
  <c r="E3410" i="55"/>
  <c r="D3410" i="55"/>
  <c r="C3410" i="55"/>
  <c r="F3407" i="55"/>
  <c r="F3465" i="55" s="1"/>
  <c r="E3407" i="55"/>
  <c r="D3407" i="55"/>
  <c r="D4382" i="55" s="1"/>
  <c r="C3407" i="55"/>
  <c r="C4382" i="55" s="1"/>
  <c r="C3402" i="55"/>
  <c r="C3385" i="55"/>
  <c r="E3382" i="55"/>
  <c r="D3382" i="55"/>
  <c r="C3382" i="55"/>
  <c r="C3379" i="55"/>
  <c r="E3373" i="55"/>
  <c r="D3373" i="55"/>
  <c r="C3373" i="55"/>
  <c r="E3370" i="55"/>
  <c r="D3370" i="55"/>
  <c r="C3370" i="55"/>
  <c r="E3366" i="55"/>
  <c r="D3366" i="55"/>
  <c r="C3366" i="55"/>
  <c r="E3359" i="55"/>
  <c r="D3359" i="55"/>
  <c r="C3359" i="55"/>
  <c r="E3350" i="55"/>
  <c r="D3350" i="55"/>
  <c r="C3350" i="55"/>
  <c r="E3344" i="55"/>
  <c r="D3344" i="55"/>
  <c r="C3344" i="55"/>
  <c r="E3341" i="55"/>
  <c r="D3341" i="55"/>
  <c r="C3341" i="55"/>
  <c r="F3338" i="55"/>
  <c r="E3338" i="55"/>
  <c r="D3338" i="55"/>
  <c r="C3338" i="55"/>
  <c r="D3316" i="55"/>
  <c r="C3316" i="55"/>
  <c r="F3313" i="55"/>
  <c r="D3313" i="55"/>
  <c r="C3313" i="55"/>
  <c r="F3310" i="55"/>
  <c r="D3310" i="55"/>
  <c r="C3310" i="55"/>
  <c r="F3304" i="55"/>
  <c r="D3304" i="55"/>
  <c r="C3304" i="55"/>
  <c r="F3301" i="55"/>
  <c r="D3301" i="55"/>
  <c r="C3301" i="55"/>
  <c r="F3297" i="55"/>
  <c r="D3297" i="55"/>
  <c r="C3297" i="55"/>
  <c r="D3290" i="55"/>
  <c r="C3290" i="55"/>
  <c r="F3281" i="55"/>
  <c r="D3281" i="55"/>
  <c r="C3281" i="55"/>
  <c r="D3275" i="55"/>
  <c r="C3275" i="55"/>
  <c r="F3272" i="55"/>
  <c r="D3272" i="55"/>
  <c r="C3272" i="55"/>
  <c r="F3269" i="55"/>
  <c r="E3269" i="55"/>
  <c r="E3331" i="55" s="1"/>
  <c r="D3269" i="55"/>
  <c r="C3269" i="55"/>
  <c r="E3263" i="55"/>
  <c r="D3263" i="55"/>
  <c r="C3263" i="55"/>
  <c r="E3246" i="55"/>
  <c r="D3246" i="55"/>
  <c r="C3246" i="55"/>
  <c r="F3243" i="55"/>
  <c r="E3243" i="55"/>
  <c r="D3243" i="55"/>
  <c r="C3243" i="55"/>
  <c r="F3240" i="55"/>
  <c r="E3240" i="55"/>
  <c r="D3240" i="55"/>
  <c r="C3240" i="55"/>
  <c r="E3235" i="55"/>
  <c r="D3235" i="55"/>
  <c r="C3235" i="55"/>
  <c r="F3232" i="55"/>
  <c r="E3232" i="55"/>
  <c r="D3232" i="55"/>
  <c r="C3232" i="55"/>
  <c r="F3228" i="55"/>
  <c r="E3228" i="55"/>
  <c r="D3228" i="55"/>
  <c r="C3228" i="55"/>
  <c r="E3219" i="55"/>
  <c r="D3219" i="55"/>
  <c r="C3219" i="55"/>
  <c r="E3212" i="55"/>
  <c r="D3212" i="55"/>
  <c r="C3212" i="55"/>
  <c r="E3206" i="55"/>
  <c r="D3206" i="55"/>
  <c r="C3206" i="55"/>
  <c r="F3203" i="55"/>
  <c r="E3203" i="55"/>
  <c r="D3203" i="55"/>
  <c r="C3203" i="55"/>
  <c r="F3200" i="55"/>
  <c r="E3200" i="55"/>
  <c r="D3200" i="55"/>
  <c r="C3200" i="55"/>
  <c r="F3180" i="55"/>
  <c r="E3180" i="55"/>
  <c r="D3180" i="55"/>
  <c r="C3180" i="55"/>
  <c r="F3175" i="55"/>
  <c r="E3175" i="55"/>
  <c r="D3175" i="55"/>
  <c r="C3175" i="55"/>
  <c r="F3172" i="55"/>
  <c r="E3172" i="55"/>
  <c r="D3172" i="55"/>
  <c r="C3172" i="55"/>
  <c r="F3168" i="55"/>
  <c r="E3168" i="55"/>
  <c r="D3168" i="55"/>
  <c r="C3168" i="55"/>
  <c r="E3161" i="55"/>
  <c r="D3161" i="55"/>
  <c r="C3161" i="55"/>
  <c r="E3155" i="55"/>
  <c r="D3155" i="55"/>
  <c r="C3155" i="55"/>
  <c r="E3149" i="55"/>
  <c r="D3149" i="55"/>
  <c r="C3149" i="55"/>
  <c r="F3146" i="55"/>
  <c r="E3146" i="55"/>
  <c r="D3146" i="55"/>
  <c r="C3146" i="55"/>
  <c r="F3142" i="55"/>
  <c r="E3142" i="55"/>
  <c r="E4370" i="55" s="1"/>
  <c r="D3142" i="55"/>
  <c r="C3142" i="55"/>
  <c r="E3120" i="55"/>
  <c r="D3120" i="55"/>
  <c r="C3120" i="55"/>
  <c r="E3118" i="55"/>
  <c r="D3118" i="55"/>
  <c r="C3118" i="55"/>
  <c r="E3115" i="55"/>
  <c r="D3115" i="55"/>
  <c r="C3115" i="55"/>
  <c r="E3110" i="55"/>
  <c r="D3110" i="55"/>
  <c r="C3110" i="55"/>
  <c r="E3107" i="55"/>
  <c r="D3107" i="55"/>
  <c r="C3107" i="55"/>
  <c r="E3103" i="55"/>
  <c r="D3103" i="55"/>
  <c r="C3103" i="55"/>
  <c r="E3096" i="55"/>
  <c r="D3096" i="55"/>
  <c r="C3096" i="55"/>
  <c r="E3089" i="55"/>
  <c r="D3089" i="55"/>
  <c r="C3089" i="55"/>
  <c r="E3083" i="55"/>
  <c r="D3083" i="55"/>
  <c r="C3083" i="55"/>
  <c r="E3079" i="55"/>
  <c r="D3079" i="55"/>
  <c r="C3079" i="55"/>
  <c r="F3075" i="55"/>
  <c r="E3075" i="55"/>
  <c r="E4367" i="55" s="1"/>
  <c r="D3075" i="55"/>
  <c r="D4367" i="55" s="1"/>
  <c r="C3075" i="55"/>
  <c r="C4367" i="55" s="1"/>
  <c r="E3058" i="55"/>
  <c r="D3058" i="55"/>
  <c r="C3058" i="55"/>
  <c r="E3056" i="55"/>
  <c r="D3056" i="55"/>
  <c r="C3056" i="55"/>
  <c r="E3053" i="55"/>
  <c r="D3053" i="55"/>
  <c r="C3053" i="55"/>
  <c r="E3048" i="55"/>
  <c r="D3048" i="55"/>
  <c r="C3048" i="55"/>
  <c r="E3046" i="55"/>
  <c r="D3046" i="55"/>
  <c r="C3046" i="55"/>
  <c r="E3042" i="55"/>
  <c r="D3042" i="55"/>
  <c r="C3042" i="55"/>
  <c r="E3035" i="55"/>
  <c r="D3035" i="55"/>
  <c r="C3035" i="55"/>
  <c r="E3028" i="55"/>
  <c r="D3028" i="55"/>
  <c r="C3028" i="55"/>
  <c r="E3022" i="55"/>
  <c r="D3022" i="55"/>
  <c r="C3022" i="55"/>
  <c r="E3018" i="55"/>
  <c r="D3018" i="55"/>
  <c r="C3018" i="55"/>
  <c r="F3014" i="55"/>
  <c r="E3014" i="55"/>
  <c r="E4364" i="55" s="1"/>
  <c r="D3014" i="55"/>
  <c r="D4364" i="55" s="1"/>
  <c r="C3014" i="55"/>
  <c r="C4364" i="55" s="1"/>
  <c r="E2997" i="55"/>
  <c r="D2997" i="55"/>
  <c r="C2997" i="55"/>
  <c r="F2994" i="55"/>
  <c r="E2994" i="55"/>
  <c r="D2994" i="55"/>
  <c r="C2994" i="55"/>
  <c r="F2989" i="55"/>
  <c r="E2989" i="55"/>
  <c r="D2989" i="55"/>
  <c r="C2989" i="55"/>
  <c r="F2986" i="55"/>
  <c r="E2986" i="55"/>
  <c r="D2986" i="55"/>
  <c r="C2986" i="55"/>
  <c r="F2983" i="55"/>
  <c r="E2983" i="55"/>
  <c r="D2983" i="55"/>
  <c r="C2983" i="55"/>
  <c r="F2977" i="55"/>
  <c r="E2977" i="55"/>
  <c r="D2977" i="55"/>
  <c r="C2977" i="55"/>
  <c r="F2971" i="55"/>
  <c r="E2971" i="55"/>
  <c r="D2971" i="55"/>
  <c r="C2971" i="55"/>
  <c r="F2965" i="55"/>
  <c r="E2965" i="55"/>
  <c r="D2965" i="55"/>
  <c r="C2965" i="55"/>
  <c r="F2962" i="55"/>
  <c r="E2962" i="55"/>
  <c r="D2962" i="55"/>
  <c r="C2962" i="55"/>
  <c r="F2958" i="55"/>
  <c r="E2958" i="55"/>
  <c r="E4361" i="55" s="1"/>
  <c r="D2958" i="55"/>
  <c r="D4361" i="55" s="1"/>
  <c r="C2958" i="55"/>
  <c r="C4361" i="55" s="1"/>
  <c r="E2928" i="55"/>
  <c r="D2928" i="55"/>
  <c r="C2928" i="55"/>
  <c r="F2925" i="55"/>
  <c r="E2925" i="55"/>
  <c r="D2925" i="55"/>
  <c r="C2925" i="55"/>
  <c r="F2920" i="55"/>
  <c r="E2920" i="55"/>
  <c r="D2920" i="55"/>
  <c r="C2920" i="55"/>
  <c r="F2917" i="55"/>
  <c r="E2917" i="55"/>
  <c r="D2917" i="55"/>
  <c r="C2917" i="55"/>
  <c r="E2913" i="55"/>
  <c r="D2913" i="55"/>
  <c r="C2913" i="55"/>
  <c r="E2906" i="55"/>
  <c r="D2906" i="55"/>
  <c r="C2906" i="55"/>
  <c r="E2898" i="55"/>
  <c r="D2898" i="55"/>
  <c r="C2898" i="55"/>
  <c r="E2892" i="55"/>
  <c r="D2892" i="55"/>
  <c r="C2892" i="55"/>
  <c r="E2888" i="55"/>
  <c r="D2888" i="55"/>
  <c r="C2888" i="55"/>
  <c r="F2884" i="55"/>
  <c r="E2884" i="55"/>
  <c r="E4358" i="55" s="1"/>
  <c r="D2884" i="55"/>
  <c r="D4358" i="55" s="1"/>
  <c r="C2884" i="55"/>
  <c r="F2879" i="55"/>
  <c r="F2878" i="55" s="1"/>
  <c r="E2879" i="55"/>
  <c r="E2878" i="55" s="1"/>
  <c r="D2879" i="55"/>
  <c r="D2878" i="55" s="1"/>
  <c r="C2879" i="55"/>
  <c r="C2878" i="55" s="1"/>
  <c r="D2859" i="55"/>
  <c r="C2859" i="55"/>
  <c r="F2856" i="55"/>
  <c r="D2856" i="55"/>
  <c r="C2856" i="55"/>
  <c r="F2851" i="55"/>
  <c r="D2851" i="55"/>
  <c r="C2851" i="55"/>
  <c r="F2848" i="55"/>
  <c r="D2848" i="55"/>
  <c r="C2848" i="55"/>
  <c r="F2844" i="55"/>
  <c r="D2844" i="55"/>
  <c r="C2844" i="55"/>
  <c r="D2837" i="55"/>
  <c r="C2837" i="55"/>
  <c r="F2831" i="55"/>
  <c r="D2831" i="55"/>
  <c r="C2831" i="55"/>
  <c r="F2825" i="55"/>
  <c r="D2825" i="55"/>
  <c r="C2825" i="55"/>
  <c r="F2822" i="55"/>
  <c r="D2822" i="55"/>
  <c r="C2822" i="55"/>
  <c r="F2818" i="55"/>
  <c r="E2818" i="55"/>
  <c r="D2818" i="55"/>
  <c r="D4355" i="55" s="1"/>
  <c r="C2818" i="55"/>
  <c r="C4355" i="55" s="1"/>
  <c r="E2801" i="55"/>
  <c r="D2801" i="55"/>
  <c r="C2801" i="55"/>
  <c r="F2798" i="55"/>
  <c r="E2798" i="55"/>
  <c r="D2798" i="55"/>
  <c r="C2798" i="55"/>
  <c r="F2793" i="55"/>
  <c r="E2793" i="55"/>
  <c r="D2793" i="55"/>
  <c r="C2793" i="55"/>
  <c r="F2790" i="55"/>
  <c r="E2790" i="55"/>
  <c r="D2790" i="55"/>
  <c r="C2790" i="55"/>
  <c r="F2786" i="55"/>
  <c r="E2786" i="55"/>
  <c r="D2786" i="55"/>
  <c r="C2786" i="55"/>
  <c r="E2778" i="55"/>
  <c r="D2778" i="55"/>
  <c r="C2778" i="55"/>
  <c r="E2772" i="55"/>
  <c r="D2772" i="55"/>
  <c r="C2772" i="55"/>
  <c r="E2766" i="55"/>
  <c r="D2766" i="55"/>
  <c r="C2766" i="55"/>
  <c r="F2763" i="55"/>
  <c r="E2763" i="55"/>
  <c r="D2763" i="55"/>
  <c r="C2763" i="55"/>
  <c r="F2760" i="55"/>
  <c r="F4352" i="55" s="1"/>
  <c r="E2760" i="55"/>
  <c r="E4352" i="55" s="1"/>
  <c r="D2760" i="55"/>
  <c r="D4352" i="55" s="1"/>
  <c r="C2760" i="55"/>
  <c r="C4352" i="55" s="1"/>
  <c r="F2743" i="55"/>
  <c r="E2743" i="55"/>
  <c r="D2743" i="55"/>
  <c r="C2743" i="55"/>
  <c r="F2740" i="55"/>
  <c r="E2740" i="55"/>
  <c r="D2740" i="55"/>
  <c r="C2740" i="55"/>
  <c r="F2735" i="55"/>
  <c r="E2735" i="55"/>
  <c r="D2735" i="55"/>
  <c r="C2735" i="55"/>
  <c r="F2732" i="55"/>
  <c r="E2732" i="55"/>
  <c r="D2732" i="55"/>
  <c r="C2732" i="55"/>
  <c r="F2728" i="55"/>
  <c r="E2728" i="55"/>
  <c r="D2728" i="55"/>
  <c r="C2728" i="55"/>
  <c r="E2720" i="55"/>
  <c r="D2720" i="55"/>
  <c r="C2720" i="55"/>
  <c r="F2714" i="55"/>
  <c r="E2714" i="55"/>
  <c r="D2714" i="55"/>
  <c r="C2714" i="55"/>
  <c r="F2708" i="55"/>
  <c r="E2708" i="55"/>
  <c r="D2708" i="55"/>
  <c r="C2708" i="55"/>
  <c r="F2705" i="55"/>
  <c r="E2705" i="55"/>
  <c r="D2705" i="55"/>
  <c r="C2705" i="55"/>
  <c r="F2702" i="55"/>
  <c r="F4349" i="55" s="1"/>
  <c r="E2702" i="55"/>
  <c r="E4349" i="55" s="1"/>
  <c r="D2702" i="55"/>
  <c r="D4349" i="55" s="1"/>
  <c r="C2702" i="55"/>
  <c r="C4349" i="55" s="1"/>
  <c r="E2683" i="55"/>
  <c r="D2683" i="55"/>
  <c r="C2683" i="55"/>
  <c r="E2680" i="55"/>
  <c r="D2680" i="55"/>
  <c r="C2680" i="55"/>
  <c r="F2675" i="55"/>
  <c r="E2675" i="55"/>
  <c r="D2675" i="55"/>
  <c r="E2672" i="55"/>
  <c r="D2672" i="55"/>
  <c r="C2672" i="55"/>
  <c r="F2668" i="55"/>
  <c r="E2668" i="55"/>
  <c r="D2668" i="55"/>
  <c r="C2668" i="55"/>
  <c r="E2660" i="55"/>
  <c r="D2660" i="55"/>
  <c r="C2660" i="55"/>
  <c r="E2654" i="55"/>
  <c r="D2654" i="55"/>
  <c r="C2654" i="55"/>
  <c r="F2648" i="55"/>
  <c r="E2648" i="55"/>
  <c r="D2648" i="55"/>
  <c r="C2648" i="55"/>
  <c r="F2645" i="55"/>
  <c r="E2645" i="55"/>
  <c r="D2645" i="55"/>
  <c r="C2645" i="55"/>
  <c r="F2641" i="55"/>
  <c r="E2641" i="55"/>
  <c r="E4346" i="55" s="1"/>
  <c r="D2641" i="55"/>
  <c r="D4346" i="55" s="1"/>
  <c r="C2641" i="55"/>
  <c r="C4346" i="55" s="1"/>
  <c r="E2627" i="55"/>
  <c r="D2627" i="55"/>
  <c r="C2627" i="55"/>
  <c r="E2624" i="55"/>
  <c r="D2624" i="55"/>
  <c r="C2624" i="55"/>
  <c r="E2619" i="55"/>
  <c r="D2619" i="55"/>
  <c r="C2619" i="55"/>
  <c r="E2616" i="55"/>
  <c r="D2616" i="55"/>
  <c r="C2616" i="55"/>
  <c r="E2612" i="55"/>
  <c r="D2612" i="55"/>
  <c r="C2612" i="55"/>
  <c r="E2605" i="55"/>
  <c r="D2605" i="55"/>
  <c r="C2605" i="55"/>
  <c r="E2598" i="55"/>
  <c r="D2598" i="55"/>
  <c r="C2598" i="55"/>
  <c r="E2592" i="55"/>
  <c r="D2592" i="55"/>
  <c r="C2592" i="55"/>
  <c r="D2589" i="55"/>
  <c r="C2589" i="55"/>
  <c r="F2585" i="55"/>
  <c r="E4341" i="55"/>
  <c r="D2585" i="55"/>
  <c r="D4341" i="55" s="1"/>
  <c r="C2585" i="55"/>
  <c r="C4341" i="55" s="1"/>
  <c r="D2567" i="55"/>
  <c r="F2564" i="55"/>
  <c r="D2564" i="55"/>
  <c r="F2559" i="55"/>
  <c r="D2559" i="55"/>
  <c r="F2556" i="55"/>
  <c r="D2556" i="55"/>
  <c r="D2552" i="55"/>
  <c r="D2545" i="55"/>
  <c r="D2536" i="55"/>
  <c r="F2530" i="55"/>
  <c r="E2530" i="55"/>
  <c r="D2530" i="55"/>
  <c r="F2527" i="55"/>
  <c r="E2527" i="55"/>
  <c r="D2527" i="55"/>
  <c r="F2523" i="55"/>
  <c r="E2523" i="55"/>
  <c r="E4338" i="55" s="1"/>
  <c r="D2523" i="55"/>
  <c r="D4338" i="55" s="1"/>
  <c r="C2523" i="55"/>
  <c r="C4338" i="55" s="1"/>
  <c r="F2500" i="55"/>
  <c r="E2500" i="55"/>
  <c r="D2500" i="55"/>
  <c r="F2497" i="55"/>
  <c r="E2497" i="55"/>
  <c r="D2497" i="55"/>
  <c r="C2497" i="55"/>
  <c r="F2492" i="55"/>
  <c r="E2492" i="55"/>
  <c r="D2492" i="55"/>
  <c r="C2492" i="55"/>
  <c r="F2490" i="55"/>
  <c r="E2490" i="55"/>
  <c r="D2490" i="55"/>
  <c r="C2490" i="55"/>
  <c r="F2486" i="55"/>
  <c r="E2486" i="55"/>
  <c r="D2486" i="55"/>
  <c r="C2486" i="55"/>
  <c r="F2479" i="55"/>
  <c r="E2479" i="55"/>
  <c r="D2479" i="55"/>
  <c r="C2479" i="55"/>
  <c r="F2473" i="55"/>
  <c r="E2473" i="55"/>
  <c r="D2473" i="55"/>
  <c r="F2467" i="55"/>
  <c r="E2467" i="55"/>
  <c r="D2467" i="55"/>
  <c r="C2467" i="55"/>
  <c r="F2464" i="55"/>
  <c r="E2464" i="55"/>
  <c r="D2464" i="55"/>
  <c r="F2459" i="55"/>
  <c r="F4335" i="55" s="1"/>
  <c r="E2459" i="55"/>
  <c r="E4335" i="55" s="1"/>
  <c r="D2459" i="55"/>
  <c r="D4335" i="55" s="1"/>
  <c r="C4335" i="55"/>
  <c r="E2445" i="55"/>
  <c r="D2445" i="55"/>
  <c r="C2445" i="55"/>
  <c r="E2442" i="55"/>
  <c r="D2442" i="55"/>
  <c r="C2442" i="55"/>
  <c r="E2437" i="55"/>
  <c r="D2437" i="55"/>
  <c r="C2437" i="55"/>
  <c r="E2434" i="55"/>
  <c r="D2434" i="55"/>
  <c r="C2434" i="55"/>
  <c r="E2430" i="55"/>
  <c r="D2430" i="55"/>
  <c r="C2430" i="55"/>
  <c r="E2422" i="55"/>
  <c r="D2422" i="55"/>
  <c r="C2422" i="55"/>
  <c r="E2414" i="55"/>
  <c r="D2414" i="55"/>
  <c r="C2414" i="55"/>
  <c r="E2408" i="55"/>
  <c r="D2408" i="55"/>
  <c r="C2408" i="55"/>
  <c r="E2405" i="55"/>
  <c r="D2405" i="55"/>
  <c r="C2405" i="55"/>
  <c r="F2401" i="55"/>
  <c r="E2401" i="55"/>
  <c r="E4332" i="55" s="1"/>
  <c r="D2401" i="55"/>
  <c r="D4332" i="55" s="1"/>
  <c r="C2401" i="55"/>
  <c r="C4332" i="55" s="1"/>
  <c r="F2389" i="55"/>
  <c r="E2389" i="55"/>
  <c r="D2389" i="55"/>
  <c r="C2389" i="55"/>
  <c r="F2386" i="55"/>
  <c r="E2386" i="55"/>
  <c r="D2386" i="55"/>
  <c r="C2386" i="55"/>
  <c r="F2381" i="55"/>
  <c r="E2381" i="55"/>
  <c r="D2381" i="55"/>
  <c r="C2381" i="55"/>
  <c r="F2378" i="55"/>
  <c r="E2378" i="55"/>
  <c r="D2378" i="55"/>
  <c r="C2378" i="55"/>
  <c r="F2375" i="55"/>
  <c r="E2375" i="55"/>
  <c r="D2375" i="55"/>
  <c r="C2375" i="55"/>
  <c r="F2368" i="55"/>
  <c r="E2368" i="55"/>
  <c r="D2368" i="55"/>
  <c r="C2368" i="55"/>
  <c r="F2362" i="55"/>
  <c r="E2362" i="55"/>
  <c r="D2362" i="55"/>
  <c r="C2362" i="55"/>
  <c r="F2356" i="55"/>
  <c r="E2356" i="55"/>
  <c r="D2356" i="55"/>
  <c r="C2356" i="55"/>
  <c r="F2353" i="55"/>
  <c r="E2353" i="55"/>
  <c r="D2353" i="55"/>
  <c r="C2353" i="55"/>
  <c r="F2349" i="55"/>
  <c r="E2349" i="55"/>
  <c r="E4327" i="55" s="1"/>
  <c r="D2349" i="55"/>
  <c r="D4327" i="55" s="1"/>
  <c r="C2349" i="55"/>
  <c r="C4327" i="55" s="1"/>
  <c r="F2337" i="55"/>
  <c r="E2337" i="55"/>
  <c r="D2337" i="55"/>
  <c r="C2337" i="55"/>
  <c r="F2334" i="55"/>
  <c r="E2334" i="55"/>
  <c r="D2334" i="55"/>
  <c r="C2334" i="55"/>
  <c r="E2328" i="55"/>
  <c r="D2328" i="55"/>
  <c r="C2328" i="55"/>
  <c r="F2325" i="55"/>
  <c r="E2325" i="55"/>
  <c r="D2325" i="55"/>
  <c r="C2325" i="55"/>
  <c r="E2321" i="55"/>
  <c r="D2321" i="55"/>
  <c r="C2321" i="55"/>
  <c r="E2314" i="55"/>
  <c r="D2314" i="55"/>
  <c r="C2314" i="55"/>
  <c r="F2308" i="55"/>
  <c r="E2308" i="55"/>
  <c r="D2308" i="55"/>
  <c r="C2308" i="55"/>
  <c r="F2302" i="55"/>
  <c r="E2302" i="55"/>
  <c r="D2302" i="55"/>
  <c r="C2302" i="55"/>
  <c r="F2299" i="55"/>
  <c r="E2299" i="55"/>
  <c r="D2299" i="55"/>
  <c r="C2299" i="55"/>
  <c r="F2295" i="55"/>
  <c r="E2295" i="55"/>
  <c r="E4324" i="55" s="1"/>
  <c r="D2295" i="55"/>
  <c r="D4324" i="55" s="1"/>
  <c r="C2295" i="55"/>
  <c r="C4324" i="55" s="1"/>
  <c r="F2281" i="55"/>
  <c r="E2281" i="55"/>
  <c r="D2281" i="55"/>
  <c r="C2281" i="55"/>
  <c r="F2277" i="55"/>
  <c r="E2277" i="55"/>
  <c r="D2277" i="55"/>
  <c r="C2277" i="55"/>
  <c r="F2271" i="55"/>
  <c r="E2271" i="55"/>
  <c r="D2271" i="55"/>
  <c r="C2271" i="55"/>
  <c r="F2268" i="55"/>
  <c r="E2268" i="55"/>
  <c r="D2268" i="55"/>
  <c r="C2268" i="55"/>
  <c r="F2264" i="55"/>
  <c r="E2264" i="55"/>
  <c r="D2264" i="55"/>
  <c r="C2264" i="55"/>
  <c r="E2257" i="55"/>
  <c r="D2257" i="55"/>
  <c r="C2257" i="55"/>
  <c r="E2251" i="55"/>
  <c r="D2251" i="55"/>
  <c r="C2251" i="55"/>
  <c r="F2245" i="55"/>
  <c r="E2245" i="55"/>
  <c r="D2245" i="55"/>
  <c r="C2245" i="55"/>
  <c r="F2242" i="55"/>
  <c r="E2242" i="55"/>
  <c r="D2242" i="55"/>
  <c r="C2242" i="55"/>
  <c r="F2239" i="55"/>
  <c r="E2239" i="55"/>
  <c r="E4321" i="55" s="1"/>
  <c r="D2239" i="55"/>
  <c r="D4321" i="55" s="1"/>
  <c r="C2239" i="55"/>
  <c r="C4321" i="55" s="1"/>
  <c r="F2223" i="55"/>
  <c r="E2223" i="55"/>
  <c r="D2223" i="55"/>
  <c r="C2223" i="55"/>
  <c r="F2219" i="55"/>
  <c r="E2219" i="55"/>
  <c r="D2219" i="55"/>
  <c r="C2219" i="55"/>
  <c r="F2213" i="55"/>
  <c r="E2213" i="55"/>
  <c r="D2213" i="55"/>
  <c r="C2213" i="55"/>
  <c r="F2210" i="55"/>
  <c r="E2210" i="55"/>
  <c r="D2210" i="55"/>
  <c r="C2210" i="55"/>
  <c r="F2206" i="55"/>
  <c r="E2206" i="55"/>
  <c r="D2206" i="55"/>
  <c r="C2206" i="55"/>
  <c r="F2199" i="55"/>
  <c r="E2199" i="55"/>
  <c r="D2199" i="55"/>
  <c r="C2199" i="55"/>
  <c r="F2193" i="55"/>
  <c r="E2193" i="55"/>
  <c r="D2193" i="55"/>
  <c r="C2193" i="55"/>
  <c r="F2187" i="55"/>
  <c r="E2187" i="55"/>
  <c r="D2187" i="55"/>
  <c r="C2187" i="55"/>
  <c r="F2184" i="55"/>
  <c r="E2184" i="55"/>
  <c r="D2184" i="55"/>
  <c r="C2184" i="55"/>
  <c r="F2180" i="55"/>
  <c r="E2180" i="55"/>
  <c r="E4318" i="55" s="1"/>
  <c r="D2180" i="55"/>
  <c r="D4318" i="55" s="1"/>
  <c r="C2180" i="55"/>
  <c r="C4318" i="55" s="1"/>
  <c r="E2165" i="55"/>
  <c r="D2165" i="55"/>
  <c r="C2165" i="55"/>
  <c r="F2161" i="55"/>
  <c r="E2161" i="55"/>
  <c r="D2161" i="55"/>
  <c r="C2161" i="55"/>
  <c r="F2155" i="55"/>
  <c r="E2155" i="55"/>
  <c r="D2155" i="55"/>
  <c r="C2155" i="55"/>
  <c r="F2152" i="55"/>
  <c r="E2152" i="55"/>
  <c r="D2152" i="55"/>
  <c r="C2152" i="55"/>
  <c r="F2148" i="55"/>
  <c r="E2148" i="55"/>
  <c r="D2148" i="55"/>
  <c r="C2148" i="55"/>
  <c r="E2141" i="55"/>
  <c r="D2141" i="55"/>
  <c r="C2141" i="55"/>
  <c r="F2135" i="55"/>
  <c r="E2135" i="55"/>
  <c r="D2135" i="55"/>
  <c r="C2135" i="55"/>
  <c r="E2129" i="55"/>
  <c r="D2129" i="55"/>
  <c r="C2129" i="55"/>
  <c r="F2126" i="55"/>
  <c r="E2126" i="55"/>
  <c r="D2126" i="55"/>
  <c r="C2126" i="55"/>
  <c r="F2123" i="55"/>
  <c r="E2123" i="55"/>
  <c r="E4315" i="55" s="1"/>
  <c r="D2123" i="55"/>
  <c r="D4315" i="55" s="1"/>
  <c r="C2123" i="55"/>
  <c r="C4315" i="55" s="1"/>
  <c r="F2108" i="55"/>
  <c r="E2108" i="55"/>
  <c r="D2108" i="55"/>
  <c r="C2108" i="55"/>
  <c r="F2104" i="55"/>
  <c r="E2104" i="55"/>
  <c r="D2104" i="55"/>
  <c r="C2104" i="55"/>
  <c r="F2098" i="55"/>
  <c r="E2098" i="55"/>
  <c r="D2098" i="55"/>
  <c r="C2098" i="55"/>
  <c r="F2095" i="55"/>
  <c r="E2095" i="55"/>
  <c r="D2095" i="55"/>
  <c r="C2095" i="55"/>
  <c r="F2091" i="55"/>
  <c r="E2091" i="55"/>
  <c r="D2091" i="55"/>
  <c r="C2091" i="55"/>
  <c r="F2084" i="55"/>
  <c r="E2084" i="55"/>
  <c r="D2084" i="55"/>
  <c r="C2084" i="55"/>
  <c r="F2078" i="55"/>
  <c r="E2078" i="55"/>
  <c r="D2078" i="55"/>
  <c r="C2078" i="55"/>
  <c r="F2072" i="55"/>
  <c r="E2072" i="55"/>
  <c r="D2072" i="55"/>
  <c r="C2072" i="55"/>
  <c r="F2069" i="55"/>
  <c r="E2069" i="55"/>
  <c r="D2069" i="55"/>
  <c r="C2069" i="55"/>
  <c r="F2066" i="55"/>
  <c r="E2066" i="55"/>
  <c r="E4312" i="55" s="1"/>
  <c r="D2066" i="55"/>
  <c r="D4312" i="55" s="1"/>
  <c r="C2066" i="55"/>
  <c r="C4312" i="55" s="1"/>
  <c r="E2051" i="55"/>
  <c r="D2051" i="55"/>
  <c r="C2051" i="55"/>
  <c r="F2047" i="55"/>
  <c r="E2047" i="55"/>
  <c r="D2047" i="55"/>
  <c r="C2047" i="55"/>
  <c r="F2041" i="55"/>
  <c r="E2041" i="55"/>
  <c r="C2041" i="55"/>
  <c r="F2038" i="55"/>
  <c r="E2038" i="55"/>
  <c r="D2038" i="55"/>
  <c r="C2038" i="55"/>
  <c r="F2034" i="55"/>
  <c r="E2034" i="55"/>
  <c r="D2034" i="55"/>
  <c r="C2034" i="55"/>
  <c r="E2027" i="55"/>
  <c r="D2027" i="55"/>
  <c r="C2027" i="55"/>
  <c r="E2021" i="55"/>
  <c r="D2021" i="55"/>
  <c r="C2021" i="55"/>
  <c r="F2015" i="55"/>
  <c r="E2015" i="55"/>
  <c r="D2015" i="55"/>
  <c r="C2015" i="55"/>
  <c r="F2012" i="55"/>
  <c r="E2012" i="55"/>
  <c r="D2012" i="55"/>
  <c r="C2012" i="55"/>
  <c r="F2008" i="55"/>
  <c r="E2008" i="55"/>
  <c r="E4309" i="55" s="1"/>
  <c r="D2008" i="55"/>
  <c r="D4309" i="55" s="1"/>
  <c r="C2008" i="55"/>
  <c r="C4309" i="55" s="1"/>
  <c r="C1999" i="55"/>
  <c r="C1996" i="55"/>
  <c r="D1991" i="55"/>
  <c r="C1991" i="55"/>
  <c r="F1988" i="55"/>
  <c r="D1988" i="55"/>
  <c r="C1988" i="55"/>
  <c r="F1985" i="55"/>
  <c r="D1985" i="55"/>
  <c r="C1985" i="55"/>
  <c r="D1978" i="55"/>
  <c r="C1978" i="55"/>
  <c r="D1972" i="55"/>
  <c r="C1972" i="55"/>
  <c r="F1966" i="55"/>
  <c r="D1966" i="55"/>
  <c r="C1966" i="55"/>
  <c r="C1963" i="55"/>
  <c r="F1959" i="55"/>
  <c r="E1959" i="55"/>
  <c r="E4306" i="55" s="1"/>
  <c r="D1959" i="55"/>
  <c r="C1959" i="55"/>
  <c r="E1948" i="55"/>
  <c r="D1948" i="55"/>
  <c r="C1948" i="55"/>
  <c r="F1945" i="55"/>
  <c r="E1945" i="55"/>
  <c r="D1945" i="55"/>
  <c r="C1945" i="55"/>
  <c r="F1939" i="55"/>
  <c r="E1939" i="55"/>
  <c r="D1939" i="55"/>
  <c r="C1939" i="55"/>
  <c r="E1936" i="55"/>
  <c r="D1936" i="55"/>
  <c r="C1936" i="55"/>
  <c r="E1932" i="55"/>
  <c r="D1932" i="55"/>
  <c r="C1932" i="55"/>
  <c r="E1925" i="55"/>
  <c r="D1925" i="55"/>
  <c r="C1925" i="55"/>
  <c r="E1919" i="55"/>
  <c r="D1919" i="55"/>
  <c r="C1919" i="55"/>
  <c r="C1913" i="55"/>
  <c r="F1910" i="55"/>
  <c r="E1910" i="55"/>
  <c r="D1910" i="55"/>
  <c r="C1910" i="55"/>
  <c r="F1906" i="55"/>
  <c r="E1906" i="55"/>
  <c r="E4303" i="55" s="1"/>
  <c r="D1906" i="55"/>
  <c r="D4303" i="55" s="1"/>
  <c r="C1906" i="55"/>
  <c r="C4303" i="55" s="1"/>
  <c r="F1887" i="55"/>
  <c r="E1887" i="55"/>
  <c r="D1887" i="55"/>
  <c r="C1887" i="55"/>
  <c r="F1882" i="55"/>
  <c r="E1882" i="55"/>
  <c r="D1882" i="55"/>
  <c r="C1882" i="55"/>
  <c r="F1880" i="55"/>
  <c r="E1880" i="55"/>
  <c r="D1880" i="55"/>
  <c r="C1880" i="55"/>
  <c r="E1876" i="55"/>
  <c r="D1876" i="55"/>
  <c r="C1876" i="55"/>
  <c r="E1870" i="55"/>
  <c r="D1870" i="55"/>
  <c r="C1870" i="55"/>
  <c r="E1865" i="55"/>
  <c r="D1865" i="55"/>
  <c r="C1865" i="55"/>
  <c r="E1858" i="55"/>
  <c r="D1858" i="55"/>
  <c r="C1858" i="55"/>
  <c r="F1855" i="55"/>
  <c r="E1855" i="55"/>
  <c r="D1855" i="55"/>
  <c r="C1855" i="55"/>
  <c r="F1851" i="55"/>
  <c r="F1902" i="55" s="1"/>
  <c r="E1851" i="55"/>
  <c r="D1851" i="55"/>
  <c r="C1851" i="55"/>
  <c r="F1829" i="55"/>
  <c r="E1829" i="55"/>
  <c r="F1825" i="55"/>
  <c r="E1825" i="55"/>
  <c r="F1819" i="55"/>
  <c r="E1819" i="55"/>
  <c r="F1816" i="55"/>
  <c r="E1816" i="55"/>
  <c r="D1816" i="55"/>
  <c r="F1812" i="55"/>
  <c r="E1812" i="55"/>
  <c r="D1812" i="55"/>
  <c r="E1805" i="55"/>
  <c r="F1791" i="55"/>
  <c r="F1788" i="55"/>
  <c r="F1785" i="55"/>
  <c r="E4297" i="55"/>
  <c r="D4297" i="55"/>
  <c r="C4297" i="55"/>
  <c r="F1763" i="55"/>
  <c r="E1763" i="55"/>
  <c r="D1763" i="55"/>
  <c r="C1763" i="55"/>
  <c r="F1759" i="55"/>
  <c r="E1759" i="55"/>
  <c r="D1759" i="55"/>
  <c r="C1759" i="55"/>
  <c r="F1753" i="55"/>
  <c r="E1753" i="55"/>
  <c r="D1753" i="55"/>
  <c r="C1753" i="55"/>
  <c r="F1750" i="55"/>
  <c r="E1750" i="55"/>
  <c r="D1750" i="55"/>
  <c r="C1750" i="55"/>
  <c r="F1746" i="55"/>
  <c r="C1746" i="55"/>
  <c r="E1739" i="55"/>
  <c r="D1739" i="55"/>
  <c r="C1739" i="55"/>
  <c r="F1732" i="55"/>
  <c r="E1732" i="55"/>
  <c r="D1732" i="55"/>
  <c r="C1732" i="55"/>
  <c r="F1726" i="55"/>
  <c r="E1726" i="55"/>
  <c r="D1726" i="55"/>
  <c r="C1726" i="55"/>
  <c r="E1723" i="55"/>
  <c r="D1723" i="55"/>
  <c r="C1723" i="55"/>
  <c r="F1719" i="55"/>
  <c r="F4294" i="55" s="1"/>
  <c r="E1719" i="55"/>
  <c r="E4294" i="55" s="1"/>
  <c r="D1719" i="55"/>
  <c r="D4294" i="55" s="1"/>
  <c r="C1719" i="55"/>
  <c r="C4294" i="55" s="1"/>
  <c r="F1702" i="55"/>
  <c r="E1702" i="55"/>
  <c r="D1702" i="55"/>
  <c r="F1700" i="55"/>
  <c r="D1700" i="55"/>
  <c r="F1696" i="55"/>
  <c r="E1696" i="55"/>
  <c r="D1696" i="55"/>
  <c r="F1689" i="55"/>
  <c r="E1689" i="55"/>
  <c r="D1689" i="55"/>
  <c r="F1683" i="55"/>
  <c r="E1683" i="55"/>
  <c r="D1683" i="55"/>
  <c r="F1679" i="55"/>
  <c r="E1679" i="55"/>
  <c r="D1679" i="55"/>
  <c r="F1665" i="55"/>
  <c r="E1665" i="55"/>
  <c r="D1665" i="55"/>
  <c r="F1653" i="55"/>
  <c r="E1653" i="55"/>
  <c r="D1653" i="55"/>
  <c r="F1647" i="55"/>
  <c r="E1647" i="55"/>
  <c r="D1647" i="55"/>
  <c r="F1644" i="55"/>
  <c r="E1644" i="55"/>
  <c r="D1644" i="55"/>
  <c r="F1641" i="55"/>
  <c r="E1641" i="55"/>
  <c r="E4291" i="55" s="1"/>
  <c r="D1641" i="55"/>
  <c r="F1627" i="55"/>
  <c r="E1627" i="55"/>
  <c r="D1627" i="55"/>
  <c r="C1627" i="55"/>
  <c r="F1623" i="55"/>
  <c r="E1623" i="55"/>
  <c r="D1623" i="55"/>
  <c r="C1623" i="55"/>
  <c r="F1617" i="55"/>
  <c r="E1617" i="55"/>
  <c r="D1617" i="55"/>
  <c r="C1617" i="55"/>
  <c r="F1611" i="55"/>
  <c r="E1611" i="55"/>
  <c r="D1611" i="55"/>
  <c r="C1611" i="55"/>
  <c r="F1607" i="55"/>
  <c r="E1607" i="55"/>
  <c r="D1607" i="55"/>
  <c r="C1607" i="55"/>
  <c r="F1593" i="55"/>
  <c r="E1593" i="55"/>
  <c r="D1593" i="55"/>
  <c r="C1593" i="55"/>
  <c r="F1581" i="55"/>
  <c r="E1581" i="55"/>
  <c r="D1581" i="55"/>
  <c r="C1581" i="55"/>
  <c r="F1575" i="55"/>
  <c r="E1575" i="55"/>
  <c r="D1575" i="55"/>
  <c r="C1575" i="55"/>
  <c r="F1572" i="55"/>
  <c r="E1572" i="55"/>
  <c r="D1572" i="55"/>
  <c r="C1572" i="55"/>
  <c r="F1568" i="55"/>
  <c r="F4288" i="55" s="1"/>
  <c r="E1568" i="55"/>
  <c r="E4288" i="55" s="1"/>
  <c r="D1568" i="55"/>
  <c r="D4288" i="55" s="1"/>
  <c r="C1568" i="55"/>
  <c r="C1637" i="55" s="1"/>
  <c r="C1571" i="55" s="1"/>
  <c r="C4289" i="55" s="1"/>
  <c r="F1547" i="55"/>
  <c r="E1547" i="55"/>
  <c r="D1547" i="55"/>
  <c r="C1547" i="55"/>
  <c r="F1544" i="55"/>
  <c r="E1544" i="55"/>
  <c r="D1544" i="55"/>
  <c r="C1544" i="55"/>
  <c r="F1539" i="55"/>
  <c r="E1539" i="55"/>
  <c r="D1539" i="55"/>
  <c r="C1539" i="55"/>
  <c r="F1536" i="55"/>
  <c r="E1536" i="55"/>
  <c r="D1536" i="55"/>
  <c r="C1536" i="55"/>
  <c r="F1532" i="55"/>
  <c r="E1532" i="55"/>
  <c r="D1532" i="55"/>
  <c r="C1532" i="55"/>
  <c r="F1525" i="55"/>
  <c r="E1525" i="55"/>
  <c r="D1525" i="55"/>
  <c r="C1525" i="55"/>
  <c r="F1518" i="55"/>
  <c r="E1518" i="55"/>
  <c r="D1518" i="55"/>
  <c r="C1518" i="55"/>
  <c r="F1512" i="55"/>
  <c r="E1512" i="55"/>
  <c r="D1512" i="55"/>
  <c r="C1512" i="55"/>
  <c r="F1509" i="55"/>
  <c r="E1509" i="55"/>
  <c r="D1509" i="55"/>
  <c r="C1509" i="55"/>
  <c r="F1505" i="55"/>
  <c r="E1505" i="55"/>
  <c r="E4285" i="55" s="1"/>
  <c r="D1505" i="55"/>
  <c r="D4285" i="55" s="1"/>
  <c r="C1505" i="55"/>
  <c r="C4285" i="55" s="1"/>
  <c r="E1488" i="55"/>
  <c r="D1488" i="55"/>
  <c r="F1485" i="55"/>
  <c r="E1485" i="55"/>
  <c r="D1485" i="55"/>
  <c r="F1479" i="55"/>
  <c r="E1479" i="55"/>
  <c r="D1479" i="55"/>
  <c r="F1475" i="55"/>
  <c r="E1475" i="55"/>
  <c r="D1475" i="55"/>
  <c r="F1471" i="55"/>
  <c r="E1471" i="55"/>
  <c r="D1471" i="55"/>
  <c r="F1463" i="55"/>
  <c r="E1463" i="55"/>
  <c r="D1463" i="55"/>
  <c r="F1457" i="55"/>
  <c r="F1447" i="55" s="1"/>
  <c r="F4283" i="55" s="1"/>
  <c r="E1457" i="55"/>
  <c r="D1457" i="55"/>
  <c r="F1451" i="55"/>
  <c r="E1451" i="55"/>
  <c r="D1451" i="55"/>
  <c r="F1448" i="55"/>
  <c r="E1448" i="55"/>
  <c r="D1448" i="55"/>
  <c r="C4283" i="55"/>
  <c r="F1444" i="55"/>
  <c r="E1444" i="55"/>
  <c r="E4282" i="55" s="1"/>
  <c r="D1444" i="55"/>
  <c r="D4282" i="55" s="1"/>
  <c r="C4282" i="55"/>
  <c r="F1431" i="55"/>
  <c r="E1431" i="55"/>
  <c r="D1431" i="55"/>
  <c r="C1431" i="55"/>
  <c r="F1427" i="55"/>
  <c r="E1427" i="55"/>
  <c r="D1427" i="55"/>
  <c r="C1427" i="55"/>
  <c r="F1422" i="55"/>
  <c r="E1422" i="55"/>
  <c r="D1422" i="55"/>
  <c r="C1422" i="55"/>
  <c r="F1419" i="55"/>
  <c r="E1419" i="55"/>
  <c r="D1419" i="55"/>
  <c r="C1419" i="55"/>
  <c r="F1415" i="55"/>
  <c r="E1415" i="55"/>
  <c r="D1415" i="55"/>
  <c r="C1415" i="55"/>
  <c r="E1406" i="55"/>
  <c r="D1406" i="55"/>
  <c r="C1406" i="55"/>
  <c r="E1400" i="55"/>
  <c r="D1400" i="55"/>
  <c r="C1400" i="55"/>
  <c r="E1394" i="55"/>
  <c r="D1394" i="55"/>
  <c r="C1394" i="55"/>
  <c r="F1391" i="55"/>
  <c r="E1391" i="55"/>
  <c r="D1391" i="55"/>
  <c r="C1391" i="55"/>
  <c r="F1387" i="55"/>
  <c r="F4279" i="55" s="1"/>
  <c r="E1387" i="55"/>
  <c r="E4279" i="55" s="1"/>
  <c r="D1387" i="55"/>
  <c r="D4279" i="55" s="1"/>
  <c r="C1387" i="55"/>
  <c r="C4279" i="55" s="1"/>
  <c r="F1370" i="55"/>
  <c r="E1370" i="55"/>
  <c r="D1370" i="55"/>
  <c r="F1367" i="55"/>
  <c r="E1367" i="55"/>
  <c r="D1367" i="55"/>
  <c r="F1361" i="55"/>
  <c r="E1361" i="55"/>
  <c r="D1361" i="55"/>
  <c r="C1361" i="55"/>
  <c r="F1357" i="55"/>
  <c r="E1357" i="55"/>
  <c r="D1357" i="55"/>
  <c r="C1357" i="55"/>
  <c r="E1353" i="55"/>
  <c r="D1353" i="55"/>
  <c r="C1353" i="55"/>
  <c r="F1346" i="55"/>
  <c r="E1346" i="55"/>
  <c r="D1346" i="55"/>
  <c r="C1346" i="55"/>
  <c r="F1340" i="55"/>
  <c r="E1340" i="55"/>
  <c r="D1340" i="55"/>
  <c r="C1340" i="55"/>
  <c r="F1334" i="55"/>
  <c r="E1334" i="55"/>
  <c r="D1334" i="55"/>
  <c r="C1334" i="55"/>
  <c r="F1330" i="55"/>
  <c r="E1330" i="55"/>
  <c r="D1330" i="55"/>
  <c r="C1330" i="55"/>
  <c r="F1326" i="55"/>
  <c r="F4276" i="55" s="1"/>
  <c r="E1326" i="55"/>
  <c r="E4276" i="55" s="1"/>
  <c r="D1326" i="55"/>
  <c r="D4276" i="55" s="1"/>
  <c r="C1326" i="55"/>
  <c r="C4276" i="55" s="1"/>
  <c r="E1306" i="55"/>
  <c r="D1306" i="55"/>
  <c r="C1306" i="55"/>
  <c r="F1301" i="55"/>
  <c r="F1318" i="55" s="1"/>
  <c r="F1322" i="55" s="1"/>
  <c r="E1301" i="55"/>
  <c r="D1301" i="55"/>
  <c r="C1301" i="55"/>
  <c r="E1298" i="55"/>
  <c r="D1298" i="55"/>
  <c r="C1298" i="55"/>
  <c r="E1293" i="55"/>
  <c r="D1293" i="55"/>
  <c r="C1293" i="55"/>
  <c r="E1289" i="55"/>
  <c r="D1289" i="55"/>
  <c r="C1289" i="55"/>
  <c r="E1285" i="55"/>
  <c r="D1285" i="55"/>
  <c r="C1285" i="55"/>
  <c r="E1278" i="55"/>
  <c r="D1278" i="55"/>
  <c r="C1278" i="55"/>
  <c r="E1270" i="55"/>
  <c r="D1270" i="55"/>
  <c r="C1270" i="55"/>
  <c r="E1263" i="55"/>
  <c r="D1263" i="55"/>
  <c r="E1259" i="55"/>
  <c r="D1259" i="55"/>
  <c r="E1254" i="55"/>
  <c r="D1254" i="55"/>
  <c r="C1254" i="55"/>
  <c r="F4271" i="55"/>
  <c r="E1242" i="55"/>
  <c r="E4271" i="55" s="1"/>
  <c r="D1242" i="55"/>
  <c r="D4271" i="55" s="1"/>
  <c r="C1242" i="55"/>
  <c r="C4271" i="55" s="1"/>
  <c r="E1238" i="55"/>
  <c r="E1237" i="55" s="1"/>
  <c r="F48" i="65" s="1"/>
  <c r="D1238" i="55"/>
  <c r="D1237" i="55" s="1"/>
  <c r="E48" i="65" s="1"/>
  <c r="C1238" i="55"/>
  <c r="C1237" i="55" s="1"/>
  <c r="C48" i="65" s="1"/>
  <c r="C1222" i="55"/>
  <c r="E1214" i="55"/>
  <c r="D1214" i="55"/>
  <c r="C1214" i="55"/>
  <c r="E1207" i="55"/>
  <c r="D1207" i="55"/>
  <c r="C1207" i="55"/>
  <c r="E1203" i="55"/>
  <c r="D1203" i="55"/>
  <c r="C1203" i="55"/>
  <c r="F1199" i="55"/>
  <c r="E1199" i="55"/>
  <c r="D1199" i="55"/>
  <c r="C1199" i="55"/>
  <c r="E1192" i="55"/>
  <c r="C1192" i="55"/>
  <c r="E1184" i="55"/>
  <c r="D1184" i="55"/>
  <c r="C1184" i="55"/>
  <c r="E1177" i="55"/>
  <c r="D1177" i="55"/>
  <c r="C1177" i="55"/>
  <c r="F1173" i="55"/>
  <c r="E1173" i="55"/>
  <c r="D1173" i="55"/>
  <c r="C1173" i="55"/>
  <c r="F1169" i="55"/>
  <c r="E1169" i="55"/>
  <c r="D1169" i="55"/>
  <c r="C1169" i="55"/>
  <c r="F1151" i="55"/>
  <c r="E1151" i="55"/>
  <c r="D1151" i="55"/>
  <c r="C1151" i="55"/>
  <c r="F1140" i="55"/>
  <c r="E1140" i="55"/>
  <c r="D1140" i="55"/>
  <c r="C1140" i="55"/>
  <c r="F1137" i="55"/>
  <c r="E1137" i="55"/>
  <c r="D1137" i="55"/>
  <c r="C1137" i="55"/>
  <c r="F1134" i="55"/>
  <c r="E1134" i="55"/>
  <c r="D1134" i="55"/>
  <c r="C1134" i="55"/>
  <c r="F1126" i="55"/>
  <c r="E1126" i="55"/>
  <c r="D1126" i="55"/>
  <c r="F1112" i="55"/>
  <c r="E1112" i="55"/>
  <c r="D1112" i="55"/>
  <c r="C1112" i="55"/>
  <c r="F1109" i="55"/>
  <c r="F1108" i="55" s="1"/>
  <c r="E1109" i="55"/>
  <c r="E1108" i="55" s="1"/>
  <c r="D1109" i="55"/>
  <c r="C1109" i="55"/>
  <c r="F1105" i="55"/>
  <c r="E1105" i="55"/>
  <c r="D1105" i="55"/>
  <c r="C1105" i="55"/>
  <c r="C4265" i="55" s="1"/>
  <c r="C1087" i="55"/>
  <c r="C1085" i="55"/>
  <c r="C1076" i="55"/>
  <c r="C1073" i="55"/>
  <c r="C1069" i="55"/>
  <c r="C1043" i="55"/>
  <c r="F4262" i="55"/>
  <c r="E4262" i="55"/>
  <c r="D4262" i="55"/>
  <c r="C1039" i="55"/>
  <c r="E1014" i="55"/>
  <c r="D1014" i="55"/>
  <c r="E1008" i="55"/>
  <c r="D1008" i="55"/>
  <c r="C1008" i="55"/>
  <c r="E1006" i="55"/>
  <c r="D1006" i="55"/>
  <c r="C1006" i="55"/>
  <c r="E1002" i="55"/>
  <c r="D1002" i="55"/>
  <c r="C1002" i="55"/>
  <c r="E995" i="55"/>
  <c r="D995" i="55"/>
  <c r="E989" i="55"/>
  <c r="D989" i="55"/>
  <c r="E983" i="55"/>
  <c r="D983" i="55"/>
  <c r="C983" i="55"/>
  <c r="E980" i="55"/>
  <c r="D980" i="55"/>
  <c r="F4259" i="55"/>
  <c r="E976" i="55"/>
  <c r="E4259" i="55" s="1"/>
  <c r="D976" i="55"/>
  <c r="D4259" i="55" s="1"/>
  <c r="C976" i="55"/>
  <c r="E965" i="55"/>
  <c r="C965" i="55"/>
  <c r="E962" i="55"/>
  <c r="C962" i="55"/>
  <c r="E956" i="55"/>
  <c r="C956" i="55"/>
  <c r="E953" i="55"/>
  <c r="C953" i="55"/>
  <c r="E950" i="55"/>
  <c r="C950" i="55"/>
  <c r="E944" i="55"/>
  <c r="C944" i="55"/>
  <c r="E938" i="55"/>
  <c r="C938" i="55"/>
  <c r="E932" i="55"/>
  <c r="D932" i="55"/>
  <c r="C932" i="55"/>
  <c r="E929" i="55"/>
  <c r="D929" i="55"/>
  <c r="C929" i="55"/>
  <c r="F925" i="55"/>
  <c r="E925" i="55"/>
  <c r="E4254" i="55" s="1"/>
  <c r="D925" i="55"/>
  <c r="D4254" i="55" s="1"/>
  <c r="C925" i="55"/>
  <c r="C4254" i="55" s="1"/>
  <c r="E913" i="55"/>
  <c r="D913" i="55"/>
  <c r="C913" i="55"/>
  <c r="E910" i="55"/>
  <c r="D910" i="55"/>
  <c r="C910" i="55"/>
  <c r="E904" i="55"/>
  <c r="D904" i="55"/>
  <c r="C904" i="55"/>
  <c r="E901" i="55"/>
  <c r="D901" i="55"/>
  <c r="C901" i="55"/>
  <c r="E898" i="55"/>
  <c r="D898" i="55"/>
  <c r="C898" i="55"/>
  <c r="E891" i="55"/>
  <c r="D891" i="55"/>
  <c r="C891" i="55"/>
  <c r="E885" i="55"/>
  <c r="D885" i="55"/>
  <c r="C885" i="55"/>
  <c r="E879" i="55"/>
  <c r="D879" i="55"/>
  <c r="C879" i="55"/>
  <c r="E876" i="55"/>
  <c r="D876" i="55"/>
  <c r="C876" i="55"/>
  <c r="F872" i="55"/>
  <c r="F4251" i="55" s="1"/>
  <c r="E872" i="55"/>
  <c r="E4251" i="55" s="1"/>
  <c r="D872" i="55"/>
  <c r="D4251" i="55" s="1"/>
  <c r="C872" i="55"/>
  <c r="C4251" i="55" s="1"/>
  <c r="E856" i="55"/>
  <c r="D856" i="55"/>
  <c r="C856" i="55"/>
  <c r="E853" i="55"/>
  <c r="D853" i="55"/>
  <c r="C853" i="55"/>
  <c r="E847" i="55"/>
  <c r="D847" i="55"/>
  <c r="C847" i="55"/>
  <c r="E844" i="55"/>
  <c r="D844" i="55"/>
  <c r="C844" i="55"/>
  <c r="E841" i="55"/>
  <c r="D841" i="55"/>
  <c r="C841" i="55"/>
  <c r="E834" i="55"/>
  <c r="D834" i="55"/>
  <c r="C834" i="55"/>
  <c r="E828" i="55"/>
  <c r="D828" i="55"/>
  <c r="C828" i="55"/>
  <c r="E822" i="55"/>
  <c r="D822" i="55"/>
  <c r="C822" i="55"/>
  <c r="E819" i="55"/>
  <c r="D819" i="55"/>
  <c r="C819" i="55"/>
  <c r="F4248" i="55"/>
  <c r="E815" i="55"/>
  <c r="E4248" i="55" s="1"/>
  <c r="D815" i="55"/>
  <c r="D4248" i="55" s="1"/>
  <c r="C815" i="55"/>
  <c r="C4248" i="55" s="1"/>
  <c r="F804" i="55"/>
  <c r="E804" i="55"/>
  <c r="C804" i="55"/>
  <c r="F801" i="55"/>
  <c r="E801" i="55"/>
  <c r="C801" i="55"/>
  <c r="F796" i="55"/>
  <c r="E796" i="55"/>
  <c r="F793" i="55"/>
  <c r="E793" i="55"/>
  <c r="F789" i="55"/>
  <c r="E789" i="55"/>
  <c r="C789" i="55"/>
  <c r="E782" i="55"/>
  <c r="C782" i="55"/>
  <c r="E776" i="55"/>
  <c r="C776" i="55"/>
  <c r="F769" i="55"/>
  <c r="E769" i="55"/>
  <c r="C769" i="55"/>
  <c r="F766" i="55"/>
  <c r="E766" i="55"/>
  <c r="C766" i="55"/>
  <c r="F762" i="55"/>
  <c r="E762" i="55"/>
  <c r="E4245" i="55" s="1"/>
  <c r="D762" i="55"/>
  <c r="D4245" i="55" s="1"/>
  <c r="C762" i="55"/>
  <c r="C4245" i="55" s="1"/>
  <c r="E750" i="55"/>
  <c r="D750" i="55"/>
  <c r="F747" i="55"/>
  <c r="E747" i="55"/>
  <c r="D747" i="55"/>
  <c r="F739" i="55"/>
  <c r="E739" i="55"/>
  <c r="D739" i="55"/>
  <c r="C739" i="55"/>
  <c r="F735" i="55"/>
  <c r="E735" i="55"/>
  <c r="D735" i="55"/>
  <c r="E728" i="55"/>
  <c r="D728" i="55"/>
  <c r="E723" i="55"/>
  <c r="D723" i="55"/>
  <c r="F716" i="55"/>
  <c r="E716" i="55"/>
  <c r="D716" i="55"/>
  <c r="F713" i="55"/>
  <c r="E713" i="55"/>
  <c r="D713" i="55"/>
  <c r="C713" i="55"/>
  <c r="F709" i="55"/>
  <c r="F4242" i="55" s="1"/>
  <c r="E709" i="55"/>
  <c r="E4242" i="55" s="1"/>
  <c r="D709" i="55"/>
  <c r="D4242" i="55" s="1"/>
  <c r="C709" i="55"/>
  <c r="F704" i="55"/>
  <c r="F703" i="55" s="1"/>
  <c r="E704" i="55"/>
  <c r="E703" i="55" s="1"/>
  <c r="D704" i="55"/>
  <c r="D703" i="55" s="1"/>
  <c r="C704" i="55"/>
  <c r="C703" i="55" s="1"/>
  <c r="E682" i="55"/>
  <c r="C682" i="55"/>
  <c r="F678" i="55"/>
  <c r="E678" i="55"/>
  <c r="D678" i="55"/>
  <c r="C678" i="55"/>
  <c r="F673" i="55"/>
  <c r="E673" i="55"/>
  <c r="D673" i="55"/>
  <c r="C673" i="55"/>
  <c r="E670" i="55"/>
  <c r="D670" i="55"/>
  <c r="C670" i="55"/>
  <c r="E666" i="55"/>
  <c r="C666" i="55"/>
  <c r="E659" i="55"/>
  <c r="C659" i="55"/>
  <c r="E647" i="55"/>
  <c r="C647" i="55"/>
  <c r="F641" i="55"/>
  <c r="E641" i="55"/>
  <c r="D641" i="55"/>
  <c r="F638" i="55"/>
  <c r="E638" i="55"/>
  <c r="D638" i="55"/>
  <c r="E4240" i="55"/>
  <c r="F634" i="55"/>
  <c r="D634" i="55"/>
  <c r="F631" i="55"/>
  <c r="E631" i="55"/>
  <c r="E4236" i="55" s="1"/>
  <c r="D631" i="55"/>
  <c r="C631" i="55"/>
  <c r="E616" i="55"/>
  <c r="D616" i="55"/>
  <c r="E613" i="55"/>
  <c r="D613" i="55"/>
  <c r="F607" i="55"/>
  <c r="E607" i="55"/>
  <c r="D607" i="55"/>
  <c r="F604" i="55"/>
  <c r="E604" i="55"/>
  <c r="D604" i="55"/>
  <c r="F601" i="55"/>
  <c r="E601" i="55"/>
  <c r="D601" i="55"/>
  <c r="E594" i="55"/>
  <c r="D594" i="55"/>
  <c r="E587" i="55"/>
  <c r="D587" i="55"/>
  <c r="F583" i="55"/>
  <c r="E583" i="55"/>
  <c r="D583" i="55"/>
  <c r="F580" i="55"/>
  <c r="E580" i="55"/>
  <c r="D580" i="55"/>
  <c r="F577" i="55"/>
  <c r="E577" i="55"/>
  <c r="E4233" i="55" s="1"/>
  <c r="D577" i="55"/>
  <c r="D4233" i="55" s="1"/>
  <c r="F561" i="55"/>
  <c r="E561" i="55"/>
  <c r="F557" i="55"/>
  <c r="E557" i="55"/>
  <c r="F554" i="55"/>
  <c r="F552" i="55" s="1"/>
  <c r="E552" i="55"/>
  <c r="F549" i="55"/>
  <c r="E549" i="55"/>
  <c r="F546" i="55"/>
  <c r="E546" i="55"/>
  <c r="F538" i="55"/>
  <c r="E538" i="55"/>
  <c r="F529" i="55"/>
  <c r="E529" i="55"/>
  <c r="F527" i="55"/>
  <c r="F523" i="55" s="1"/>
  <c r="F520" i="55"/>
  <c r="E520" i="55"/>
  <c r="D520" i="55"/>
  <c r="F516" i="55"/>
  <c r="E516" i="55"/>
  <c r="E4230" i="55" s="1"/>
  <c r="D516" i="55"/>
  <c r="C4230" i="55"/>
  <c r="E496" i="55"/>
  <c r="D496" i="55"/>
  <c r="E492" i="55"/>
  <c r="D492" i="55"/>
  <c r="F487" i="55"/>
  <c r="E487" i="55"/>
  <c r="D487" i="55"/>
  <c r="F484" i="55"/>
  <c r="E484" i="55"/>
  <c r="D484" i="55"/>
  <c r="F481" i="55"/>
  <c r="E481" i="55"/>
  <c r="D481" i="55"/>
  <c r="E473" i="55"/>
  <c r="D473" i="55"/>
  <c r="E464" i="55"/>
  <c r="D464" i="55"/>
  <c r="F459" i="55"/>
  <c r="E459" i="55"/>
  <c r="D459" i="55"/>
  <c r="F456" i="55"/>
  <c r="E456" i="55"/>
  <c r="D456" i="55"/>
  <c r="F453" i="55"/>
  <c r="E453" i="55"/>
  <c r="E4227" i="55" s="1"/>
  <c r="D453" i="55"/>
  <c r="D4227" i="55" s="1"/>
  <c r="C4227" i="55"/>
  <c r="F433" i="55"/>
  <c r="E433" i="55"/>
  <c r="D433" i="55"/>
  <c r="C433" i="55"/>
  <c r="F428" i="55"/>
  <c r="E428" i="55"/>
  <c r="D428" i="55"/>
  <c r="C428" i="55"/>
  <c r="F426" i="55"/>
  <c r="E426" i="55"/>
  <c r="D426" i="55"/>
  <c r="C426" i="55"/>
  <c r="E422" i="55"/>
  <c r="D422" i="55"/>
  <c r="C422" i="55"/>
  <c r="E414" i="55"/>
  <c r="D414" i="55"/>
  <c r="C414" i="55"/>
  <c r="E408" i="55"/>
  <c r="D408" i="55"/>
  <c r="C408" i="55"/>
  <c r="E401" i="55"/>
  <c r="D401" i="55"/>
  <c r="C401" i="55"/>
  <c r="F398" i="55"/>
  <c r="E398" i="55"/>
  <c r="D398" i="55"/>
  <c r="C398" i="55"/>
  <c r="F394" i="55"/>
  <c r="F445" i="55" s="1"/>
  <c r="E394" i="55"/>
  <c r="D394" i="55"/>
  <c r="C394" i="55"/>
  <c r="C4224" i="55" s="1"/>
  <c r="F389" i="55"/>
  <c r="F388" i="55" s="1"/>
  <c r="E389" i="55"/>
  <c r="E388" i="55" s="1"/>
  <c r="C389" i="55"/>
  <c r="C388" i="55" s="1"/>
  <c r="E375" i="55"/>
  <c r="F372" i="55"/>
  <c r="E372" i="55"/>
  <c r="C372" i="55"/>
  <c r="E368" i="55"/>
  <c r="E362" i="55"/>
  <c r="C362" i="55"/>
  <c r="E359" i="55"/>
  <c r="E355" i="55"/>
  <c r="C355" i="55"/>
  <c r="C387" i="55" s="1"/>
  <c r="C327" i="55" s="1"/>
  <c r="E347" i="55"/>
  <c r="E337" i="55"/>
  <c r="F331" i="55"/>
  <c r="E331" i="55"/>
  <c r="F328" i="55"/>
  <c r="E328" i="55"/>
  <c r="F4221" i="55"/>
  <c r="E323" i="55"/>
  <c r="D323" i="55"/>
  <c r="D387" i="55" s="1"/>
  <c r="D327" i="55" s="1"/>
  <c r="F305" i="55"/>
  <c r="E305" i="55"/>
  <c r="D305" i="55"/>
  <c r="C305" i="55"/>
  <c r="F301" i="55"/>
  <c r="E301" i="55"/>
  <c r="D301" i="55"/>
  <c r="C301" i="55"/>
  <c r="F296" i="55"/>
  <c r="E296" i="55"/>
  <c r="D296" i="55"/>
  <c r="C296" i="55"/>
  <c r="F293" i="55"/>
  <c r="E293" i="55"/>
  <c r="D293" i="55"/>
  <c r="C293" i="55"/>
  <c r="F290" i="55"/>
  <c r="E290" i="55"/>
  <c r="D290" i="55"/>
  <c r="C290" i="55"/>
  <c r="F282" i="55"/>
  <c r="E282" i="55"/>
  <c r="D282" i="55"/>
  <c r="C282" i="55"/>
  <c r="F273" i="55"/>
  <c r="E273" i="55"/>
  <c r="D273" i="55"/>
  <c r="C273" i="55"/>
  <c r="F268" i="55"/>
  <c r="E268" i="55"/>
  <c r="D268" i="55"/>
  <c r="C268" i="55"/>
  <c r="F265" i="55"/>
  <c r="E265" i="55"/>
  <c r="D265" i="55"/>
  <c r="C265" i="55"/>
  <c r="F262" i="55"/>
  <c r="E262" i="55"/>
  <c r="E4218" i="55" s="1"/>
  <c r="D262" i="55"/>
  <c r="D4218" i="55" s="1"/>
  <c r="C262" i="55"/>
  <c r="F247" i="55"/>
  <c r="E247" i="55"/>
  <c r="D247" i="55"/>
  <c r="C247" i="55"/>
  <c r="F243" i="55"/>
  <c r="E243" i="55"/>
  <c r="D243" i="55"/>
  <c r="C243" i="55"/>
  <c r="F238" i="55"/>
  <c r="E238" i="55"/>
  <c r="D238" i="55"/>
  <c r="C238" i="55"/>
  <c r="F235" i="55"/>
  <c r="E235" i="55"/>
  <c r="D235" i="55"/>
  <c r="C235" i="55"/>
  <c r="F232" i="55"/>
  <c r="E232" i="55"/>
  <c r="D232" i="55"/>
  <c r="C232" i="55"/>
  <c r="F225" i="55"/>
  <c r="E225" i="55"/>
  <c r="D225" i="55"/>
  <c r="C225" i="55"/>
  <c r="E216" i="55"/>
  <c r="D216" i="55"/>
  <c r="C216" i="55"/>
  <c r="F212" i="55"/>
  <c r="E212" i="55"/>
  <c r="D212" i="55"/>
  <c r="C212" i="55"/>
  <c r="F209" i="55"/>
  <c r="E209" i="55"/>
  <c r="D209" i="55"/>
  <c r="C209" i="55"/>
  <c r="F206" i="55"/>
  <c r="F4215" i="55" s="1"/>
  <c r="E206" i="55"/>
  <c r="E4215" i="55" s="1"/>
  <c r="D206" i="55"/>
  <c r="D4215" i="55" s="1"/>
  <c r="C206" i="55"/>
  <c r="C4215" i="55" s="1"/>
  <c r="E198" i="55"/>
  <c r="D198" i="55"/>
  <c r="E181" i="55"/>
  <c r="D181" i="55"/>
  <c r="E177" i="55"/>
  <c r="D177" i="55"/>
  <c r="C177" i="55"/>
  <c r="F172" i="55"/>
  <c r="E172" i="55"/>
  <c r="D172" i="55"/>
  <c r="C172" i="55"/>
  <c r="E169" i="55"/>
  <c r="D169" i="55"/>
  <c r="C169" i="55"/>
  <c r="E166" i="55"/>
  <c r="D166" i="55"/>
  <c r="C166" i="55"/>
  <c r="E159" i="55"/>
  <c r="D159" i="55"/>
  <c r="E150" i="55"/>
  <c r="D150" i="55"/>
  <c r="F146" i="55"/>
  <c r="E146" i="55"/>
  <c r="D146" i="55"/>
  <c r="E143" i="55"/>
  <c r="D143" i="55"/>
  <c r="F137" i="55"/>
  <c r="E137" i="55"/>
  <c r="E4210" i="55" s="1"/>
  <c r="D137" i="55"/>
  <c r="D4210" i="55" s="1"/>
  <c r="C4210" i="55"/>
  <c r="E123" i="55"/>
  <c r="D123" i="55"/>
  <c r="C123" i="55"/>
  <c r="E120" i="55"/>
  <c r="D120" i="55"/>
  <c r="C120" i="55"/>
  <c r="F115" i="55"/>
  <c r="E115" i="55"/>
  <c r="D115" i="55"/>
  <c r="C115" i="55"/>
  <c r="E111" i="55"/>
  <c r="D111" i="55"/>
  <c r="C111" i="55"/>
  <c r="F108" i="55"/>
  <c r="E108" i="55"/>
  <c r="D108" i="55"/>
  <c r="C108" i="55"/>
  <c r="E100" i="55"/>
  <c r="D100" i="55"/>
  <c r="C100" i="55"/>
  <c r="E91" i="55"/>
  <c r="D91" i="55"/>
  <c r="C91" i="55"/>
  <c r="F85" i="55"/>
  <c r="E85" i="55"/>
  <c r="D85" i="55"/>
  <c r="C85" i="55"/>
  <c r="F82" i="55"/>
  <c r="E82" i="55"/>
  <c r="D82" i="55"/>
  <c r="C82" i="55"/>
  <c r="E63" i="55"/>
  <c r="C63" i="55"/>
  <c r="E58" i="55"/>
  <c r="C58" i="55"/>
  <c r="E47" i="55"/>
  <c r="C47" i="55"/>
  <c r="F44" i="55"/>
  <c r="E44" i="55"/>
  <c r="C44" i="55"/>
  <c r="E36" i="55"/>
  <c r="C36" i="55"/>
  <c r="E24" i="55"/>
  <c r="C24" i="55"/>
  <c r="E18" i="55"/>
  <c r="C18" i="55"/>
  <c r="E14" i="55"/>
  <c r="C14" i="55"/>
  <c r="F10" i="55"/>
  <c r="E10" i="55"/>
  <c r="D10" i="55"/>
  <c r="C10" i="55"/>
  <c r="C4204" i="55" s="1"/>
  <c r="D1108" i="55" l="1"/>
  <c r="C2519" i="55"/>
  <c r="E3729" i="55"/>
  <c r="E4398" i="55" s="1"/>
  <c r="C702" i="55"/>
  <c r="C197" i="55"/>
  <c r="C142" i="55" s="1"/>
  <c r="C4211" i="55" s="1"/>
  <c r="C4259" i="55"/>
  <c r="C1035" i="55"/>
  <c r="D4370" i="55"/>
  <c r="D3196" i="55"/>
  <c r="D3145" i="55" s="1"/>
  <c r="D4371" i="55" s="1"/>
  <c r="D4369" i="55" s="1"/>
  <c r="C4242" i="55"/>
  <c r="C758" i="55"/>
  <c r="C712" i="55" s="1"/>
  <c r="D573" i="55"/>
  <c r="D4236" i="55"/>
  <c r="D702" i="55"/>
  <c r="C4262" i="55"/>
  <c r="C1101" i="55"/>
  <c r="D4204" i="55"/>
  <c r="C4236" i="55"/>
  <c r="C637" i="55"/>
  <c r="C4237" i="55" s="1"/>
  <c r="C1108" i="55"/>
  <c r="C4266" i="55" s="1"/>
  <c r="C4264" i="55" s="1"/>
  <c r="F3262" i="55"/>
  <c r="F3202" i="55" s="1"/>
  <c r="F4374" i="55" s="1"/>
  <c r="F4372" i="55" s="1"/>
  <c r="E258" i="55"/>
  <c r="F2877" i="55"/>
  <c r="F2821" i="55" s="1"/>
  <c r="F4356" i="55" s="1"/>
  <c r="F258" i="55"/>
  <c r="D1236" i="55"/>
  <c r="D1172" i="55" s="1"/>
  <c r="D4269" i="55" s="1"/>
  <c r="F1643" i="55"/>
  <c r="F4292" i="55" s="1"/>
  <c r="F197" i="55"/>
  <c r="F142" i="55" s="1"/>
  <c r="F4211" i="55" s="1"/>
  <c r="D2004" i="55"/>
  <c r="F2698" i="55"/>
  <c r="F2644" i="55" s="1"/>
  <c r="F4347" i="55" s="1"/>
  <c r="F3401" i="55"/>
  <c r="E445" i="55"/>
  <c r="E397" i="55" s="1"/>
  <c r="F2345" i="55"/>
  <c r="F2298" i="55" s="1"/>
  <c r="F4325" i="55" s="1"/>
  <c r="F3331" i="55"/>
  <c r="F3271" i="55" s="1"/>
  <c r="F4377" i="55" s="1"/>
  <c r="C3331" i="55"/>
  <c r="C3271" i="55" s="1"/>
  <c r="C4377" i="55" s="1"/>
  <c r="F4204" i="55"/>
  <c r="F73" i="55"/>
  <c r="F13" i="55" s="1"/>
  <c r="F4205" i="55" s="1"/>
  <c r="F4227" i="55"/>
  <c r="F512" i="55"/>
  <c r="F4230" i="55"/>
  <c r="F573" i="55"/>
  <c r="F4233" i="55"/>
  <c r="F627" i="55"/>
  <c r="F4236" i="55"/>
  <c r="F702" i="55"/>
  <c r="F4282" i="55"/>
  <c r="F4281" i="55" s="1"/>
  <c r="F1501" i="55"/>
  <c r="F4285" i="55"/>
  <c r="F1564" i="55"/>
  <c r="F1508" i="55" s="1"/>
  <c r="F4286" i="55" s="1"/>
  <c r="F4297" i="55"/>
  <c r="F1847" i="55"/>
  <c r="F1787" i="55" s="1"/>
  <c r="F4298" i="55" s="1"/>
  <c r="F4312" i="55"/>
  <c r="F2119" i="55"/>
  <c r="F2068" i="55" s="1"/>
  <c r="F4313" i="55" s="1"/>
  <c r="F4315" i="55"/>
  <c r="F2176" i="55"/>
  <c r="F2125" i="55" s="1"/>
  <c r="F4316" i="55" s="1"/>
  <c r="F4327" i="55"/>
  <c r="F2397" i="55"/>
  <c r="F2352" i="55" s="1"/>
  <c r="F4328" i="55" s="1"/>
  <c r="F4332" i="55"/>
  <c r="F2455" i="55"/>
  <c r="F2404" i="55" s="1"/>
  <c r="F4333" i="55" s="1"/>
  <c r="F4341" i="55"/>
  <c r="F2637" i="55"/>
  <c r="F2588" i="55" s="1"/>
  <c r="F4342" i="55" s="1"/>
  <c r="F4346" i="55"/>
  <c r="F4358" i="55"/>
  <c r="F2954" i="55"/>
  <c r="F4361" i="55"/>
  <c r="F3010" i="55"/>
  <c r="F2961" i="55" s="1"/>
  <c r="F4362" i="55" s="1"/>
  <c r="F4370" i="55"/>
  <c r="F3196" i="55"/>
  <c r="F133" i="55"/>
  <c r="F758" i="55"/>
  <c r="F712" i="55" s="1"/>
  <c r="F4243" i="55" s="1"/>
  <c r="F2814" i="55"/>
  <c r="F4218" i="55"/>
  <c r="F319" i="55"/>
  <c r="F4245" i="55"/>
  <c r="F811" i="55"/>
  <c r="F765" i="55" s="1"/>
  <c r="F4246" i="55" s="1"/>
  <c r="F4254" i="55"/>
  <c r="F972" i="55"/>
  <c r="F1236" i="55"/>
  <c r="F1172" i="55" s="1"/>
  <c r="F4269" i="55" s="1"/>
  <c r="F4303" i="55"/>
  <c r="F1955" i="55"/>
  <c r="F4309" i="55"/>
  <c r="F2062" i="55"/>
  <c r="F2011" i="55" s="1"/>
  <c r="F4310" i="55" s="1"/>
  <c r="F4318" i="55"/>
  <c r="F2235" i="55"/>
  <c r="F4321" i="55"/>
  <c r="F2291" i="55"/>
  <c r="F2241" i="55" s="1"/>
  <c r="F4322" i="55" s="1"/>
  <c r="F4320" i="55" s="1"/>
  <c r="F4338" i="55"/>
  <c r="F2581" i="55"/>
  <c r="F4364" i="55"/>
  <c r="F3071" i="55"/>
  <c r="F3017" i="55" s="1"/>
  <c r="F4365" i="55" s="1"/>
  <c r="F4367" i="55"/>
  <c r="F3138" i="55"/>
  <c r="F387" i="55"/>
  <c r="F327" i="55" s="1"/>
  <c r="F4222" i="55" s="1"/>
  <c r="F1780" i="55"/>
  <c r="F1722" i="55" s="1"/>
  <c r="F4295" i="55" s="1"/>
  <c r="F2519" i="55"/>
  <c r="F2463" i="55" s="1"/>
  <c r="F4336" i="55" s="1"/>
  <c r="F1383" i="55"/>
  <c r="F4382" i="55"/>
  <c r="F3409" i="55"/>
  <c r="F4383" i="55" s="1"/>
  <c r="E1236" i="55"/>
  <c r="E1172" i="55" s="1"/>
  <c r="E4269" i="55" s="1"/>
  <c r="E4265" i="55"/>
  <c r="F4265" i="55"/>
  <c r="D4265" i="55"/>
  <c r="C264" i="55"/>
  <c r="C4219" i="55" s="1"/>
  <c r="F4355" i="55"/>
  <c r="D4224" i="55"/>
  <c r="D445" i="55"/>
  <c r="D397" i="55" s="1"/>
  <c r="E4224" i="55"/>
  <c r="F4224" i="55"/>
  <c r="F397" i="55"/>
  <c r="D3331" i="55"/>
  <c r="D3271" i="55" s="1"/>
  <c r="D4377" i="55" s="1"/>
  <c r="C4222" i="55"/>
  <c r="E387" i="55"/>
  <c r="E327" i="55" s="1"/>
  <c r="E4222" i="55" s="1"/>
  <c r="E3401" i="55"/>
  <c r="E3340" i="55" s="1"/>
  <c r="E4380" i="55" s="1"/>
  <c r="E4378" i="55" s="1"/>
  <c r="D41" i="18"/>
  <c r="E42" i="18"/>
  <c r="D42" i="18"/>
  <c r="C42" i="18"/>
  <c r="D3401" i="55"/>
  <c r="D3340" i="55" s="1"/>
  <c r="D4380" i="55" s="1"/>
  <c r="D4378" i="55" s="1"/>
  <c r="C818" i="55"/>
  <c r="C4249" i="55" s="1"/>
  <c r="E1643" i="55"/>
  <c r="E1715" i="55" s="1"/>
  <c r="D3593" i="55"/>
  <c r="D1643" i="55"/>
  <c r="D1715" i="55" s="1"/>
  <c r="C3401" i="55"/>
  <c r="C3340" i="55" s="1"/>
  <c r="C4380" i="55" s="1"/>
  <c r="C4378" i="55" s="1"/>
  <c r="C4388" i="55"/>
  <c r="C3593" i="55"/>
  <c r="C3538" i="55" s="1"/>
  <c r="C4389" i="55" s="1"/>
  <c r="F4291" i="55"/>
  <c r="E4388" i="55"/>
  <c r="E3593" i="55"/>
  <c r="E3538" i="55" s="1"/>
  <c r="E4389" i="55" s="1"/>
  <c r="F4388" i="55"/>
  <c r="F3593" i="55"/>
  <c r="F3538" i="55" s="1"/>
  <c r="F4389" i="55" s="1"/>
  <c r="C1236" i="55"/>
  <c r="C1172" i="55" s="1"/>
  <c r="C4269" i="55" s="1"/>
  <c r="C4370" i="55"/>
  <c r="C3196" i="55"/>
  <c r="C3145" i="55" s="1"/>
  <c r="C4371" i="55" s="1"/>
  <c r="D3262" i="55"/>
  <c r="D3202" i="55" s="1"/>
  <c r="D4374" i="55" s="1"/>
  <c r="D4372" i="55" s="1"/>
  <c r="D1447" i="55"/>
  <c r="D4283" i="55" s="1"/>
  <c r="D4281" i="55" s="1"/>
  <c r="C4291" i="55"/>
  <c r="D4300" i="55"/>
  <c r="D1902" i="55"/>
  <c r="D1854" i="55" s="1"/>
  <c r="D4301" i="55" s="1"/>
  <c r="C4306" i="55"/>
  <c r="C2004" i="55"/>
  <c r="C1962" i="55" s="1"/>
  <c r="C4307" i="55" s="1"/>
  <c r="G4240" i="55"/>
  <c r="G4421" i="55" s="1"/>
  <c r="D264" i="55"/>
  <c r="D4219" i="55" s="1"/>
  <c r="D4217" i="55" s="1"/>
  <c r="E4300" i="55"/>
  <c r="E1902" i="55"/>
  <c r="E1854" i="55" s="1"/>
  <c r="E4301" i="55" s="1"/>
  <c r="I4212" i="55"/>
  <c r="I4421" i="55" s="1"/>
  <c r="J4213" i="55"/>
  <c r="J4421" i="55" s="1"/>
  <c r="F4300" i="55"/>
  <c r="F1854" i="55"/>
  <c r="F4301" i="55" s="1"/>
  <c r="E2004" i="55"/>
  <c r="E4307" i="55" s="1"/>
  <c r="E4305" i="55" s="1"/>
  <c r="E2581" i="55"/>
  <c r="E2526" i="55" s="1"/>
  <c r="E4339" i="55" s="1"/>
  <c r="E4337" i="55" s="1"/>
  <c r="C4300" i="55"/>
  <c r="C1902" i="55"/>
  <c r="C1854" i="55" s="1"/>
  <c r="C4301" i="55" s="1"/>
  <c r="F4306" i="55"/>
  <c r="F2004" i="55"/>
  <c r="F1962" i="55" s="1"/>
  <c r="F4307" i="55" s="1"/>
  <c r="D258" i="55"/>
  <c r="F81" i="55"/>
  <c r="F4208" i="55" s="1"/>
  <c r="F4206" i="55" s="1"/>
  <c r="E818" i="55"/>
  <c r="E4249" i="55" s="1"/>
  <c r="E4247" i="55" s="1"/>
  <c r="D44" i="18"/>
  <c r="D4270" i="55"/>
  <c r="E44" i="18"/>
  <c r="E4270" i="55"/>
  <c r="C44" i="18"/>
  <c r="C4270" i="55"/>
  <c r="F4266" i="55"/>
  <c r="F4264" i="55" s="1"/>
  <c r="D818" i="55"/>
  <c r="D4249" i="55" s="1"/>
  <c r="D4247" i="55" s="1"/>
  <c r="D4266" i="55"/>
  <c r="E579" i="55"/>
  <c r="E4234" i="55" s="1"/>
  <c r="E4232" i="55" s="1"/>
  <c r="E1447" i="55"/>
  <c r="E4283" i="55" s="1"/>
  <c r="E4281" i="55" s="1"/>
  <c r="F4210" i="55"/>
  <c r="F264" i="55"/>
  <c r="F4219" i="55" s="1"/>
  <c r="D4222" i="55"/>
  <c r="D3729" i="55"/>
  <c r="D4398" i="55" s="1"/>
  <c r="D4396" i="55" s="1"/>
  <c r="C258" i="55"/>
  <c r="F4249" i="55"/>
  <c r="E4396" i="55"/>
  <c r="C319" i="55"/>
  <c r="D4261" i="55"/>
  <c r="F208" i="55"/>
  <c r="F4216" i="55" s="1"/>
  <c r="C4376" i="55"/>
  <c r="D4376" i="55"/>
  <c r="E4376" i="55"/>
  <c r="D579" i="55"/>
  <c r="D4234" i="55" s="1"/>
  <c r="D4232" i="55" s="1"/>
  <c r="C4228" i="55"/>
  <c r="C4226" i="55" s="1"/>
  <c r="D1780" i="55"/>
  <c r="D1722" i="55" s="1"/>
  <c r="D4295" i="55" s="1"/>
  <c r="D4293" i="55" s="1"/>
  <c r="E1847" i="55"/>
  <c r="F4376" i="55"/>
  <c r="F4396" i="55"/>
  <c r="C3262" i="55"/>
  <c r="C3202" i="55" s="1"/>
  <c r="C4374" i="55" s="1"/>
  <c r="C4372" i="55" s="1"/>
  <c r="E4075" i="55"/>
  <c r="E4017" i="55" s="1"/>
  <c r="E4413" i="55" s="1"/>
  <c r="E4411" i="55" s="1"/>
  <c r="E3262" i="55"/>
  <c r="E3202" i="55" s="1"/>
  <c r="E4374" i="55" s="1"/>
  <c r="E4372" i="55" s="1"/>
  <c r="C4010" i="55"/>
  <c r="C3956" i="55" s="1"/>
  <c r="C4410" i="55" s="1"/>
  <c r="C4408" i="55" s="1"/>
  <c r="F455" i="55"/>
  <c r="F4228" i="55" s="1"/>
  <c r="E73" i="55"/>
  <c r="E4238" i="55"/>
  <c r="F44" i="65" s="1"/>
  <c r="F4263" i="55"/>
  <c r="F4261" i="55" s="1"/>
  <c r="F4238" i="55"/>
  <c r="G44" i="65" s="1"/>
  <c r="D972" i="55"/>
  <c r="D928" i="55" s="1"/>
  <c r="D4255" i="55" s="1"/>
  <c r="D4253" i="55" s="1"/>
  <c r="C2877" i="55"/>
  <c r="C2821" i="55" s="1"/>
  <c r="C4356" i="55" s="1"/>
  <c r="C4354" i="55" s="1"/>
  <c r="E2954" i="55"/>
  <c r="E2887" i="55" s="1"/>
  <c r="E4359" i="55" s="1"/>
  <c r="E4357" i="55" s="1"/>
  <c r="C1318" i="55"/>
  <c r="C1322" i="55" s="1"/>
  <c r="F4268" i="55"/>
  <c r="D2877" i="55"/>
  <c r="D2821" i="55" s="1"/>
  <c r="D4356" i="55" s="1"/>
  <c r="D4354" i="55" s="1"/>
  <c r="H4421" i="55"/>
  <c r="C3902" i="55"/>
  <c r="C3848" i="55" s="1"/>
  <c r="C4404" i="55" s="1"/>
  <c r="C4402" i="55" s="1"/>
  <c r="D4268" i="55"/>
  <c r="E2814" i="55"/>
  <c r="E2762" i="55" s="1"/>
  <c r="E4353" i="55" s="1"/>
  <c r="E4351" i="55" s="1"/>
  <c r="E3196" i="55"/>
  <c r="E3145" i="55" s="1"/>
  <c r="E4371" i="55" s="1"/>
  <c r="E4369" i="55" s="1"/>
  <c r="E3532" i="55"/>
  <c r="E3473" i="55" s="1"/>
  <c r="E4386" i="55" s="1"/>
  <c r="E4384" i="55" s="1"/>
  <c r="C4231" i="55"/>
  <c r="C4229" i="55" s="1"/>
  <c r="E4263" i="55"/>
  <c r="E4261" i="55" s="1"/>
  <c r="E4268" i="55"/>
  <c r="F4133" i="55"/>
  <c r="F4081" i="55" s="1"/>
  <c r="F4416" i="55" s="1"/>
  <c r="F4414" i="55" s="1"/>
  <c r="E4221" i="55"/>
  <c r="C81" i="55"/>
  <c r="C4208" i="55" s="1"/>
  <c r="C4206" i="55" s="1"/>
  <c r="E519" i="55"/>
  <c r="E4231" i="55" s="1"/>
  <c r="E4229" i="55" s="1"/>
  <c r="D4221" i="55"/>
  <c r="D455" i="55"/>
  <c r="D4228" i="55" s="1"/>
  <c r="D4226" i="55" s="1"/>
  <c r="C4268" i="55"/>
  <c r="D3532" i="55"/>
  <c r="C4396" i="55"/>
  <c r="C4238" i="55"/>
  <c r="C44" i="65" s="1"/>
  <c r="C133" i="55"/>
  <c r="C868" i="55"/>
  <c r="D81" i="55"/>
  <c r="D4208" i="55" s="1"/>
  <c r="D4206" i="55" s="1"/>
  <c r="D133" i="55"/>
  <c r="D208" i="55"/>
  <c r="D4216" i="55" s="1"/>
  <c r="D4214" i="55" s="1"/>
  <c r="E208" i="55"/>
  <c r="E4216" i="55" s="1"/>
  <c r="E4214" i="55" s="1"/>
  <c r="E455" i="55"/>
  <c r="E4228" i="55" s="1"/>
  <c r="E4226" i="55" s="1"/>
  <c r="D519" i="55"/>
  <c r="D4231" i="55" s="1"/>
  <c r="F579" i="55"/>
  <c r="F4234" i="55" s="1"/>
  <c r="D637" i="55"/>
  <c r="D4237" i="55" s="1"/>
  <c r="C1042" i="55"/>
  <c r="C4263" i="55" s="1"/>
  <c r="C4261" i="55" s="1"/>
  <c r="D3465" i="55"/>
  <c r="D3409" i="55" s="1"/>
  <c r="D4383" i="55" s="1"/>
  <c r="D4381" i="55" s="1"/>
  <c r="F3532" i="55"/>
  <c r="F3473" i="55" s="1"/>
  <c r="F4386" i="55" s="1"/>
  <c r="F4384" i="55" s="1"/>
  <c r="C3723" i="55"/>
  <c r="C4281" i="55"/>
  <c r="C208" i="55"/>
  <c r="C4216" i="55" s="1"/>
  <c r="C4214" i="55" s="1"/>
  <c r="E264" i="55"/>
  <c r="E4219" i="55" s="1"/>
  <c r="E4217" i="55" s="1"/>
  <c r="E758" i="55"/>
  <c r="E712" i="55" s="1"/>
  <c r="E4243" i="55" s="1"/>
  <c r="E4241" i="55" s="1"/>
  <c r="E81" i="55"/>
  <c r="E4208" i="55" s="1"/>
  <c r="E4206" i="55" s="1"/>
  <c r="E133" i="55"/>
  <c r="D512" i="55"/>
  <c r="C4234" i="55"/>
  <c r="D758" i="55"/>
  <c r="D712" i="55" s="1"/>
  <c r="D4243" i="55" s="1"/>
  <c r="D4241" i="55" s="1"/>
  <c r="E972" i="55"/>
  <c r="E928" i="55" s="1"/>
  <c r="E4255" i="55" s="1"/>
  <c r="E4253" i="55" s="1"/>
  <c r="C1780" i="55"/>
  <c r="C1722" i="55" s="1"/>
  <c r="C4295" i="55" s="1"/>
  <c r="C4293" i="55" s="1"/>
  <c r="D1847" i="55"/>
  <c r="E2455" i="55"/>
  <c r="E2404" i="55" s="1"/>
  <c r="E4333" i="55" s="1"/>
  <c r="E4331" i="55" s="1"/>
  <c r="E2698" i="55"/>
  <c r="E2644" i="55" s="1"/>
  <c r="E4347" i="55" s="1"/>
  <c r="E4345" i="55" s="1"/>
  <c r="E3071" i="55"/>
  <c r="E3017" i="55" s="1"/>
  <c r="E4365" i="55" s="1"/>
  <c r="E4363" i="55" s="1"/>
  <c r="C3532" i="55"/>
  <c r="C3473" i="55" s="1"/>
  <c r="C4386" i="55" s="1"/>
  <c r="C4384" i="55" s="1"/>
  <c r="E3660" i="55"/>
  <c r="E3599" i="55" s="1"/>
  <c r="E4392" i="55" s="1"/>
  <c r="E4390" i="55" s="1"/>
  <c r="D3723" i="55"/>
  <c r="D3666" i="55" s="1"/>
  <c r="D4395" i="55" s="1"/>
  <c r="D4393" i="55" s="1"/>
  <c r="D4075" i="55"/>
  <c r="D4017" i="55" s="1"/>
  <c r="D4413" i="55" s="1"/>
  <c r="D4411" i="55" s="1"/>
  <c r="E4133" i="55"/>
  <c r="E4081" i="55" s="1"/>
  <c r="E4416" i="55" s="1"/>
  <c r="E4414" i="55" s="1"/>
  <c r="C4233" i="55"/>
  <c r="C4288" i="55"/>
  <c r="C4287" i="55" s="1"/>
  <c r="F519" i="55"/>
  <c r="F4231" i="55" s="1"/>
  <c r="D811" i="55"/>
  <c r="F1440" i="55"/>
  <c r="F1390" i="55" s="1"/>
  <c r="F4280" i="55" s="1"/>
  <c r="F1637" i="55"/>
  <c r="F1571" i="55" s="1"/>
  <c r="F4289" i="55" s="1"/>
  <c r="E4382" i="55"/>
  <c r="E3465" i="55"/>
  <c r="E3409" i="55" s="1"/>
  <c r="E4383" i="55" s="1"/>
  <c r="D4388" i="55"/>
  <c r="E4394" i="55"/>
  <c r="E3723" i="55"/>
  <c r="E3666" i="55" s="1"/>
  <c r="E4395" i="55" s="1"/>
  <c r="E811" i="55"/>
  <c r="E765" i="55" s="1"/>
  <c r="E4246" i="55" s="1"/>
  <c r="E4244" i="55" s="1"/>
  <c r="D868" i="55"/>
  <c r="D870" i="55" s="1"/>
  <c r="D921" i="55"/>
  <c r="D875" i="55" s="1"/>
  <c r="D4252" i="55" s="1"/>
  <c r="D4250" i="55" s="1"/>
  <c r="E1035" i="55"/>
  <c r="E979" i="55" s="1"/>
  <c r="E4260" i="55" s="1"/>
  <c r="E4258" i="55" s="1"/>
  <c r="C1383" i="55"/>
  <c r="C1440" i="55"/>
  <c r="C1390" i="55" s="1"/>
  <c r="C4280" i="55" s="1"/>
  <c r="C4278" i="55" s="1"/>
  <c r="C1564" i="55"/>
  <c r="C1508" i="55" s="1"/>
  <c r="C4286" i="55" s="1"/>
  <c r="C4284" i="55" s="1"/>
  <c r="E1955" i="55"/>
  <c r="E1909" i="55" s="1"/>
  <c r="E4304" i="55" s="1"/>
  <c r="E4302" i="55" s="1"/>
  <c r="E2062" i="55"/>
  <c r="E2011" i="55" s="1"/>
  <c r="E4310" i="55" s="1"/>
  <c r="E4308" i="55" s="1"/>
  <c r="E2119" i="55"/>
  <c r="E2068" i="55" s="1"/>
  <c r="E4313" i="55" s="1"/>
  <c r="E4311" i="55" s="1"/>
  <c r="E2176" i="55"/>
  <c r="E2125" i="55" s="1"/>
  <c r="E4316" i="55" s="1"/>
  <c r="E4314" i="55" s="1"/>
  <c r="E2235" i="55"/>
  <c r="E2183" i="55" s="1"/>
  <c r="E4319" i="55" s="1"/>
  <c r="E4317" i="55" s="1"/>
  <c r="E2291" i="55"/>
  <c r="E2241" i="55" s="1"/>
  <c r="E4322" i="55" s="1"/>
  <c r="E4320" i="55" s="1"/>
  <c r="E2345" i="55"/>
  <c r="E2298" i="55" s="1"/>
  <c r="E4325" i="55" s="1"/>
  <c r="E4323" i="55" s="1"/>
  <c r="C3841" i="55"/>
  <c r="C3796" i="55" s="1"/>
  <c r="C4401" i="55" s="1"/>
  <c r="C4399" i="55" s="1"/>
  <c r="C3949" i="55"/>
  <c r="C3909" i="55" s="1"/>
  <c r="C4407" i="55" s="1"/>
  <c r="C4405" i="55" s="1"/>
  <c r="E4204" i="55"/>
  <c r="C4221" i="55"/>
  <c r="D4230" i="55"/>
  <c r="D4291" i="55"/>
  <c r="D73" i="55"/>
  <c r="D13" i="55" s="1"/>
  <c r="D197" i="55"/>
  <c r="D142" i="55" s="1"/>
  <c r="D4211" i="55" s="1"/>
  <c r="D4209" i="55" s="1"/>
  <c r="D319" i="55"/>
  <c r="F1329" i="55"/>
  <c r="F4277" i="55" s="1"/>
  <c r="E512" i="55"/>
  <c r="D627" i="55"/>
  <c r="E702" i="55"/>
  <c r="E637" i="55" s="1"/>
  <c r="E4237" i="55" s="1"/>
  <c r="E4235" i="55" s="1"/>
  <c r="E868" i="55"/>
  <c r="E921" i="55"/>
  <c r="E4252" i="55" s="1"/>
  <c r="E4250" i="55" s="1"/>
  <c r="D1318" i="55"/>
  <c r="D1322" i="55" s="1"/>
  <c r="D1383" i="55"/>
  <c r="D1329" i="55" s="1"/>
  <c r="D4277" i="55" s="1"/>
  <c r="D4275" i="55" s="1"/>
  <c r="D1440" i="55"/>
  <c r="D1390" i="55" s="1"/>
  <c r="D4280" i="55" s="1"/>
  <c r="D4278" i="55" s="1"/>
  <c r="D1564" i="55"/>
  <c r="D1508" i="55" s="1"/>
  <c r="D4286" i="55" s="1"/>
  <c r="D4284" i="55" s="1"/>
  <c r="D1637" i="55"/>
  <c r="D1571" i="55" s="1"/>
  <c r="D4289" i="55" s="1"/>
  <c r="D4287" i="55" s="1"/>
  <c r="E1780" i="55"/>
  <c r="E1722" i="55" s="1"/>
  <c r="E4295" i="55" s="1"/>
  <c r="E4293" i="55" s="1"/>
  <c r="F1909" i="55"/>
  <c r="F4304" i="55" s="1"/>
  <c r="F2183" i="55"/>
  <c r="F4319" i="55" s="1"/>
  <c r="F4324" i="55"/>
  <c r="C4358" i="55"/>
  <c r="C2954" i="55"/>
  <c r="C2887" i="55" s="1"/>
  <c r="C4359" i="55" s="1"/>
  <c r="E3010" i="55"/>
  <c r="E2961" i="55" s="1"/>
  <c r="E4362" i="55" s="1"/>
  <c r="E4360" i="55" s="1"/>
  <c r="E3138" i="55"/>
  <c r="E3078" i="55" s="1"/>
  <c r="E4368" i="55" s="1"/>
  <c r="E4366" i="55" s="1"/>
  <c r="D4415" i="55"/>
  <c r="D4133" i="55"/>
  <c r="D4081" i="55" s="1"/>
  <c r="D4416" i="55" s="1"/>
  <c r="C4218" i="55"/>
  <c r="C921" i="55"/>
  <c r="C875" i="55" s="1"/>
  <c r="C4252" i="55" s="1"/>
  <c r="C4250" i="55" s="1"/>
  <c r="C4247" i="55" s="1"/>
  <c r="D1035" i="55"/>
  <c r="D979" i="55" s="1"/>
  <c r="D4260" i="55" s="1"/>
  <c r="D4258" i="55" s="1"/>
  <c r="E4355" i="55"/>
  <c r="E2877" i="55"/>
  <c r="C4412" i="55"/>
  <c r="C4075" i="55"/>
  <c r="C4017" i="55" s="1"/>
  <c r="C4413" i="55" s="1"/>
  <c r="E197" i="55"/>
  <c r="E142" i="55" s="1"/>
  <c r="E4211" i="55" s="1"/>
  <c r="E4209" i="55" s="1"/>
  <c r="E319" i="55"/>
  <c r="C73" i="55"/>
  <c r="C13" i="55" s="1"/>
  <c r="C4205" i="55" s="1"/>
  <c r="C4203" i="55" s="1"/>
  <c r="E573" i="55"/>
  <c r="E627" i="55"/>
  <c r="E634" i="55"/>
  <c r="F637" i="55"/>
  <c r="F4237" i="55" s="1"/>
  <c r="C4243" i="55"/>
  <c r="C4241" i="55" s="1"/>
  <c r="C811" i="55"/>
  <c r="C765" i="55" s="1"/>
  <c r="C4246" i="55" s="1"/>
  <c r="C4244" i="55" s="1"/>
  <c r="C972" i="55"/>
  <c r="C928" i="55" s="1"/>
  <c r="C4255" i="55" s="1"/>
  <c r="C4253" i="55" s="1"/>
  <c r="C979" i="55"/>
  <c r="C4260" i="55" s="1"/>
  <c r="C4258" i="55" s="1"/>
  <c r="E1318" i="55"/>
  <c r="E1322" i="55" s="1"/>
  <c r="E1383" i="55"/>
  <c r="E1329" i="55" s="1"/>
  <c r="E4277" i="55" s="1"/>
  <c r="E4275" i="55" s="1"/>
  <c r="E1440" i="55"/>
  <c r="E1390" i="55" s="1"/>
  <c r="E4280" i="55" s="1"/>
  <c r="E4278" i="55" s="1"/>
  <c r="E1564" i="55"/>
  <c r="E1508" i="55" s="1"/>
  <c r="E4286" i="55" s="1"/>
  <c r="E4284" i="55" s="1"/>
  <c r="E1637" i="55"/>
  <c r="E1571" i="55" s="1"/>
  <c r="E4289" i="55" s="1"/>
  <c r="E4287" i="55" s="1"/>
  <c r="E2397" i="55"/>
  <c r="E2352" i="55" s="1"/>
  <c r="E4328" i="55" s="1"/>
  <c r="E4326" i="55" s="1"/>
  <c r="E2519" i="55"/>
  <c r="E2463" i="55" s="1"/>
  <c r="E4336" i="55" s="1"/>
  <c r="E4334" i="55" s="1"/>
  <c r="E2637" i="55"/>
  <c r="E2756" i="55"/>
  <c r="E2704" i="55" s="1"/>
  <c r="E4350" i="55" s="1"/>
  <c r="E4348" i="55" s="1"/>
  <c r="C3789" i="55"/>
  <c r="E4193" i="55"/>
  <c r="E4140" i="55" s="1"/>
  <c r="E4419" i="55" s="1"/>
  <c r="E4417" i="55" s="1"/>
  <c r="F2526" i="55"/>
  <c r="F4339" i="55" s="1"/>
  <c r="F2756" i="55"/>
  <c r="F2704" i="55" s="1"/>
  <c r="F4350" i="55" s="1"/>
  <c r="F4348" i="55" s="1"/>
  <c r="F2762" i="55"/>
  <c r="F4353" i="55" s="1"/>
  <c r="F4351" i="55" s="1"/>
  <c r="F3078" i="55"/>
  <c r="F4368" i="55" s="1"/>
  <c r="F3145" i="55"/>
  <c r="F4371" i="55" s="1"/>
  <c r="F3660" i="55"/>
  <c r="F3599" i="55" s="1"/>
  <c r="F4392" i="55" s="1"/>
  <c r="F4390" i="55" s="1"/>
  <c r="D3841" i="55"/>
  <c r="D3796" i="55" s="1"/>
  <c r="D4401" i="55" s="1"/>
  <c r="D4399" i="55" s="1"/>
  <c r="D3902" i="55"/>
  <c r="D3848" i="55" s="1"/>
  <c r="D4404" i="55" s="1"/>
  <c r="D4402" i="55" s="1"/>
  <c r="D3949" i="55"/>
  <c r="D3909" i="55" s="1"/>
  <c r="D4407" i="55" s="1"/>
  <c r="D4405" i="55" s="1"/>
  <c r="D4010" i="55"/>
  <c r="D3956" i="55" s="1"/>
  <c r="D4410" i="55" s="1"/>
  <c r="D4408" i="55" s="1"/>
  <c r="F4193" i="55"/>
  <c r="F4140" i="55" s="1"/>
  <c r="F4419" i="55" s="1"/>
  <c r="C1955" i="55"/>
  <c r="C1909" i="55" s="1"/>
  <c r="C2062" i="55"/>
  <c r="C2011" i="55" s="1"/>
  <c r="C4310" i="55" s="1"/>
  <c r="C4308" i="55" s="1"/>
  <c r="C2119" i="55"/>
  <c r="C2068" i="55" s="1"/>
  <c r="C4313" i="55" s="1"/>
  <c r="C4311" i="55" s="1"/>
  <c r="C2176" i="55"/>
  <c r="C2125" i="55" s="1"/>
  <c r="C4316" i="55" s="1"/>
  <c r="C4314" i="55" s="1"/>
  <c r="C2235" i="55"/>
  <c r="C2183" i="55" s="1"/>
  <c r="C4319" i="55" s="1"/>
  <c r="C4317" i="55" s="1"/>
  <c r="C2291" i="55"/>
  <c r="C2345" i="55"/>
  <c r="C2298" i="55" s="1"/>
  <c r="C4325" i="55" s="1"/>
  <c r="C4323" i="55" s="1"/>
  <c r="C2397" i="55"/>
  <c r="C2352" i="55" s="1"/>
  <c r="C4328" i="55" s="1"/>
  <c r="C4326" i="55" s="1"/>
  <c r="C2455" i="55"/>
  <c r="C2404" i="55" s="1"/>
  <c r="C4333" i="55" s="1"/>
  <c r="C4331" i="55" s="1"/>
  <c r="C2463" i="55"/>
  <c r="C4336" i="55" s="1"/>
  <c r="C4334" i="55" s="1"/>
  <c r="C2581" i="55"/>
  <c r="C2526" i="55" s="1"/>
  <c r="C4339" i="55" s="1"/>
  <c r="C4337" i="55" s="1"/>
  <c r="C2637" i="55"/>
  <c r="C2588" i="55" s="1"/>
  <c r="C4342" i="55" s="1"/>
  <c r="C4340" i="55" s="1"/>
  <c r="C2698" i="55"/>
  <c r="C2644" i="55" s="1"/>
  <c r="C4347" i="55" s="1"/>
  <c r="C4345" i="55" s="1"/>
  <c r="C2756" i="55"/>
  <c r="C2704" i="55" s="1"/>
  <c r="C4350" i="55" s="1"/>
  <c r="C4348" i="55" s="1"/>
  <c r="C2814" i="55"/>
  <c r="C2762" i="55" s="1"/>
  <c r="C4353" i="55" s="1"/>
  <c r="C4351" i="55" s="1"/>
  <c r="C3010" i="55"/>
  <c r="C2961" i="55" s="1"/>
  <c r="C4362" i="55" s="1"/>
  <c r="C4360" i="55" s="1"/>
  <c r="C3071" i="55"/>
  <c r="C3017" i="55" s="1"/>
  <c r="C4365" i="55" s="1"/>
  <c r="C4363" i="55" s="1"/>
  <c r="C3138" i="55"/>
  <c r="C3078" i="55" s="1"/>
  <c r="C4368" i="55" s="1"/>
  <c r="C4366" i="55" s="1"/>
  <c r="C3660" i="55"/>
  <c r="C3599" i="55" s="1"/>
  <c r="C4392" i="55" s="1"/>
  <c r="C4390" i="55" s="1"/>
  <c r="E3789" i="55"/>
  <c r="E3841" i="55"/>
  <c r="E3796" i="55" s="1"/>
  <c r="E4401" i="55" s="1"/>
  <c r="E4399" i="55" s="1"/>
  <c r="E3902" i="55"/>
  <c r="E3848" i="55" s="1"/>
  <c r="E4404" i="55" s="1"/>
  <c r="E4402" i="55" s="1"/>
  <c r="E3949" i="55"/>
  <c r="E3909" i="55" s="1"/>
  <c r="E4407" i="55" s="1"/>
  <c r="E4405" i="55" s="1"/>
  <c r="E4010" i="55"/>
  <c r="E3956" i="55" s="1"/>
  <c r="E4410" i="55" s="1"/>
  <c r="E4408" i="55" s="1"/>
  <c r="F4075" i="55"/>
  <c r="F4017" i="55" s="1"/>
  <c r="F4413" i="55" s="1"/>
  <c r="C4133" i="55"/>
  <c r="C4081" i="55" s="1"/>
  <c r="C4416" i="55" s="1"/>
  <c r="C4414" i="55" s="1"/>
  <c r="C4193" i="55"/>
  <c r="C4140" i="55" s="1"/>
  <c r="C4419" i="55" s="1"/>
  <c r="C4417" i="55" s="1"/>
  <c r="D4306" i="55"/>
  <c r="D1955" i="55"/>
  <c r="D1909" i="55" s="1"/>
  <c r="D4304" i="55" s="1"/>
  <c r="D4302" i="55" s="1"/>
  <c r="D2062" i="55"/>
  <c r="D2011" i="55" s="1"/>
  <c r="D4310" i="55" s="1"/>
  <c r="D4308" i="55" s="1"/>
  <c r="D2119" i="55"/>
  <c r="D2068" i="55" s="1"/>
  <c r="D4313" i="55" s="1"/>
  <c r="D4311" i="55" s="1"/>
  <c r="D2176" i="55"/>
  <c r="D2125" i="55" s="1"/>
  <c r="D4316" i="55" s="1"/>
  <c r="D4314" i="55" s="1"/>
  <c r="D2235" i="55"/>
  <c r="D2183" i="55" s="1"/>
  <c r="D4319" i="55" s="1"/>
  <c r="D4317" i="55" s="1"/>
  <c r="D2291" i="55"/>
  <c r="D2345" i="55"/>
  <c r="D2298" i="55" s="1"/>
  <c r="D4325" i="55" s="1"/>
  <c r="D4323" i="55" s="1"/>
  <c r="D2397" i="55"/>
  <c r="D2352" i="55" s="1"/>
  <c r="D4328" i="55" s="1"/>
  <c r="D4326" i="55" s="1"/>
  <c r="D2455" i="55"/>
  <c r="D2404" i="55" s="1"/>
  <c r="D4333" i="55" s="1"/>
  <c r="D4331" i="55" s="1"/>
  <c r="D2519" i="55"/>
  <c r="D2463" i="55" s="1"/>
  <c r="D4336" i="55" s="1"/>
  <c r="D4334" i="55" s="1"/>
  <c r="D2581" i="55"/>
  <c r="D2526" i="55" s="1"/>
  <c r="D4339" i="55" s="1"/>
  <c r="D4337" i="55" s="1"/>
  <c r="D2637" i="55"/>
  <c r="D2588" i="55" s="1"/>
  <c r="D4342" i="55" s="1"/>
  <c r="D4340" i="55" s="1"/>
  <c r="D2698" i="55"/>
  <c r="D2644" i="55" s="1"/>
  <c r="D4347" i="55" s="1"/>
  <c r="D4345" i="55" s="1"/>
  <c r="D2756" i="55"/>
  <c r="D2704" i="55" s="1"/>
  <c r="D4350" i="55" s="1"/>
  <c r="D4348" i="55" s="1"/>
  <c r="D2814" i="55"/>
  <c r="D2762" i="55" s="1"/>
  <c r="D4353" i="55" s="1"/>
  <c r="D4351" i="55" s="1"/>
  <c r="D2954" i="55"/>
  <c r="D2887" i="55" s="1"/>
  <c r="D4359" i="55" s="1"/>
  <c r="D4357" i="55" s="1"/>
  <c r="D3010" i="55"/>
  <c r="D2961" i="55" s="1"/>
  <c r="D4362" i="55" s="1"/>
  <c r="D4360" i="55" s="1"/>
  <c r="D3071" i="55"/>
  <c r="D3017" i="55" s="1"/>
  <c r="D4365" i="55" s="1"/>
  <c r="D4363" i="55" s="1"/>
  <c r="D3138" i="55"/>
  <c r="D3078" i="55" s="1"/>
  <c r="D4368" i="55" s="1"/>
  <c r="D4366" i="55" s="1"/>
  <c r="C3465" i="55"/>
  <c r="D3660" i="55"/>
  <c r="D3599" i="55" s="1"/>
  <c r="D4392" i="55" s="1"/>
  <c r="D4390" i="55" s="1"/>
  <c r="F3723" i="55"/>
  <c r="F3666" i="55" s="1"/>
  <c r="F4395" i="55" s="1"/>
  <c r="F4393" i="55" s="1"/>
  <c r="F3789" i="55"/>
  <c r="F3841" i="55"/>
  <c r="F3796" i="55" s="1"/>
  <c r="F4401" i="55" s="1"/>
  <c r="F3902" i="55"/>
  <c r="F3848" i="55" s="1"/>
  <c r="F4404" i="55" s="1"/>
  <c r="F3949" i="55"/>
  <c r="F3909" i="55" s="1"/>
  <c r="F4407" i="55" s="1"/>
  <c r="F4010" i="55"/>
  <c r="F3956" i="55" s="1"/>
  <c r="F4410" i="55" s="1"/>
  <c r="D4193" i="55"/>
  <c r="D4140" i="55" s="1"/>
  <c r="D4419" i="55" s="1"/>
  <c r="D4417" i="55" s="1"/>
  <c r="C2241" i="55" l="1"/>
  <c r="C4322" i="55" s="1"/>
  <c r="C4320" i="55" s="1"/>
  <c r="C4305" i="55"/>
  <c r="F3340" i="55"/>
  <c r="F4380" i="55" s="1"/>
  <c r="F4378" i="55" s="1"/>
  <c r="C3666" i="55"/>
  <c r="C4395" i="55" s="1"/>
  <c r="C4393" i="55" s="1"/>
  <c r="D3538" i="55"/>
  <c r="D4389" i="55" s="1"/>
  <c r="D3473" i="55"/>
  <c r="D4386" i="55" s="1"/>
  <c r="D4384" i="55" s="1"/>
  <c r="C3409" i="55"/>
  <c r="C4383" i="55" s="1"/>
  <c r="C4381" i="55" s="1"/>
  <c r="C4298" i="55"/>
  <c r="C4296" i="55" s="1"/>
  <c r="C1329" i="55"/>
  <c r="C4277" i="55" s="1"/>
  <c r="C4275" i="55" s="1"/>
  <c r="C4304" i="55"/>
  <c r="C4302" i="55" s="1"/>
  <c r="D4235" i="55"/>
  <c r="D2241" i="55"/>
  <c r="D4322" i="55" s="1"/>
  <c r="D4320" i="55" s="1"/>
  <c r="D765" i="55"/>
  <c r="D4246" i="55" s="1"/>
  <c r="D4244" i="55" s="1"/>
  <c r="E1787" i="55"/>
  <c r="E4298" i="55" s="1"/>
  <c r="E4296" i="55" s="1"/>
  <c r="D1787" i="55"/>
  <c r="D4298" i="55" s="1"/>
  <c r="D4296" i="55" s="1"/>
  <c r="D1962" i="55"/>
  <c r="D4307" i="55" s="1"/>
  <c r="D4305" i="55" s="1"/>
  <c r="D4205" i="55"/>
  <c r="D4203" i="55" s="1"/>
  <c r="C1165" i="55"/>
  <c r="C4235" i="55"/>
  <c r="F1715" i="55"/>
  <c r="F4314" i="55"/>
  <c r="F4296" i="55"/>
  <c r="E2821" i="55"/>
  <c r="E4356" i="55" s="1"/>
  <c r="E4354" i="55" s="1"/>
  <c r="F4311" i="55"/>
  <c r="F4381" i="55"/>
  <c r="F4366" i="55"/>
  <c r="C4217" i="55"/>
  <c r="E3271" i="55"/>
  <c r="E4377" i="55" s="1"/>
  <c r="E4375" i="55" s="1"/>
  <c r="E4266" i="55"/>
  <c r="E4264" i="55" s="1"/>
  <c r="E1165" i="55"/>
  <c r="C4369" i="55"/>
  <c r="F1165" i="55"/>
  <c r="D4264" i="55"/>
  <c r="D1165" i="55"/>
  <c r="D4299" i="55"/>
  <c r="E4387" i="55"/>
  <c r="F4387" i="55"/>
  <c r="C4299" i="55"/>
  <c r="C4387" i="55"/>
  <c r="E41" i="18"/>
  <c r="C41" i="18"/>
  <c r="F4290" i="55"/>
  <c r="D3789" i="55"/>
  <c r="D1501" i="55"/>
  <c r="E4292" i="55"/>
  <c r="E4290" i="55" s="1"/>
  <c r="E4299" i="55"/>
  <c r="D4292" i="55"/>
  <c r="D4290" i="55" s="1"/>
  <c r="D4375" i="55"/>
  <c r="F41" i="18"/>
  <c r="F4217" i="55"/>
  <c r="C4292" i="55"/>
  <c r="C4290" i="55" s="1"/>
  <c r="F4229" i="55"/>
  <c r="F4232" i="55"/>
  <c r="F4226" i="55"/>
  <c r="F4214" i="55"/>
  <c r="E2588" i="55"/>
  <c r="E4342" i="55" s="1"/>
  <c r="E4340" i="55" s="1"/>
  <c r="E4343" i="55" s="1"/>
  <c r="F979" i="55"/>
  <c r="F4260" i="55" s="1"/>
  <c r="F928" i="55"/>
  <c r="F4255" i="55" s="1"/>
  <c r="E1501" i="55"/>
  <c r="E13" i="55"/>
  <c r="E4205" i="55" s="1"/>
  <c r="E4203" i="55" s="1"/>
  <c r="F4375" i="55"/>
  <c r="C4375" i="55"/>
  <c r="F4247" i="55"/>
  <c r="F4284" i="55"/>
  <c r="F4241" i="55"/>
  <c r="D4267" i="55"/>
  <c r="F4411" i="55"/>
  <c r="F4429" i="55"/>
  <c r="G42" i="65" s="1"/>
  <c r="F4302" i="55"/>
  <c r="F4305" i="55"/>
  <c r="F4299" i="55"/>
  <c r="D4229" i="55"/>
  <c r="F4244" i="55"/>
  <c r="F2887" i="55"/>
  <c r="F4359" i="55" s="1"/>
  <c r="F4278" i="55"/>
  <c r="C4232" i="55"/>
  <c r="F921" i="55"/>
  <c r="F875" i="55" s="1"/>
  <c r="E4220" i="55"/>
  <c r="E1258" i="55"/>
  <c r="E4274" i="55" s="1"/>
  <c r="E4272" i="55" s="1"/>
  <c r="D1258" i="55"/>
  <c r="D4274" i="55" s="1"/>
  <c r="D4272" i="55" s="1"/>
  <c r="F1258" i="55"/>
  <c r="F4274" i="55" s="1"/>
  <c r="F4272" i="55" s="1"/>
  <c r="C1258" i="55"/>
  <c r="C4274" i="55" s="1"/>
  <c r="C4272" i="55" s="1"/>
  <c r="C4267" i="55"/>
  <c r="D4429" i="55"/>
  <c r="E42" i="65" s="1"/>
  <c r="F4293" i="55"/>
  <c r="E4429" i="55"/>
  <c r="F42" i="65" s="1"/>
  <c r="C4429" i="55"/>
  <c r="C42" i="65" s="1"/>
  <c r="C49" i="65" s="1"/>
  <c r="C50" i="65" s="1"/>
  <c r="C15" i="65" s="1"/>
  <c r="D4220" i="55"/>
  <c r="C4209" i="55"/>
  <c r="E4267" i="55"/>
  <c r="C4220" i="55"/>
  <c r="D4343" i="55"/>
  <c r="F4334" i="55"/>
  <c r="F4399" i="55"/>
  <c r="F4402" i="55"/>
  <c r="F4417" i="55"/>
  <c r="C4357" i="55"/>
  <c r="F4275" i="55"/>
  <c r="F4360" i="55"/>
  <c r="D4414" i="55"/>
  <c r="E4393" i="55"/>
  <c r="E4381" i="55"/>
  <c r="F4267" i="55"/>
  <c r="F4369" i="55"/>
  <c r="F4363" i="55"/>
  <c r="F4340" i="55"/>
  <c r="F4326" i="55"/>
  <c r="F4203" i="55"/>
  <c r="F4323" i="55"/>
  <c r="F4317" i="55"/>
  <c r="F4209" i="55"/>
  <c r="F4408" i="55"/>
  <c r="C4343" i="55"/>
  <c r="F4354" i="55"/>
  <c r="F4405" i="55"/>
  <c r="F4337" i="55"/>
  <c r="F4308" i="55"/>
  <c r="F4345" i="55"/>
  <c r="F4331" i="55"/>
  <c r="C4411" i="55"/>
  <c r="F4287" i="55"/>
  <c r="F4235" i="55"/>
  <c r="D4387" i="55"/>
  <c r="C39" i="18" l="1"/>
  <c r="E39" i="18"/>
  <c r="D39" i="18"/>
  <c r="F39" i="18"/>
  <c r="C4329" i="55"/>
  <c r="F4220" i="55"/>
  <c r="D4329" i="55"/>
  <c r="F4258" i="55"/>
  <c r="F4253" i="55"/>
  <c r="F4252" i="55"/>
  <c r="E4329" i="55"/>
  <c r="F4357" i="55"/>
  <c r="F4420" i="55" s="1"/>
  <c r="E4420" i="55"/>
  <c r="D4420" i="55"/>
  <c r="C4420" i="55"/>
  <c r="F4343" i="55"/>
  <c r="F4329" i="55" l="1"/>
  <c r="F4250" i="55"/>
  <c r="F1289" i="54"/>
  <c r="F1352" i="54" s="1"/>
  <c r="E1289" i="54"/>
  <c r="E1352" i="54" s="1"/>
  <c r="D1289" i="54"/>
  <c r="D1352" i="54" s="1"/>
  <c r="C1289" i="54"/>
  <c r="C1352" i="54" s="1"/>
  <c r="F1273" i="54"/>
  <c r="F1283" i="54" s="1"/>
  <c r="F1351" i="54" s="1"/>
  <c r="E1273" i="54"/>
  <c r="E1283" i="54" s="1"/>
  <c r="E1351" i="54" s="1"/>
  <c r="D1273" i="54"/>
  <c r="C1273" i="54"/>
  <c r="C1283" i="54" s="1"/>
  <c r="C1351" i="54" s="1"/>
  <c r="E1266" i="54"/>
  <c r="D1266" i="54"/>
  <c r="C1266" i="54"/>
  <c r="F1262" i="54"/>
  <c r="E1262" i="54"/>
  <c r="D1262" i="54"/>
  <c r="C1262" i="54"/>
  <c r="F1256" i="54"/>
  <c r="F1267" i="54" s="1"/>
  <c r="F1350" i="54" s="1"/>
  <c r="E1256" i="54"/>
  <c r="E1267" i="54" s="1"/>
  <c r="E1350" i="54" s="1"/>
  <c r="D1256" i="54"/>
  <c r="D1267" i="54" s="1"/>
  <c r="D1350" i="54" s="1"/>
  <c r="C1256" i="54"/>
  <c r="C1267" i="54" s="1"/>
  <c r="C1350" i="54" s="1"/>
  <c r="F1249" i="54"/>
  <c r="E1249" i="54"/>
  <c r="D1249" i="54"/>
  <c r="C1249" i="54"/>
  <c r="F1246" i="54"/>
  <c r="F1250" i="54" s="1"/>
  <c r="F1349" i="54" s="1"/>
  <c r="E1246" i="54"/>
  <c r="E1250" i="54" s="1"/>
  <c r="E1349" i="54" s="1"/>
  <c r="D1246" i="54"/>
  <c r="D1250" i="54" s="1"/>
  <c r="D1349" i="54" s="1"/>
  <c r="C1246" i="54"/>
  <c r="F1228" i="54"/>
  <c r="E1228" i="54"/>
  <c r="D1228" i="54"/>
  <c r="C1228" i="54"/>
  <c r="F1221" i="54"/>
  <c r="E1221" i="54"/>
  <c r="D1221" i="54"/>
  <c r="C1221" i="54"/>
  <c r="F1214" i="54"/>
  <c r="F1236" i="54" s="1"/>
  <c r="F1346" i="54" s="1"/>
  <c r="E1214" i="54"/>
  <c r="D1214" i="54"/>
  <c r="D1236" i="54" s="1"/>
  <c r="D1346" i="54" s="1"/>
  <c r="C1214" i="54"/>
  <c r="F1207" i="54"/>
  <c r="E1207" i="54"/>
  <c r="D1207" i="54"/>
  <c r="C1207" i="54"/>
  <c r="F1203" i="54"/>
  <c r="F1208" i="54" s="1"/>
  <c r="F1348" i="54" s="1"/>
  <c r="E1203" i="54"/>
  <c r="D1203" i="54"/>
  <c r="D1208" i="54" s="1"/>
  <c r="D1348" i="54" s="1"/>
  <c r="C1203" i="54"/>
  <c r="F1196" i="54"/>
  <c r="E1196" i="54"/>
  <c r="D1196" i="54"/>
  <c r="C1196" i="54"/>
  <c r="F1193" i="54"/>
  <c r="E1193" i="54"/>
  <c r="D1193" i="54"/>
  <c r="C1193" i="54"/>
  <c r="F1189" i="54"/>
  <c r="F1197" i="54" s="1"/>
  <c r="F1347" i="54" s="1"/>
  <c r="E1189" i="54"/>
  <c r="E1197" i="54" s="1"/>
  <c r="E1347" i="54" s="1"/>
  <c r="D1189" i="54"/>
  <c r="D1197" i="54" s="1"/>
  <c r="D1347" i="54" s="1"/>
  <c r="C1189" i="54"/>
  <c r="C1197" i="54" s="1"/>
  <c r="C1347" i="54" s="1"/>
  <c r="F1181" i="54"/>
  <c r="E1181" i="54"/>
  <c r="C1181" i="54"/>
  <c r="D1181" i="54"/>
  <c r="F1176" i="54"/>
  <c r="F1182" i="54" s="1"/>
  <c r="E1176" i="54"/>
  <c r="D1176" i="54"/>
  <c r="C1176" i="54"/>
  <c r="F1168" i="54"/>
  <c r="F1169" i="54" s="1"/>
  <c r="F1344" i="54" s="1"/>
  <c r="E1168" i="54"/>
  <c r="E1169" i="54" s="1"/>
  <c r="E1344" i="54" s="1"/>
  <c r="D1168" i="54"/>
  <c r="D1169" i="54" s="1"/>
  <c r="D1344" i="54" s="1"/>
  <c r="C1168" i="54"/>
  <c r="C1169" i="54" s="1"/>
  <c r="C1344" i="54" s="1"/>
  <c r="F1158" i="54"/>
  <c r="E1158" i="54"/>
  <c r="D1158" i="54"/>
  <c r="C1158" i="54"/>
  <c r="F1150" i="54"/>
  <c r="E1150" i="54"/>
  <c r="D1150" i="54"/>
  <c r="C1150" i="54"/>
  <c r="F1147" i="54"/>
  <c r="E1147" i="54"/>
  <c r="D1147" i="54"/>
  <c r="C1147" i="54"/>
  <c r="F1139" i="54"/>
  <c r="E1139" i="54"/>
  <c r="D1139" i="54"/>
  <c r="C1139" i="54"/>
  <c r="F1136" i="54"/>
  <c r="E1136" i="54"/>
  <c r="D1136" i="54"/>
  <c r="C1136" i="54"/>
  <c r="F1129" i="54"/>
  <c r="E1129" i="54"/>
  <c r="D1129" i="54"/>
  <c r="C1129" i="54"/>
  <c r="C1159" i="54" s="1"/>
  <c r="C1343" i="54" s="1"/>
  <c r="F1122" i="54"/>
  <c r="E1122" i="54"/>
  <c r="D1122" i="54"/>
  <c r="C1122" i="54"/>
  <c r="F1118" i="54"/>
  <c r="E1118" i="54"/>
  <c r="D1118" i="54"/>
  <c r="C1118" i="54"/>
  <c r="F1113" i="54"/>
  <c r="E1113" i="54"/>
  <c r="D1113" i="54"/>
  <c r="C1113" i="54"/>
  <c r="F1107" i="54"/>
  <c r="E1107" i="54"/>
  <c r="D1107" i="54"/>
  <c r="C1107" i="54"/>
  <c r="F1104" i="54"/>
  <c r="F1123" i="54" s="1"/>
  <c r="F1342" i="54" s="1"/>
  <c r="E1104" i="54"/>
  <c r="E1123" i="54" s="1"/>
  <c r="E1342" i="54" s="1"/>
  <c r="D1104" i="54"/>
  <c r="D1123" i="54" s="1"/>
  <c r="D1342" i="54" s="1"/>
  <c r="C1104" i="54"/>
  <c r="F1097" i="54"/>
  <c r="E1097" i="54"/>
  <c r="D1097" i="54"/>
  <c r="C1097" i="54"/>
  <c r="F1092" i="54"/>
  <c r="E1092" i="54"/>
  <c r="D1092" i="54"/>
  <c r="C1092" i="54"/>
  <c r="F1089" i="54"/>
  <c r="F1098" i="54" s="1"/>
  <c r="F1341" i="54" s="1"/>
  <c r="E1089" i="54"/>
  <c r="D1089" i="54"/>
  <c r="C1089" i="54"/>
  <c r="C1098" i="54" s="1"/>
  <c r="C1341" i="54" s="1"/>
  <c r="F1082" i="54"/>
  <c r="E1082" i="54"/>
  <c r="D1082" i="54"/>
  <c r="C1082" i="54"/>
  <c r="F1077" i="54"/>
  <c r="E1077" i="54"/>
  <c r="D1077" i="54"/>
  <c r="C1077" i="54"/>
  <c r="F1074" i="54"/>
  <c r="E1074" i="54"/>
  <c r="E1083" i="54" s="1"/>
  <c r="E1340" i="54" s="1"/>
  <c r="D1074" i="54"/>
  <c r="C1074" i="54"/>
  <c r="F1067" i="54"/>
  <c r="F1068" i="54" s="1"/>
  <c r="F1339" i="54" s="1"/>
  <c r="E1067" i="54"/>
  <c r="E1068" i="54" s="1"/>
  <c r="E1339" i="54" s="1"/>
  <c r="D1067" i="54"/>
  <c r="D1068" i="54" s="1"/>
  <c r="D1339" i="54" s="1"/>
  <c r="C1067" i="54"/>
  <c r="C1068" i="54" s="1"/>
  <c r="C1339" i="54" s="1"/>
  <c r="F1060" i="54"/>
  <c r="F1338" i="54" s="1"/>
  <c r="E1059" i="54"/>
  <c r="E1060" i="54" s="1"/>
  <c r="D1059" i="54"/>
  <c r="D1060" i="54" s="1"/>
  <c r="D1338" i="54" s="1"/>
  <c r="C1059" i="54"/>
  <c r="C1050" i="54"/>
  <c r="E1043" i="54"/>
  <c r="D1043" i="54"/>
  <c r="C1043" i="54"/>
  <c r="E1037" i="54"/>
  <c r="D1037" i="54"/>
  <c r="C1037" i="54"/>
  <c r="F1337" i="54"/>
  <c r="E1031" i="54"/>
  <c r="D1031" i="54"/>
  <c r="C1031" i="54"/>
  <c r="F1018" i="54"/>
  <c r="F1019" i="54" s="1"/>
  <c r="F1336" i="54" s="1"/>
  <c r="E1018" i="54"/>
  <c r="D1018" i="54"/>
  <c r="C1018" i="54"/>
  <c r="E1009" i="54"/>
  <c r="D1009" i="54"/>
  <c r="C1009" i="54"/>
  <c r="E1003" i="54"/>
  <c r="D1003" i="54"/>
  <c r="C1003" i="54"/>
  <c r="F991" i="54"/>
  <c r="E991" i="54"/>
  <c r="D991" i="54"/>
  <c r="C991" i="54"/>
  <c r="F983" i="54"/>
  <c r="E983" i="54"/>
  <c r="D983" i="54"/>
  <c r="C983" i="54"/>
  <c r="F977" i="54"/>
  <c r="F992" i="54" s="1"/>
  <c r="F1335" i="54" s="1"/>
  <c r="E977" i="54"/>
  <c r="E992" i="54" s="1"/>
  <c r="E1335" i="54" s="1"/>
  <c r="C977" i="54"/>
  <c r="F961" i="54"/>
  <c r="E961" i="54"/>
  <c r="D961" i="54"/>
  <c r="C961" i="54"/>
  <c r="F945" i="54"/>
  <c r="E945" i="54"/>
  <c r="D945" i="54"/>
  <c r="C945" i="54"/>
  <c r="F938" i="54"/>
  <c r="F962" i="54" s="1"/>
  <c r="F1334" i="54" s="1"/>
  <c r="E938" i="54"/>
  <c r="E962" i="54" s="1"/>
  <c r="E1334" i="54" s="1"/>
  <c r="D938" i="54"/>
  <c r="C938" i="54"/>
  <c r="F921" i="54"/>
  <c r="F922" i="54" s="1"/>
  <c r="F1333" i="54" s="1"/>
  <c r="E921" i="54"/>
  <c r="D921" i="54"/>
  <c r="C921" i="54"/>
  <c r="E918" i="54"/>
  <c r="D918" i="54"/>
  <c r="C918" i="54"/>
  <c r="D901" i="54"/>
  <c r="C901" i="54"/>
  <c r="F885" i="54"/>
  <c r="E885" i="54"/>
  <c r="C885" i="54"/>
  <c r="F883" i="54"/>
  <c r="E883" i="54"/>
  <c r="D883" i="54"/>
  <c r="C883" i="54"/>
  <c r="F880" i="54"/>
  <c r="E880" i="54"/>
  <c r="D880" i="54"/>
  <c r="C880" i="54"/>
  <c r="E877" i="54"/>
  <c r="D877" i="54"/>
  <c r="C877" i="54"/>
  <c r="E866" i="54"/>
  <c r="D866" i="54"/>
  <c r="C866" i="54"/>
  <c r="E861" i="54"/>
  <c r="D861" i="54"/>
  <c r="C861" i="54"/>
  <c r="F845" i="54"/>
  <c r="E845" i="54"/>
  <c r="D845" i="54"/>
  <c r="C845" i="54"/>
  <c r="F841" i="54"/>
  <c r="F846" i="54" s="1"/>
  <c r="E841" i="54"/>
  <c r="D841" i="54"/>
  <c r="C841" i="54"/>
  <c r="E838" i="54"/>
  <c r="D838" i="54"/>
  <c r="C838" i="54"/>
  <c r="E823" i="54"/>
  <c r="D823" i="54"/>
  <c r="C823" i="54"/>
  <c r="E818" i="54"/>
  <c r="D818" i="54"/>
  <c r="C818" i="54"/>
  <c r="F799" i="54"/>
  <c r="E799" i="54"/>
  <c r="D799" i="54"/>
  <c r="C799" i="54"/>
  <c r="E794" i="54"/>
  <c r="D794" i="54"/>
  <c r="C794" i="54"/>
  <c r="F776" i="54"/>
  <c r="E776" i="54"/>
  <c r="D776" i="54"/>
  <c r="C776" i="54"/>
  <c r="E770" i="54"/>
  <c r="D770" i="54"/>
  <c r="C770" i="54"/>
  <c r="E1329" i="54"/>
  <c r="C749" i="54"/>
  <c r="F744" i="54"/>
  <c r="F750" i="54" s="1"/>
  <c r="D744" i="54"/>
  <c r="C744" i="54"/>
  <c r="D741" i="54"/>
  <c r="C741" i="54"/>
  <c r="D731" i="54"/>
  <c r="C731" i="54"/>
  <c r="D725" i="54"/>
  <c r="C725" i="54"/>
  <c r="F1325" i="54"/>
  <c r="E710" i="54"/>
  <c r="E711" i="54" s="1"/>
  <c r="E1325" i="54" s="1"/>
  <c r="D710" i="54"/>
  <c r="D711" i="54" s="1"/>
  <c r="D1325" i="54" s="1"/>
  <c r="C710" i="54"/>
  <c r="C711" i="54" s="1"/>
  <c r="C1325" i="54" s="1"/>
  <c r="F702" i="54"/>
  <c r="F703" i="54" s="1"/>
  <c r="F1324" i="54" s="1"/>
  <c r="E702" i="54"/>
  <c r="E703" i="54" s="1"/>
  <c r="E1324" i="54" s="1"/>
  <c r="D702" i="54"/>
  <c r="D703" i="54" s="1"/>
  <c r="D1324" i="54" s="1"/>
  <c r="C702" i="54"/>
  <c r="C703" i="54" s="1"/>
  <c r="C1324" i="54" s="1"/>
  <c r="F695" i="54"/>
  <c r="E695" i="54"/>
  <c r="D695" i="54"/>
  <c r="C695" i="54"/>
  <c r="F689" i="54"/>
  <c r="E689" i="54"/>
  <c r="E696" i="54" s="1"/>
  <c r="E1306" i="54" s="1"/>
  <c r="D689" i="54"/>
  <c r="D696" i="54" s="1"/>
  <c r="D1306" i="54" s="1"/>
  <c r="C689" i="54"/>
  <c r="F683" i="54"/>
  <c r="E683" i="54"/>
  <c r="D683" i="54"/>
  <c r="C683" i="54"/>
  <c r="F679" i="54"/>
  <c r="E679" i="54"/>
  <c r="D679" i="54"/>
  <c r="C679" i="54"/>
  <c r="F676" i="54"/>
  <c r="F684" i="54" s="1"/>
  <c r="E676" i="54"/>
  <c r="D676" i="54"/>
  <c r="C676" i="54"/>
  <c r="E673" i="54"/>
  <c r="D673" i="54"/>
  <c r="C673" i="54"/>
  <c r="E665" i="54"/>
  <c r="D665" i="54"/>
  <c r="C665" i="54"/>
  <c r="E654" i="54"/>
  <c r="E655" i="54" s="1"/>
  <c r="E1307" i="54" s="1"/>
  <c r="D654" i="54"/>
  <c r="C654" i="54"/>
  <c r="F646" i="54"/>
  <c r="F655" i="54" s="1"/>
  <c r="D646" i="54"/>
  <c r="C646" i="54"/>
  <c r="D641" i="54"/>
  <c r="C641" i="54"/>
  <c r="D631" i="54"/>
  <c r="C631" i="54"/>
  <c r="F623" i="54"/>
  <c r="E623" i="54"/>
  <c r="D623" i="54"/>
  <c r="C623" i="54"/>
  <c r="F618" i="54"/>
  <c r="E618" i="54"/>
  <c r="D618" i="54"/>
  <c r="D624" i="54" s="1"/>
  <c r="D1319" i="54" s="1"/>
  <c r="C618" i="54"/>
  <c r="F612" i="54"/>
  <c r="E612" i="54"/>
  <c r="D612" i="54"/>
  <c r="C612" i="54"/>
  <c r="F609" i="54"/>
  <c r="F613" i="54" s="1"/>
  <c r="E609" i="54"/>
  <c r="E613" i="54" s="1"/>
  <c r="E1318" i="54" s="1"/>
  <c r="D609" i="54"/>
  <c r="D613" i="54" s="1"/>
  <c r="D1318" i="54" s="1"/>
  <c r="C609" i="54"/>
  <c r="E602" i="54"/>
  <c r="D602" i="54"/>
  <c r="C602" i="54"/>
  <c r="E592" i="54"/>
  <c r="D592" i="54"/>
  <c r="C592" i="54"/>
  <c r="F586" i="54"/>
  <c r="E586" i="54"/>
  <c r="D586" i="54"/>
  <c r="C586" i="54"/>
  <c r="F579" i="54"/>
  <c r="E579" i="54"/>
  <c r="D579" i="54"/>
  <c r="C579" i="54"/>
  <c r="E576" i="54"/>
  <c r="D576" i="54"/>
  <c r="C576" i="54"/>
  <c r="F568" i="54"/>
  <c r="E568" i="54"/>
  <c r="D568" i="54"/>
  <c r="C568" i="54"/>
  <c r="F546" i="54"/>
  <c r="E546" i="54"/>
  <c r="D546" i="54"/>
  <c r="C546" i="54"/>
  <c r="F542" i="54"/>
  <c r="F547" i="54" s="1"/>
  <c r="E542" i="54"/>
  <c r="D542" i="54"/>
  <c r="C542" i="54"/>
  <c r="E535" i="54"/>
  <c r="D535" i="54"/>
  <c r="C535" i="54"/>
  <c r="F528" i="54"/>
  <c r="E528" i="54"/>
  <c r="E529" i="54" s="1"/>
  <c r="E1315" i="54" s="1"/>
  <c r="D528" i="54"/>
  <c r="D529" i="54" s="1"/>
  <c r="D1315" i="54" s="1"/>
  <c r="C528" i="54"/>
  <c r="C529" i="54" s="1"/>
  <c r="C1315" i="54" s="1"/>
  <c r="F518" i="54"/>
  <c r="E518" i="54"/>
  <c r="D518" i="54"/>
  <c r="C518" i="54"/>
  <c r="F515" i="54"/>
  <c r="F519" i="54" s="1"/>
  <c r="F1320" i="54" s="1"/>
  <c r="E515" i="54"/>
  <c r="E519" i="54" s="1"/>
  <c r="E1320" i="54" s="1"/>
  <c r="D515" i="54"/>
  <c r="D519" i="54" s="1"/>
  <c r="D1320" i="54" s="1"/>
  <c r="C515" i="54"/>
  <c r="C519" i="54" s="1"/>
  <c r="C1320" i="54" s="1"/>
  <c r="F507" i="54"/>
  <c r="E507" i="54"/>
  <c r="D507" i="54"/>
  <c r="C507" i="54"/>
  <c r="F504" i="54"/>
  <c r="E504" i="54"/>
  <c r="E508" i="54" s="1"/>
  <c r="E1308" i="54" s="1"/>
  <c r="D504" i="54"/>
  <c r="D508" i="54" s="1"/>
  <c r="D1308" i="54" s="1"/>
  <c r="C504" i="54"/>
  <c r="C508" i="54" s="1"/>
  <c r="C1308" i="54" s="1"/>
  <c r="F495" i="54"/>
  <c r="E495" i="54"/>
  <c r="D495" i="54"/>
  <c r="C495" i="54"/>
  <c r="F492" i="54"/>
  <c r="E492" i="54"/>
  <c r="D492" i="54"/>
  <c r="C492" i="54"/>
  <c r="F488" i="54"/>
  <c r="E488" i="54"/>
  <c r="D488" i="54"/>
  <c r="C488" i="54"/>
  <c r="F484" i="54"/>
  <c r="E484" i="54"/>
  <c r="D484" i="54"/>
  <c r="C484" i="54"/>
  <c r="E480" i="54"/>
  <c r="D480" i="54"/>
  <c r="C480" i="54"/>
  <c r="F462" i="54"/>
  <c r="E462" i="54"/>
  <c r="D462" i="54"/>
  <c r="C462" i="54"/>
  <c r="F1299" i="54"/>
  <c r="E453" i="54"/>
  <c r="E454" i="54" s="1"/>
  <c r="E1299" i="54" s="1"/>
  <c r="D453" i="54"/>
  <c r="D454" i="54" s="1"/>
  <c r="D1299" i="54" s="1"/>
  <c r="C453" i="54"/>
  <c r="C454" i="54" s="1"/>
  <c r="C1299" i="54" s="1"/>
  <c r="F441" i="54"/>
  <c r="E441" i="54"/>
  <c r="D441" i="54"/>
  <c r="C441" i="54"/>
  <c r="E438" i="54"/>
  <c r="D438" i="54"/>
  <c r="C438" i="54"/>
  <c r="F431" i="54"/>
  <c r="D431" i="54"/>
  <c r="C431" i="54"/>
  <c r="D428" i="54"/>
  <c r="C428" i="54"/>
  <c r="F413" i="54"/>
  <c r="D413" i="54"/>
  <c r="C413" i="54"/>
  <c r="F406" i="54"/>
  <c r="E406" i="54"/>
  <c r="D406" i="54"/>
  <c r="C406" i="54"/>
  <c r="F403" i="54"/>
  <c r="F407" i="54" s="1"/>
  <c r="F1313" i="54" s="1"/>
  <c r="E403" i="54"/>
  <c r="E407" i="54" s="1"/>
  <c r="E1313" i="54" s="1"/>
  <c r="D403" i="54"/>
  <c r="D407" i="54" s="1"/>
  <c r="D1313" i="54" s="1"/>
  <c r="C403" i="54"/>
  <c r="C407" i="54" s="1"/>
  <c r="C1313" i="54" s="1"/>
  <c r="F397" i="54"/>
  <c r="E397" i="54"/>
  <c r="D397" i="54"/>
  <c r="C397" i="54"/>
  <c r="F394" i="54"/>
  <c r="F398" i="54" s="1"/>
  <c r="F1323" i="54" s="1"/>
  <c r="E394" i="54"/>
  <c r="D394" i="54"/>
  <c r="D398" i="54" s="1"/>
  <c r="D1323" i="54" s="1"/>
  <c r="C394" i="54"/>
  <c r="C398" i="54" s="1"/>
  <c r="C1323" i="54" s="1"/>
  <c r="F383" i="54"/>
  <c r="E383" i="54"/>
  <c r="D383" i="54"/>
  <c r="C383" i="54"/>
  <c r="F380" i="54"/>
  <c r="F389" i="54" s="1"/>
  <c r="E380" i="54"/>
  <c r="D380" i="54"/>
  <c r="C380" i="54"/>
  <c r="F374" i="54"/>
  <c r="E374" i="54"/>
  <c r="D374" i="54"/>
  <c r="C374" i="54"/>
  <c r="F371" i="54"/>
  <c r="F375" i="54" s="1"/>
  <c r="E371" i="54"/>
  <c r="D371" i="54"/>
  <c r="C371" i="54"/>
  <c r="E367" i="54"/>
  <c r="D367" i="54"/>
  <c r="E362" i="54"/>
  <c r="D362" i="54"/>
  <c r="C362" i="54"/>
  <c r="E352" i="54"/>
  <c r="D352" i="54"/>
  <c r="C352" i="54"/>
  <c r="E340" i="54"/>
  <c r="D340" i="54"/>
  <c r="C340" i="54"/>
  <c r="F336" i="54"/>
  <c r="E336" i="54"/>
  <c r="D336" i="54"/>
  <c r="C336" i="54"/>
  <c r="E333" i="54"/>
  <c r="D333" i="54"/>
  <c r="C333" i="54"/>
  <c r="F323" i="54"/>
  <c r="E323" i="54"/>
  <c r="D323" i="54"/>
  <c r="C323" i="54"/>
  <c r="F317" i="54"/>
  <c r="E317" i="54"/>
  <c r="D317" i="54"/>
  <c r="C317" i="54"/>
  <c r="F312" i="54"/>
  <c r="E312" i="54"/>
  <c r="D312" i="54"/>
  <c r="C312" i="54"/>
  <c r="C318" i="54" s="1"/>
  <c r="C1303" i="54" s="1"/>
  <c r="E306" i="54"/>
  <c r="D306" i="54"/>
  <c r="C306" i="54"/>
  <c r="E298" i="54"/>
  <c r="D298" i="54"/>
  <c r="C298" i="54"/>
  <c r="F295" i="54"/>
  <c r="E295" i="54"/>
  <c r="D295" i="54"/>
  <c r="C295" i="54"/>
  <c r="D1302" i="54"/>
  <c r="C289" i="54"/>
  <c r="F285" i="54"/>
  <c r="E285" i="54"/>
  <c r="C285" i="54"/>
  <c r="F280" i="54"/>
  <c r="E280" i="54"/>
  <c r="C280" i="54"/>
  <c r="F277" i="54"/>
  <c r="E277" i="54"/>
  <c r="C277" i="54"/>
  <c r="F270" i="54"/>
  <c r="E270" i="54"/>
  <c r="C270" i="54"/>
  <c r="E253" i="54"/>
  <c r="D253" i="54"/>
  <c r="C253" i="54"/>
  <c r="E248" i="54"/>
  <c r="D248" i="54"/>
  <c r="C248" i="54"/>
  <c r="E240" i="54"/>
  <c r="D240" i="54"/>
  <c r="C240" i="54"/>
  <c r="E219" i="54"/>
  <c r="D219" i="54"/>
  <c r="C219" i="54"/>
  <c r="E203" i="54"/>
  <c r="C203" i="54"/>
  <c r="F196" i="54"/>
  <c r="E196" i="54"/>
  <c r="D196" i="54"/>
  <c r="C196" i="54"/>
  <c r="F193" i="54"/>
  <c r="E193" i="54"/>
  <c r="C193" i="54"/>
  <c r="F189" i="54"/>
  <c r="E189" i="54"/>
  <c r="D189" i="54"/>
  <c r="C189" i="54"/>
  <c r="E182" i="54"/>
  <c r="D182" i="54"/>
  <c r="C182" i="54"/>
  <c r="F179" i="54"/>
  <c r="E179" i="54"/>
  <c r="C179" i="54"/>
  <c r="F176" i="54"/>
  <c r="E176" i="54"/>
  <c r="C176" i="54"/>
  <c r="F172" i="54"/>
  <c r="E172" i="54"/>
  <c r="C172" i="54"/>
  <c r="F169" i="54"/>
  <c r="E169" i="54"/>
  <c r="C169" i="54"/>
  <c r="F163" i="54"/>
  <c r="E163" i="54"/>
  <c r="D163" i="54"/>
  <c r="C163" i="54"/>
  <c r="F160" i="54"/>
  <c r="F164" i="54" s="1"/>
  <c r="F1321" i="54" s="1"/>
  <c r="E160" i="54"/>
  <c r="D160" i="54"/>
  <c r="C160" i="54"/>
  <c r="F154" i="54"/>
  <c r="E154" i="54"/>
  <c r="D154" i="54"/>
  <c r="C154" i="54"/>
  <c r="F151" i="54"/>
  <c r="E151" i="54"/>
  <c r="D151" i="54"/>
  <c r="C151" i="54"/>
  <c r="F148" i="54"/>
  <c r="E148" i="54"/>
  <c r="D148" i="54"/>
  <c r="C148" i="54"/>
  <c r="F142" i="54"/>
  <c r="E142" i="54"/>
  <c r="D142" i="54"/>
  <c r="C142" i="54"/>
  <c r="E136" i="54"/>
  <c r="D136" i="54"/>
  <c r="C136" i="54"/>
  <c r="E131" i="54"/>
  <c r="D131" i="54"/>
  <c r="C131" i="54"/>
  <c r="F126" i="54"/>
  <c r="E126" i="54"/>
  <c r="D126" i="54"/>
  <c r="C126" i="54"/>
  <c r="F120" i="54"/>
  <c r="E120" i="54"/>
  <c r="D120" i="54"/>
  <c r="C120" i="54"/>
  <c r="F117" i="54"/>
  <c r="E117" i="54"/>
  <c r="D117" i="54"/>
  <c r="C117" i="54"/>
  <c r="F113" i="54"/>
  <c r="E113" i="54"/>
  <c r="D113" i="54"/>
  <c r="C113" i="54"/>
  <c r="F110" i="54"/>
  <c r="F121" i="54" s="1"/>
  <c r="F1295" i="54" s="1"/>
  <c r="E110" i="54"/>
  <c r="D110" i="54"/>
  <c r="C110" i="54"/>
  <c r="E106" i="54"/>
  <c r="D106" i="54"/>
  <c r="C106" i="54"/>
  <c r="E91" i="54"/>
  <c r="D91" i="54"/>
  <c r="C91" i="54"/>
  <c r="E86" i="54"/>
  <c r="D86" i="54"/>
  <c r="C86" i="54"/>
  <c r="E67" i="54"/>
  <c r="D67" i="54"/>
  <c r="C67" i="54"/>
  <c r="E54" i="54"/>
  <c r="D54" i="54"/>
  <c r="C54" i="54"/>
  <c r="F39" i="54"/>
  <c r="E39" i="54"/>
  <c r="D39" i="54"/>
  <c r="C39" i="54"/>
  <c r="E36" i="54"/>
  <c r="D36" i="54"/>
  <c r="C36" i="54"/>
  <c r="F31" i="54"/>
  <c r="E31" i="54"/>
  <c r="D31" i="54"/>
  <c r="C31" i="54"/>
  <c r="F28" i="54"/>
  <c r="E28" i="54"/>
  <c r="D28" i="54"/>
  <c r="C28" i="54"/>
  <c r="F25" i="54"/>
  <c r="E25" i="54"/>
  <c r="D25" i="54"/>
  <c r="C25" i="54"/>
  <c r="F13" i="54"/>
  <c r="G8" i="65" s="1"/>
  <c r="E8" i="18"/>
  <c r="D13" i="54"/>
  <c r="E8" i="65" s="1"/>
  <c r="C13" i="54"/>
  <c r="C8" i="65" s="1"/>
  <c r="F10" i="54"/>
  <c r="G7" i="65" s="1"/>
  <c r="E7" i="18"/>
  <c r="D10" i="54"/>
  <c r="E7" i="65" s="1"/>
  <c r="C10" i="54"/>
  <c r="C7" i="65" s="1"/>
  <c r="E164" i="54" l="1"/>
  <c r="E1321" i="54" s="1"/>
  <c r="C547" i="54"/>
  <c r="C1322" i="54" s="1"/>
  <c r="F183" i="54"/>
  <c r="F290" i="54"/>
  <c r="F18" i="54"/>
  <c r="C18" i="54"/>
  <c r="C1292" i="54" s="1"/>
  <c r="C1356" i="54" s="1"/>
  <c r="D18" i="54"/>
  <c r="D1292" i="54" s="1"/>
  <c r="C204" i="54"/>
  <c r="C1309" i="54" s="1"/>
  <c r="C992" i="54"/>
  <c r="C1335" i="54" s="1"/>
  <c r="F155" i="54"/>
  <c r="F1316" i="54" s="1"/>
  <c r="E290" i="54"/>
  <c r="E1302" i="54" s="1"/>
  <c r="F40" i="54"/>
  <c r="E1159" i="54"/>
  <c r="E1343" i="54" s="1"/>
  <c r="F1302" i="54"/>
  <c r="D547" i="54"/>
  <c r="D1322" i="54" s="1"/>
  <c r="D800" i="54"/>
  <c r="D1330" i="54" s="1"/>
  <c r="E1044" i="54"/>
  <c r="E1337" i="54" s="1"/>
  <c r="F143" i="54"/>
  <c r="E318" i="54"/>
  <c r="E1303" i="54" s="1"/>
  <c r="D307" i="54"/>
  <c r="D1305" i="54" s="1"/>
  <c r="F353" i="54"/>
  <c r="D603" i="54"/>
  <c r="D1317" i="54" s="1"/>
  <c r="D846" i="54"/>
  <c r="D1331" i="54" s="1"/>
  <c r="F886" i="54"/>
  <c r="C922" i="54"/>
  <c r="C1333" i="54" s="1"/>
  <c r="C1044" i="54"/>
  <c r="C1337" i="54" s="1"/>
  <c r="F442" i="54"/>
  <c r="F1298" i="54" s="1"/>
  <c r="D496" i="54"/>
  <c r="D1297" i="54" s="1"/>
  <c r="F496" i="54"/>
  <c r="D580" i="54"/>
  <c r="D1314" i="54" s="1"/>
  <c r="C684" i="54"/>
  <c r="C1304" i="54" s="1"/>
  <c r="F800" i="54"/>
  <c r="F1330" i="54" s="1"/>
  <c r="D922" i="54"/>
  <c r="D1333" i="54" s="1"/>
  <c r="C1019" i="54"/>
  <c r="C1336" i="54" s="1"/>
  <c r="E1019" i="54"/>
  <c r="E1336" i="54" s="1"/>
  <c r="F580" i="54"/>
  <c r="F1314" i="54" s="1"/>
  <c r="D886" i="54"/>
  <c r="D1332" i="54" s="1"/>
  <c r="F307" i="54"/>
  <c r="F1305" i="54" s="1"/>
  <c r="F318" i="54"/>
  <c r="F1303" i="54" s="1"/>
  <c r="F529" i="54"/>
  <c r="F1315" i="54" s="1"/>
  <c r="F603" i="54"/>
  <c r="F1317" i="54" s="1"/>
  <c r="F624" i="54"/>
  <c r="F1319" i="54" s="1"/>
  <c r="F1159" i="54"/>
  <c r="F1343" i="54" s="1"/>
  <c r="F204" i="54"/>
  <c r="F1309" i="54" s="1"/>
  <c r="D684" i="54"/>
  <c r="D1304" i="54" s="1"/>
  <c r="F1083" i="54"/>
  <c r="F1340" i="54" s="1"/>
  <c r="F1312" i="54"/>
  <c r="C375" i="54"/>
  <c r="C1312" i="54" s="1"/>
  <c r="D92" i="54"/>
  <c r="D94" i="54" s="1"/>
  <c r="D375" i="54"/>
  <c r="D1312" i="54" s="1"/>
  <c r="C155" i="54"/>
  <c r="C1316" i="54" s="1"/>
  <c r="F1331" i="54"/>
  <c r="E375" i="54"/>
  <c r="E1312" i="54" s="1"/>
  <c r="C353" i="54"/>
  <c r="C1310" i="54" s="1"/>
  <c r="E155" i="54"/>
  <c r="E1316" i="54" s="1"/>
  <c r="D1019" i="54"/>
  <c r="D1336" i="54" s="1"/>
  <c r="C886" i="54"/>
  <c r="C1332" i="54" s="1"/>
  <c r="D1044" i="54"/>
  <c r="C800" i="54"/>
  <c r="C1330" i="54" s="1"/>
  <c r="C1123" i="54"/>
  <c r="C1342" i="54" s="1"/>
  <c r="C603" i="54"/>
  <c r="C1317" i="54" s="1"/>
  <c r="E121" i="54"/>
  <c r="E1295" i="54" s="1"/>
  <c r="C1083" i="54"/>
  <c r="C1340" i="54" s="1"/>
  <c r="C613" i="54"/>
  <c r="C1318" i="54" s="1"/>
  <c r="C1208" i="54"/>
  <c r="C1348" i="54" s="1"/>
  <c r="C1250" i="54"/>
  <c r="C1349" i="54" s="1"/>
  <c r="E307" i="54"/>
  <c r="E1305" i="54" s="1"/>
  <c r="E922" i="54"/>
  <c r="E1333" i="54" s="1"/>
  <c r="D1083" i="54"/>
  <c r="D1340" i="54" s="1"/>
  <c r="D1159" i="54"/>
  <c r="D1343" i="54" s="1"/>
  <c r="D962" i="54"/>
  <c r="D1334" i="54" s="1"/>
  <c r="D992" i="54"/>
  <c r="D1335" i="54" s="1"/>
  <c r="C1236" i="54"/>
  <c r="C1346" i="54" s="1"/>
  <c r="F696" i="54"/>
  <c r="F1306" i="54" s="1"/>
  <c r="C846" i="54"/>
  <c r="C1331" i="54" s="1"/>
  <c r="F1310" i="54"/>
  <c r="F8" i="18"/>
  <c r="C8" i="18"/>
  <c r="C92" i="54"/>
  <c r="C94" i="54" s="1"/>
  <c r="C1294" i="54" s="1"/>
  <c r="F1301" i="54"/>
  <c r="D8" i="18"/>
  <c r="F7" i="18"/>
  <c r="F1297" i="54"/>
  <c r="F1322" i="54"/>
  <c r="E204" i="54"/>
  <c r="E1309" i="54" s="1"/>
  <c r="E254" i="54"/>
  <c r="E1301" i="54" s="1"/>
  <c r="D318" i="54"/>
  <c r="D1303" i="54" s="1"/>
  <c r="C655" i="54"/>
  <c r="C1307" i="54" s="1"/>
  <c r="D164" i="54"/>
  <c r="D1321" i="54" s="1"/>
  <c r="C307" i="54"/>
  <c r="C1305" i="54" s="1"/>
  <c r="E624" i="54"/>
  <c r="E1319" i="54" s="1"/>
  <c r="C962" i="54"/>
  <c r="C1334" i="54" s="1"/>
  <c r="E580" i="54"/>
  <c r="E1314" i="54" s="1"/>
  <c r="E398" i="54"/>
  <c r="E1323" i="54" s="1"/>
  <c r="D353" i="54"/>
  <c r="D1310" i="54" s="1"/>
  <c r="D121" i="54"/>
  <c r="D1295" i="54" s="1"/>
  <c r="F1293" i="54"/>
  <c r="C254" i="54"/>
  <c r="C1301" i="54" s="1"/>
  <c r="E389" i="54"/>
  <c r="E1311" i="54" s="1"/>
  <c r="C442" i="54"/>
  <c r="C1298" i="54" s="1"/>
  <c r="F508" i="54"/>
  <c r="F1308" i="54" s="1"/>
  <c r="E1208" i="54"/>
  <c r="E1348" i="54" s="1"/>
  <c r="D155" i="54"/>
  <c r="D1316" i="54" s="1"/>
  <c r="D204" i="54"/>
  <c r="D1309" i="54" s="1"/>
  <c r="E40" i="54"/>
  <c r="E1293" i="54" s="1"/>
  <c r="D389" i="54"/>
  <c r="D1311" i="54" s="1"/>
  <c r="E547" i="54"/>
  <c r="E1322" i="54" s="1"/>
  <c r="E603" i="54"/>
  <c r="E1317" i="54" s="1"/>
  <c r="E684" i="54"/>
  <c r="E1304" i="54" s="1"/>
  <c r="D750" i="54"/>
  <c r="D1329" i="54" s="1"/>
  <c r="D655" i="54"/>
  <c r="D1307" i="54" s="1"/>
  <c r="F1304" i="54"/>
  <c r="F1329" i="54"/>
  <c r="E1098" i="54"/>
  <c r="E1341" i="54" s="1"/>
  <c r="F1311" i="54"/>
  <c r="D442" i="54"/>
  <c r="D1298" i="54" s="1"/>
  <c r="F1318" i="54"/>
  <c r="C696" i="54"/>
  <c r="C1306" i="54" s="1"/>
  <c r="C389" i="54"/>
  <c r="C1311" i="54" s="1"/>
  <c r="F1307" i="54"/>
  <c r="E886" i="54"/>
  <c r="E1332" i="54" s="1"/>
  <c r="E846" i="54"/>
  <c r="E1331" i="54" s="1"/>
  <c r="E800" i="54"/>
  <c r="E1330" i="54" s="1"/>
  <c r="E92" i="54"/>
  <c r="E94" i="54" s="1"/>
  <c r="E1294" i="54" s="1"/>
  <c r="E496" i="54"/>
  <c r="E1297" i="54" s="1"/>
  <c r="D1098" i="54"/>
  <c r="D1341" i="54" s="1"/>
  <c r="D1283" i="54"/>
  <c r="D1351" i="54" s="1"/>
  <c r="C121" i="54"/>
  <c r="C1295" i="54" s="1"/>
  <c r="C164" i="54"/>
  <c r="C1321" i="54" s="1"/>
  <c r="E1182" i="54"/>
  <c r="E1345" i="54" s="1"/>
  <c r="F1296" i="54"/>
  <c r="F1300" i="54"/>
  <c r="E442" i="54"/>
  <c r="E1298" i="54" s="1"/>
  <c r="C1060" i="54"/>
  <c r="C1338" i="54" s="1"/>
  <c r="C40" i="54"/>
  <c r="C1293" i="54" s="1"/>
  <c r="E353" i="54"/>
  <c r="E1310" i="54" s="1"/>
  <c r="E1292" i="54"/>
  <c r="D1182" i="54"/>
  <c r="D1345" i="54" s="1"/>
  <c r="D40" i="54"/>
  <c r="D1293" i="54" s="1"/>
  <c r="C624" i="54"/>
  <c r="C1319" i="54" s="1"/>
  <c r="E1236" i="54"/>
  <c r="E1346" i="54" s="1"/>
  <c r="F1292" i="54"/>
  <c r="F1356" i="54" s="1"/>
  <c r="D143" i="54"/>
  <c r="D1296" i="54" s="1"/>
  <c r="E183" i="54"/>
  <c r="E1300" i="54" s="1"/>
  <c r="C496" i="54"/>
  <c r="C1297" i="54" s="1"/>
  <c r="C580" i="54"/>
  <c r="C1314" i="54" s="1"/>
  <c r="E143" i="54"/>
  <c r="E1296" i="54" s="1"/>
  <c r="C1182" i="54"/>
  <c r="C1345" i="54" s="1"/>
  <c r="F1345" i="54"/>
  <c r="C750" i="54"/>
  <c r="C1329" i="54" s="1"/>
  <c r="D254" i="54"/>
  <c r="D1301" i="54" s="1"/>
  <c r="C7" i="18"/>
  <c r="D183" i="54"/>
  <c r="D1300" i="54" s="1"/>
  <c r="D7" i="18"/>
  <c r="C143" i="54"/>
  <c r="C1296" i="54" s="1"/>
  <c r="C183" i="54"/>
  <c r="C1300" i="54" s="1"/>
  <c r="E1338" i="54"/>
  <c r="F1332" i="54"/>
  <c r="C290" i="54"/>
  <c r="C1302" i="54" s="1"/>
  <c r="D1327" i="54" l="1"/>
  <c r="D1294" i="54"/>
  <c r="D1337" i="54"/>
  <c r="D1353" i="54" s="1"/>
  <c r="F1327" i="54"/>
  <c r="F1354" i="54" s="1"/>
  <c r="F1353" i="54"/>
  <c r="E1356" i="54"/>
  <c r="C1353" i="54"/>
  <c r="E1353" i="54"/>
  <c r="E1327" i="54"/>
  <c r="D1356" i="54"/>
  <c r="C1327" i="54"/>
  <c r="D1354" i="54" l="1"/>
  <c r="F1355" i="54"/>
  <c r="G13" i="65" s="1"/>
  <c r="G14" i="65" s="1"/>
  <c r="F1358" i="54"/>
  <c r="D1355" i="54"/>
  <c r="E13" i="65" s="1"/>
  <c r="E14" i="65" s="1"/>
  <c r="E1354" i="54"/>
  <c r="C1354" i="54"/>
  <c r="C1355" i="54" s="1"/>
  <c r="C529" i="29"/>
  <c r="D1358" i="54" l="1"/>
  <c r="C12" i="18"/>
  <c r="C13" i="18" s="1"/>
  <c r="C13" i="65"/>
  <c r="C14" i="65" s="1"/>
  <c r="C16" i="65" s="1"/>
  <c r="C25" i="65" s="1"/>
  <c r="F12" i="18"/>
  <c r="C1358" i="54"/>
  <c r="D12" i="18"/>
  <c r="E1355" i="54"/>
  <c r="F13" i="65" s="1"/>
  <c r="F14" i="65" s="1"/>
  <c r="D1020" i="29"/>
  <c r="E1020" i="29"/>
  <c r="F1020" i="29"/>
  <c r="C1020" i="29"/>
  <c r="E12" i="18" l="1"/>
  <c r="E1358" i="54"/>
  <c r="D665" i="7" l="1"/>
  <c r="D666" i="7" s="1"/>
  <c r="D681" i="7" s="1"/>
  <c r="E406" i="9" s="1"/>
  <c r="E665" i="7"/>
  <c r="E666" i="7" s="1"/>
  <c r="E681" i="7" s="1"/>
  <c r="F406" i="9" s="1"/>
  <c r="F665" i="7"/>
  <c r="F666" i="7" s="1"/>
  <c r="F681" i="7" s="1"/>
  <c r="G406" i="9" s="1"/>
  <c r="C665" i="7"/>
  <c r="C666" i="7" s="1"/>
  <c r="C681" i="7" s="1"/>
  <c r="C406" i="9" s="1"/>
  <c r="D350" i="7"/>
  <c r="E350" i="7"/>
  <c r="E356" i="7" s="1"/>
  <c r="E372" i="7" s="1"/>
  <c r="F350" i="7"/>
  <c r="F356" i="7" s="1"/>
  <c r="F372" i="7" s="1"/>
  <c r="C350" i="7"/>
  <c r="C356" i="7" s="1"/>
  <c r="C372" i="7" s="1"/>
  <c r="D356" i="7"/>
  <c r="D372" i="7" s="1"/>
  <c r="D1048" i="29" l="1"/>
  <c r="E1048" i="29"/>
  <c r="F1048" i="29"/>
  <c r="D748" i="29" l="1"/>
  <c r="E748" i="29"/>
  <c r="F748" i="29"/>
  <c r="C748" i="29"/>
  <c r="C620" i="29" l="1"/>
  <c r="C392" i="29" l="1"/>
  <c r="D236" i="29" l="1"/>
  <c r="D247" i="29" s="1"/>
  <c r="E236" i="29"/>
  <c r="E247" i="29" s="1"/>
  <c r="F236" i="29"/>
  <c r="F247" i="29" s="1"/>
  <c r="C236" i="29"/>
  <c r="C247" i="29" s="1"/>
  <c r="C20" i="29" l="1"/>
  <c r="D775" i="29" l="1"/>
  <c r="E775" i="29"/>
  <c r="F775" i="29"/>
  <c r="C775" i="29"/>
  <c r="C763" i="29" l="1"/>
  <c r="D767" i="29"/>
  <c r="E767" i="29"/>
  <c r="F767" i="29"/>
  <c r="D559" i="29" l="1"/>
  <c r="D560" i="29" s="1"/>
  <c r="E559" i="29"/>
  <c r="F559" i="29"/>
  <c r="C559" i="29"/>
  <c r="C512" i="29" l="1"/>
  <c r="D13" i="18" l="1"/>
  <c r="E13" i="18"/>
  <c r="F13" i="18"/>
  <c r="C207" i="29"/>
  <c r="D207" i="29"/>
  <c r="D208" i="29" s="1"/>
  <c r="E207" i="29"/>
  <c r="E208" i="29" s="1"/>
  <c r="F207" i="29"/>
  <c r="F208" i="29" s="1"/>
  <c r="E19" i="18" l="1"/>
  <c r="F19" i="18"/>
  <c r="F1367" i="54" s="1"/>
  <c r="E1367" i="54" l="1"/>
  <c r="D584" i="7"/>
  <c r="E584" i="7"/>
  <c r="F584" i="7"/>
  <c r="C584" i="7"/>
  <c r="D533" i="7"/>
  <c r="E533" i="7"/>
  <c r="F533" i="7"/>
  <c r="C533" i="7"/>
  <c r="D536" i="7"/>
  <c r="E536" i="7"/>
  <c r="F536" i="7"/>
  <c r="C536" i="7"/>
  <c r="D526" i="7" l="1"/>
  <c r="E526" i="7"/>
  <c r="F526" i="7"/>
  <c r="C526" i="7"/>
  <c r="D525" i="7"/>
  <c r="E525" i="7"/>
  <c r="F525" i="7"/>
  <c r="C525" i="7"/>
  <c r="D520" i="7"/>
  <c r="E520" i="7"/>
  <c r="F520" i="7"/>
  <c r="C520" i="7"/>
  <c r="D521" i="7"/>
  <c r="E521" i="7"/>
  <c r="F521" i="7"/>
  <c r="C521" i="7"/>
  <c r="D522" i="7"/>
  <c r="E522" i="7"/>
  <c r="F522" i="7"/>
  <c r="D537" i="7"/>
  <c r="E537" i="7"/>
  <c r="F537" i="7"/>
  <c r="D535" i="7"/>
  <c r="E535" i="7"/>
  <c r="E538" i="7" s="1"/>
  <c r="F535" i="7"/>
  <c r="D538" i="7" l="1"/>
  <c r="F538" i="7"/>
  <c r="D224" i="7"/>
  <c r="E224" i="7"/>
  <c r="D201" i="7"/>
  <c r="E201" i="7"/>
  <c r="F201" i="7"/>
  <c r="D195" i="7"/>
  <c r="E195" i="7"/>
  <c r="F195" i="7"/>
  <c r="C195" i="7"/>
  <c r="E202" i="7" l="1"/>
  <c r="F202" i="7"/>
  <c r="D202" i="7"/>
  <c r="D140" i="7"/>
  <c r="E140" i="7"/>
  <c r="F140" i="7"/>
  <c r="D133" i="7"/>
  <c r="E133" i="7"/>
  <c r="F133" i="7"/>
  <c r="D130" i="7"/>
  <c r="E130" i="7"/>
  <c r="F130" i="7"/>
  <c r="D97" i="7"/>
  <c r="D98" i="7" s="1"/>
  <c r="E97" i="7"/>
  <c r="E98" i="7" s="1"/>
  <c r="F97" i="7"/>
  <c r="F98" i="7" s="1"/>
  <c r="E17" i="7"/>
  <c r="F17" i="7"/>
  <c r="E143" i="7" l="1"/>
  <c r="E145" i="7" s="1"/>
  <c r="E365" i="7" s="1"/>
  <c r="D143" i="7"/>
  <c r="D145" i="7" s="1"/>
  <c r="D365" i="7" s="1"/>
  <c r="F143" i="7"/>
  <c r="F145" i="7" s="1"/>
  <c r="F365" i="7" s="1"/>
  <c r="D17" i="7"/>
  <c r="C860" i="29" l="1"/>
  <c r="E151" i="29" l="1"/>
  <c r="E157" i="29" s="1"/>
  <c r="F151" i="29"/>
  <c r="F157" i="29" s="1"/>
  <c r="F468" i="29" l="1"/>
  <c r="F471" i="29" s="1"/>
  <c r="F501" i="29" s="1"/>
  <c r="F632" i="29"/>
  <c r="F626" i="29"/>
  <c r="E1030" i="29"/>
  <c r="E1058" i="29" s="1"/>
  <c r="F1030" i="29"/>
  <c r="F1058" i="29" s="1"/>
  <c r="D1030" i="29"/>
  <c r="D1058" i="29" s="1"/>
  <c r="E861" i="29" l="1"/>
  <c r="F861" i="29"/>
  <c r="D861" i="29"/>
  <c r="E1073" i="29" l="1"/>
  <c r="E1069" i="29"/>
  <c r="E1065" i="29"/>
  <c r="E947" i="29"/>
  <c r="E926" i="29"/>
  <c r="E797" i="29"/>
  <c r="E792" i="29"/>
  <c r="E785" i="29"/>
  <c r="E737" i="29"/>
  <c r="E732" i="29"/>
  <c r="E722" i="29"/>
  <c r="E700" i="29"/>
  <c r="E710" i="29" s="1"/>
  <c r="E693" i="29"/>
  <c r="E684" i="29"/>
  <c r="E673" i="29"/>
  <c r="E661" i="29"/>
  <c r="E656" i="29"/>
  <c r="E650" i="29"/>
  <c r="E638" i="29"/>
  <c r="E632" i="29"/>
  <c r="E626" i="29"/>
  <c r="E599" i="29"/>
  <c r="E609" i="29" s="1"/>
  <c r="E590" i="29"/>
  <c r="E573" i="29"/>
  <c r="E568" i="29"/>
  <c r="E523" i="29"/>
  <c r="E530" i="29" s="1"/>
  <c r="E418" i="29"/>
  <c r="E426" i="29" s="1"/>
  <c r="E328" i="29"/>
  <c r="E344" i="29" s="1"/>
  <c r="E227" i="29"/>
  <c r="E173" i="29"/>
  <c r="E127" i="29"/>
  <c r="E137" i="29" s="1"/>
  <c r="E83" i="29"/>
  <c r="E84" i="29" s="1"/>
  <c r="E1078" i="29" l="1"/>
  <c r="E810" i="29"/>
  <c r="E961" i="29"/>
  <c r="E639" i="29"/>
  <c r="E560" i="29"/>
  <c r="E1021" i="29"/>
  <c r="E228" i="29"/>
  <c r="E591" i="29"/>
  <c r="E174" i="29"/>
  <c r="E674" i="29"/>
  <c r="E694" i="29"/>
  <c r="E738" i="29"/>
  <c r="E7" i="37" l="1"/>
  <c r="E6" i="37"/>
  <c r="E8" i="37" l="1"/>
  <c r="F8" i="37" s="1"/>
  <c r="E302" i="7"/>
  <c r="E305" i="7" s="1"/>
  <c r="E162" i="7"/>
  <c r="E58" i="7"/>
  <c r="E169" i="7" l="1"/>
  <c r="E404" i="7"/>
  <c r="E333" i="7"/>
  <c r="E318" i="7"/>
  <c r="E383" i="7" s="1"/>
  <c r="E326" i="7"/>
  <c r="E385" i="7" s="1"/>
  <c r="E336" i="7" l="1"/>
  <c r="D1069" i="29"/>
  <c r="D1073" i="29"/>
  <c r="D151" i="29"/>
  <c r="D157" i="29" s="1"/>
  <c r="D173" i="29"/>
  <c r="D227" i="29"/>
  <c r="D328" i="29"/>
  <c r="D344" i="29" s="1"/>
  <c r="D418" i="29"/>
  <c r="D426" i="29" s="1"/>
  <c r="D700" i="29"/>
  <c r="D710" i="29" s="1"/>
  <c r="D732" i="29"/>
  <c r="C535" i="7"/>
  <c r="C201" i="7"/>
  <c r="D737" i="29" l="1"/>
  <c r="D573" i="29"/>
  <c r="D84" i="29"/>
  <c r="D947" i="29"/>
  <c r="D1065" i="29"/>
  <c r="D1078" i="29" s="1"/>
  <c r="D162" i="7"/>
  <c r="D684" i="29"/>
  <c r="D673" i="29"/>
  <c r="D693" i="29"/>
  <c r="D797" i="29"/>
  <c r="D792" i="29"/>
  <c r="D785" i="29"/>
  <c r="D661" i="29"/>
  <c r="D650" i="29"/>
  <c r="D632" i="29"/>
  <c r="D599" i="29"/>
  <c r="D609" i="29" s="1"/>
  <c r="D590" i="29"/>
  <c r="D568" i="29"/>
  <c r="D228" i="29"/>
  <c r="D174" i="29"/>
  <c r="D127" i="29"/>
  <c r="D137" i="29" s="1"/>
  <c r="D722" i="29"/>
  <c r="D656" i="29"/>
  <c r="D638" i="29"/>
  <c r="D626" i="29"/>
  <c r="D523" i="29"/>
  <c r="D530" i="29" s="1"/>
  <c r="D926" i="29"/>
  <c r="D961" i="29" l="1"/>
  <c r="D810" i="29"/>
  <c r="D639" i="29"/>
  <c r="D169" i="7"/>
  <c r="D404" i="7"/>
  <c r="D738" i="29"/>
  <c r="D591" i="29"/>
  <c r="D694" i="29"/>
  <c r="D1021" i="29"/>
  <c r="D674" i="29"/>
  <c r="C19" i="18"/>
  <c r="C1367" i="54" s="1"/>
  <c r="D1085" i="29" l="1"/>
  <c r="E68" i="9" s="1"/>
  <c r="E64" i="9" s="1"/>
  <c r="E427" i="9" s="1"/>
  <c r="E501" i="9" s="1"/>
  <c r="C156" i="29"/>
  <c r="C151" i="29"/>
  <c r="C144" i="29"/>
  <c r="C157" i="29" l="1"/>
  <c r="C1085" i="29" s="1"/>
  <c r="C68" i="9" s="1"/>
  <c r="C64" i="9" s="1"/>
  <c r="C427" i="9" s="1"/>
  <c r="C501" i="9" s="1"/>
  <c r="E1085" i="29"/>
  <c r="F68" i="9" s="1"/>
  <c r="F64" i="9" s="1"/>
  <c r="F427" i="9" s="1"/>
  <c r="F501" i="9" s="1"/>
  <c r="F1085" i="29" l="1"/>
  <c r="G68" i="9" s="1"/>
  <c r="G64" i="9" s="1"/>
  <c r="G427" i="9" s="1"/>
  <c r="G501" i="9" s="1"/>
  <c r="C50" i="18"/>
  <c r="E610" i="7"/>
  <c r="E611" i="7"/>
  <c r="E600" i="7"/>
  <c r="E601" i="7"/>
  <c r="E602" i="7"/>
  <c r="E603" i="7"/>
  <c r="E582" i="7"/>
  <c r="E586" i="7" s="1"/>
  <c r="E518" i="7"/>
  <c r="E519" i="7"/>
  <c r="E524" i="7"/>
  <c r="D469" i="7"/>
  <c r="E469" i="7"/>
  <c r="F469" i="7"/>
  <c r="C333" i="7"/>
  <c r="C318" i="7"/>
  <c r="C302" i="7"/>
  <c r="E279" i="7"/>
  <c r="C279" i="7"/>
  <c r="E274" i="7"/>
  <c r="C274" i="7"/>
  <c r="E231" i="7"/>
  <c r="C224" i="7"/>
  <c r="C162" i="7"/>
  <c r="E408" i="7"/>
  <c r="C140" i="7"/>
  <c r="E69" i="7"/>
  <c r="C69" i="7"/>
  <c r="E20" i="7"/>
  <c r="C383" i="7" l="1"/>
  <c r="E527" i="7"/>
  <c r="E539" i="7" s="1"/>
  <c r="E604" i="7"/>
  <c r="E232" i="7"/>
  <c r="E234" i="7" s="1"/>
  <c r="E280" i="7"/>
  <c r="E72" i="7"/>
  <c r="E100" i="7" s="1"/>
  <c r="E388" i="7"/>
  <c r="E612" i="7"/>
  <c r="E613" i="7" l="1"/>
  <c r="E679" i="7" s="1"/>
  <c r="F384" i="9" s="1"/>
  <c r="E632" i="7"/>
  <c r="E633" i="7"/>
  <c r="E634" i="7"/>
  <c r="E635" i="7"/>
  <c r="E636" i="7"/>
  <c r="E637" i="7"/>
  <c r="E638" i="7"/>
  <c r="E639" i="7"/>
  <c r="E640" i="7"/>
  <c r="E641" i="7"/>
  <c r="E642" i="7"/>
  <c r="E643" i="7"/>
  <c r="C643" i="7"/>
  <c r="C641" i="7"/>
  <c r="C640" i="7"/>
  <c r="C639" i="7"/>
  <c r="C642" i="7"/>
  <c r="C634" i="7"/>
  <c r="C636" i="7"/>
  <c r="C635" i="7"/>
  <c r="C633" i="7"/>
  <c r="C632" i="7"/>
  <c r="C638" i="7"/>
  <c r="C637" i="7"/>
  <c r="C610" i="7"/>
  <c r="C611" i="7"/>
  <c r="C603" i="7"/>
  <c r="C602" i="7"/>
  <c r="C601" i="7"/>
  <c r="C600" i="7"/>
  <c r="C582" i="7"/>
  <c r="C586" i="7" s="1"/>
  <c r="E574" i="7"/>
  <c r="C574" i="7"/>
  <c r="E575" i="7"/>
  <c r="C575" i="7"/>
  <c r="F732" i="29"/>
  <c r="E1108" i="29"/>
  <c r="F302" i="9" s="1"/>
  <c r="F300" i="9" s="1"/>
  <c r="F446" i="9" s="1"/>
  <c r="F700" i="29"/>
  <c r="F710" i="29" s="1"/>
  <c r="F1108" i="29" s="1"/>
  <c r="G302" i="9" s="1"/>
  <c r="G300" i="9" s="1"/>
  <c r="G446" i="9" s="1"/>
  <c r="D1108" i="29"/>
  <c r="E302" i="9" s="1"/>
  <c r="E300" i="9" s="1"/>
  <c r="E446" i="9" s="1"/>
  <c r="E1102" i="29"/>
  <c r="F261" i="9" s="1"/>
  <c r="F252" i="9" s="1"/>
  <c r="F442" i="9" s="1"/>
  <c r="F512" i="9" s="1"/>
  <c r="C599" i="29"/>
  <c r="D1102" i="29"/>
  <c r="E261" i="9" s="1"/>
  <c r="E252" i="9" s="1"/>
  <c r="E442" i="9" s="1"/>
  <c r="E512" i="9" s="1"/>
  <c r="G493" i="9" l="1"/>
  <c r="F737" i="29"/>
  <c r="C612" i="7"/>
  <c r="F493" i="9"/>
  <c r="E493" i="9"/>
  <c r="E644" i="7"/>
  <c r="E645" i="7" s="1"/>
  <c r="E680" i="7" s="1"/>
  <c r="F395" i="9" s="1"/>
  <c r="C576" i="7"/>
  <c r="E576" i="7"/>
  <c r="E587" i="7" s="1"/>
  <c r="E678" i="7" s="1"/>
  <c r="F371" i="9" s="1"/>
  <c r="C604" i="7"/>
  <c r="C644" i="7"/>
  <c r="F599" i="29"/>
  <c r="F609" i="29" s="1"/>
  <c r="F1102" i="29" s="1"/>
  <c r="G261" i="9" s="1"/>
  <c r="G252" i="9" s="1"/>
  <c r="G442" i="9" s="1"/>
  <c r="G512" i="9" s="1"/>
  <c r="C590" i="29" l="1"/>
  <c r="C573" i="29"/>
  <c r="F568" i="29" l="1"/>
  <c r="E1101" i="29"/>
  <c r="F247" i="9" s="1"/>
  <c r="F590" i="29"/>
  <c r="C693" i="29"/>
  <c r="C684" i="29"/>
  <c r="E1105" i="29" l="1"/>
  <c r="F291" i="9" s="1"/>
  <c r="F285" i="9" s="1"/>
  <c r="F445" i="9" s="1"/>
  <c r="F520" i="9" s="1"/>
  <c r="F684" i="29"/>
  <c r="D1105" i="29"/>
  <c r="E291" i="9" s="1"/>
  <c r="E285" i="9" s="1"/>
  <c r="E445" i="9" s="1"/>
  <c r="E520" i="9" s="1"/>
  <c r="D1101" i="29"/>
  <c r="E247" i="9" s="1"/>
  <c r="C673" i="29"/>
  <c r="C661" i="29"/>
  <c r="F661" i="29"/>
  <c r="C656" i="29"/>
  <c r="C650" i="29"/>
  <c r="F656" i="29" l="1"/>
  <c r="F673" i="29"/>
  <c r="F694" i="29"/>
  <c r="F1105" i="29" s="1"/>
  <c r="G291" i="9" s="1"/>
  <c r="G285" i="9" s="1"/>
  <c r="G445" i="9" s="1"/>
  <c r="G520" i="9" s="1"/>
  <c r="E1104" i="29"/>
  <c r="F281" i="9" s="1"/>
  <c r="F275" i="9" s="1"/>
  <c r="F444" i="9" s="1"/>
  <c r="F519" i="9" s="1"/>
  <c r="D1104" i="29"/>
  <c r="E281" i="9" s="1"/>
  <c r="E275" i="9" s="1"/>
  <c r="E444" i="9" s="1"/>
  <c r="E519" i="9" s="1"/>
  <c r="F650" i="29"/>
  <c r="F674" i="29" l="1"/>
  <c r="F1104" i="29" s="1"/>
  <c r="G281" i="9" s="1"/>
  <c r="G275" i="9" s="1"/>
  <c r="G444" i="9" s="1"/>
  <c r="G519" i="9" s="1"/>
  <c r="E1109" i="29"/>
  <c r="F313" i="9" s="1"/>
  <c r="F311" i="9" s="1"/>
  <c r="F447" i="9" s="1"/>
  <c r="C722" i="29"/>
  <c r="F722" i="29" l="1"/>
  <c r="F738" i="29" s="1"/>
  <c r="F1109" i="29" s="1"/>
  <c r="G313" i="9" s="1"/>
  <c r="G311" i="9" s="1"/>
  <c r="G447" i="9" s="1"/>
  <c r="F494" i="9"/>
  <c r="D1109" i="29"/>
  <c r="E313" i="9" s="1"/>
  <c r="E311" i="9" s="1"/>
  <c r="E447" i="9" s="1"/>
  <c r="G494" i="9" l="1"/>
  <c r="E494" i="9"/>
  <c r="C767" i="29" l="1"/>
  <c r="E1110" i="29"/>
  <c r="F324" i="9" s="1"/>
  <c r="F322" i="9" s="1"/>
  <c r="F448" i="9" s="1"/>
  <c r="F495" i="9" s="1"/>
  <c r="F1110" i="29"/>
  <c r="G324" i="9" s="1"/>
  <c r="G322" i="9" s="1"/>
  <c r="G448" i="9" s="1"/>
  <c r="E1111" i="29"/>
  <c r="C785" i="29"/>
  <c r="G495" i="9" l="1"/>
  <c r="E1112" i="29"/>
  <c r="F335" i="9"/>
  <c r="F333" i="9" s="1"/>
  <c r="F449" i="9" s="1"/>
  <c r="D1110" i="29"/>
  <c r="E324" i="9" s="1"/>
  <c r="E322" i="9" s="1"/>
  <c r="E448" i="9" s="1"/>
  <c r="D1111" i="29"/>
  <c r="E335" i="9" s="1"/>
  <c r="E333" i="9" s="1"/>
  <c r="E449" i="9" s="1"/>
  <c r="E496" i="9" s="1"/>
  <c r="F785" i="29"/>
  <c r="F1111" i="29" s="1"/>
  <c r="F797" i="29"/>
  <c r="C797" i="29"/>
  <c r="C792" i="29"/>
  <c r="C810" i="29" l="1"/>
  <c r="F496" i="9"/>
  <c r="F497" i="9" s="1"/>
  <c r="F467" i="9"/>
  <c r="F55" i="65" s="1"/>
  <c r="F1112" i="29"/>
  <c r="G335" i="9"/>
  <c r="G333" i="9" s="1"/>
  <c r="G449" i="9" s="1"/>
  <c r="E495" i="9"/>
  <c r="E497" i="9" s="1"/>
  <c r="E467" i="9"/>
  <c r="E55" i="65" s="1"/>
  <c r="D1114" i="29"/>
  <c r="E345" i="9" s="1"/>
  <c r="E339" i="9" s="1"/>
  <c r="E450" i="9" s="1"/>
  <c r="E527" i="9" s="1"/>
  <c r="F792" i="29"/>
  <c r="F810" i="29" s="1"/>
  <c r="F1114" i="29" s="1"/>
  <c r="G345" i="9" s="1"/>
  <c r="G339" i="9" s="1"/>
  <c r="G450" i="9" s="1"/>
  <c r="G527" i="9" s="1"/>
  <c r="E1114" i="29"/>
  <c r="F345" i="9" s="1"/>
  <c r="F339" i="9" s="1"/>
  <c r="F450" i="9" s="1"/>
  <c r="F527" i="9" s="1"/>
  <c r="D1112" i="29"/>
  <c r="D51" i="18" l="1"/>
  <c r="E51" i="18"/>
  <c r="G496" i="9"/>
  <c r="G497" i="9" s="1"/>
  <c r="G467" i="9"/>
  <c r="G55" i="65" s="1"/>
  <c r="E1115" i="29"/>
  <c r="F358" i="9" s="1"/>
  <c r="F357" i="9" s="1"/>
  <c r="F451" i="9" s="1"/>
  <c r="F474" i="9" s="1"/>
  <c r="F62" i="65" s="1"/>
  <c r="F51" i="18" l="1"/>
  <c r="E58" i="18"/>
  <c r="F1115" i="29"/>
  <c r="G358" i="9" s="1"/>
  <c r="G357" i="9" s="1"/>
  <c r="G451" i="9" s="1"/>
  <c r="F535" i="9"/>
  <c r="F536" i="9" s="1"/>
  <c r="D1115" i="29"/>
  <c r="E358" i="9" s="1"/>
  <c r="E357" i="9" s="1"/>
  <c r="E451" i="9" s="1"/>
  <c r="C1077" i="29"/>
  <c r="C1073" i="29"/>
  <c r="F1069" i="29"/>
  <c r="C1069" i="29"/>
  <c r="F1065" i="29"/>
  <c r="C1065" i="29"/>
  <c r="G474" i="9" l="1"/>
  <c r="G535" i="9"/>
  <c r="G536" i="9" s="1"/>
  <c r="E474" i="9"/>
  <c r="E62" i="65" s="1"/>
  <c r="E535" i="9"/>
  <c r="E536" i="9" s="1"/>
  <c r="E1120" i="29"/>
  <c r="F416" i="9" s="1"/>
  <c r="F415" i="9" s="1"/>
  <c r="F456" i="9" s="1"/>
  <c r="F528" i="9" s="1"/>
  <c r="D1120" i="29"/>
  <c r="E416" i="9" s="1"/>
  <c r="E415" i="9" s="1"/>
  <c r="E456" i="9" s="1"/>
  <c r="E528" i="9" s="1"/>
  <c r="C1057" i="29"/>
  <c r="C1048" i="29"/>
  <c r="C1030" i="29"/>
  <c r="F58" i="18" l="1"/>
  <c r="G62" i="65"/>
  <c r="D58" i="18"/>
  <c r="E1119" i="29"/>
  <c r="F405" i="9" s="1"/>
  <c r="F404" i="9" l="1"/>
  <c r="F455" i="9" s="1"/>
  <c r="F1119" i="29"/>
  <c r="G405" i="9" s="1"/>
  <c r="D1119" i="29"/>
  <c r="E405" i="9" s="1"/>
  <c r="C523" i="29"/>
  <c r="C913" i="29"/>
  <c r="C901" i="29"/>
  <c r="C892" i="29"/>
  <c r="C878" i="29"/>
  <c r="F515" i="9" l="1"/>
  <c r="F516" i="9" s="1"/>
  <c r="F469" i="9"/>
  <c r="F57" i="65" s="1"/>
  <c r="E404" i="9"/>
  <c r="E455" i="9" s="1"/>
  <c r="G404" i="9"/>
  <c r="G455" i="9" s="1"/>
  <c r="E1116" i="29"/>
  <c r="F370" i="9" s="1"/>
  <c r="F369" i="9" s="1"/>
  <c r="F452" i="9" s="1"/>
  <c r="E53" i="18" l="1"/>
  <c r="G515" i="9"/>
  <c r="G516" i="9" s="1"/>
  <c r="G469" i="9"/>
  <c r="G57" i="65" s="1"/>
  <c r="E469" i="9"/>
  <c r="E57" i="65" s="1"/>
  <c r="E515" i="9"/>
  <c r="E516" i="9" s="1"/>
  <c r="F1116" i="29"/>
  <c r="G370" i="9" s="1"/>
  <c r="F531" i="9"/>
  <c r="D1116" i="29"/>
  <c r="E370" i="9" s="1"/>
  <c r="F53" i="18" l="1"/>
  <c r="D53" i="18"/>
  <c r="E1118" i="29"/>
  <c r="F394" i="9" s="1"/>
  <c r="F393" i="9" s="1"/>
  <c r="F454" i="9" s="1"/>
  <c r="F471" i="9" s="1"/>
  <c r="F59" i="65" s="1"/>
  <c r="E55" i="18" l="1"/>
  <c r="F523" i="9"/>
  <c r="F524" i="9" s="1"/>
  <c r="F1021" i="29"/>
  <c r="F1118" i="29" s="1"/>
  <c r="G394" i="9" s="1"/>
  <c r="D1118" i="29"/>
  <c r="E394" i="9" s="1"/>
  <c r="C960" i="29"/>
  <c r="C926" i="29"/>
  <c r="E1117" i="29" l="1"/>
  <c r="F947" i="29"/>
  <c r="F926" i="29"/>
  <c r="F961" i="29" l="1"/>
  <c r="F1117" i="29" s="1"/>
  <c r="G383" i="9" s="1"/>
  <c r="E1121" i="29"/>
  <c r="F383" i="9"/>
  <c r="F378" i="9" s="1"/>
  <c r="F453" i="9" s="1"/>
  <c r="D1117" i="29"/>
  <c r="C632" i="29"/>
  <c r="F532" i="9" l="1"/>
  <c r="F533" i="9" s="1"/>
  <c r="F473" i="9"/>
  <c r="F61" i="65" s="1"/>
  <c r="D1121" i="29"/>
  <c r="E383" i="9"/>
  <c r="F638" i="29"/>
  <c r="F639" i="29" s="1"/>
  <c r="C626" i="29"/>
  <c r="E57" i="18" l="1"/>
  <c r="E1103" i="29"/>
  <c r="F271" i="9" s="1"/>
  <c r="F267" i="9" s="1"/>
  <c r="F443" i="9" s="1"/>
  <c r="F518" i="9" s="1"/>
  <c r="F521" i="9" s="1"/>
  <c r="F1103" i="29" l="1"/>
  <c r="G271" i="9" s="1"/>
  <c r="G267" i="9" s="1"/>
  <c r="G443" i="9" s="1"/>
  <c r="F470" i="9"/>
  <c r="F58" i="65" s="1"/>
  <c r="D1103" i="29"/>
  <c r="E271" i="9" s="1"/>
  <c r="E267" i="9" s="1"/>
  <c r="E443" i="9" s="1"/>
  <c r="C30" i="29"/>
  <c r="E54" i="18" l="1"/>
  <c r="G518" i="9"/>
  <c r="G521" i="9" s="1"/>
  <c r="G470" i="9"/>
  <c r="G58" i="65" s="1"/>
  <c r="E470" i="9"/>
  <c r="E58" i="65" s="1"/>
  <c r="E518" i="9"/>
  <c r="E521" i="9" s="1"/>
  <c r="C487" i="29"/>
  <c r="F54" i="18" l="1"/>
  <c r="D54" i="18"/>
  <c r="C351" i="29"/>
  <c r="E558" i="7"/>
  <c r="E559" i="7" s="1"/>
  <c r="E560" i="7" s="1"/>
  <c r="E677" i="7" s="1"/>
  <c r="F248" i="9" s="1"/>
  <c r="F238" i="9" s="1"/>
  <c r="F441" i="9" s="1"/>
  <c r="F511" i="9" s="1"/>
  <c r="C558" i="7"/>
  <c r="E676" i="7"/>
  <c r="F234" i="9" s="1"/>
  <c r="C537" i="7"/>
  <c r="C538" i="7" s="1"/>
  <c r="C524" i="7"/>
  <c r="C522" i="7"/>
  <c r="C519" i="7"/>
  <c r="C518" i="7"/>
  <c r="C527" i="7" l="1"/>
  <c r="D231" i="7"/>
  <c r="D519" i="7"/>
  <c r="C549" i="29"/>
  <c r="E1099" i="29"/>
  <c r="F220" i="9" s="1"/>
  <c r="F215" i="9" s="1"/>
  <c r="F439" i="9" s="1"/>
  <c r="F472" i="9" l="1"/>
  <c r="F60" i="65" s="1"/>
  <c r="F526" i="9"/>
  <c r="F529" i="9" s="1"/>
  <c r="F523" i="29"/>
  <c r="E1100" i="29"/>
  <c r="F233" i="9" s="1"/>
  <c r="F224" i="9" s="1"/>
  <c r="F440" i="9" s="1"/>
  <c r="F510" i="9" s="1"/>
  <c r="C560" i="29"/>
  <c r="D1099" i="29"/>
  <c r="E220" i="9" s="1"/>
  <c r="E215" i="9" s="1"/>
  <c r="E439" i="9" s="1"/>
  <c r="E56" i="18" l="1"/>
  <c r="F530" i="29"/>
  <c r="F1099" i="29" s="1"/>
  <c r="G220" i="9" s="1"/>
  <c r="G215" i="9" s="1"/>
  <c r="G439" i="9" s="1"/>
  <c r="G526" i="9" s="1"/>
  <c r="F560" i="29"/>
  <c r="F1100" i="29" s="1"/>
  <c r="G233" i="9" s="1"/>
  <c r="E526" i="9"/>
  <c r="E529" i="9" s="1"/>
  <c r="E472" i="9"/>
  <c r="E60" i="65" s="1"/>
  <c r="D1100" i="29"/>
  <c r="E233" i="9" s="1"/>
  <c r="F640" i="7"/>
  <c r="F641" i="7"/>
  <c r="F643" i="7"/>
  <c r="C326" i="7"/>
  <c r="C336" i="7" s="1"/>
  <c r="F635" i="7"/>
  <c r="F636" i="7"/>
  <c r="F634" i="7"/>
  <c r="F642" i="7"/>
  <c r="F633" i="7"/>
  <c r="F638" i="7"/>
  <c r="D318" i="7"/>
  <c r="D383" i="7" s="1"/>
  <c r="D56" i="18" l="1"/>
  <c r="D333" i="7"/>
  <c r="F333" i="7"/>
  <c r="F637" i="7"/>
  <c r="F318" i="7"/>
  <c r="F383" i="7" s="1"/>
  <c r="F632" i="7"/>
  <c r="F326" i="7"/>
  <c r="D326" i="7"/>
  <c r="D638" i="7"/>
  <c r="D635" i="7"/>
  <c r="D637" i="7"/>
  <c r="D632" i="7"/>
  <c r="D642" i="7"/>
  <c r="D636" i="7"/>
  <c r="D633" i="7"/>
  <c r="D639" i="7"/>
  <c r="D641" i="7"/>
  <c r="F639" i="7"/>
  <c r="D634" i="7"/>
  <c r="D643" i="7"/>
  <c r="D640" i="7"/>
  <c r="E371" i="7"/>
  <c r="D336" i="7" l="1"/>
  <c r="F644" i="7"/>
  <c r="F645" i="7" s="1"/>
  <c r="F680" i="7" s="1"/>
  <c r="G395" i="9" s="1"/>
  <c r="G393" i="9" s="1"/>
  <c r="G454" i="9" s="1"/>
  <c r="F336" i="7"/>
  <c r="F371" i="7" s="1"/>
  <c r="D644" i="7"/>
  <c r="D645" i="7" s="1"/>
  <c r="D680" i="7" s="1"/>
  <c r="E395" i="9" s="1"/>
  <c r="E393" i="9" s="1"/>
  <c r="E454" i="9" s="1"/>
  <c r="G523" i="9" l="1"/>
  <c r="G524" i="9" s="1"/>
  <c r="G471" i="9"/>
  <c r="G59" i="65" s="1"/>
  <c r="E471" i="9"/>
  <c r="E59" i="65" s="1"/>
  <c r="E523" i="9"/>
  <c r="E524" i="9" s="1"/>
  <c r="F600" i="7"/>
  <c r="F602" i="7"/>
  <c r="F603" i="7"/>
  <c r="F611" i="7"/>
  <c r="D55" i="18" l="1"/>
  <c r="F55" i="18"/>
  <c r="F610" i="7"/>
  <c r="F612" i="7" s="1"/>
  <c r="F302" i="7"/>
  <c r="F305" i="7" s="1"/>
  <c r="F601" i="7"/>
  <c r="F604" i="7" s="1"/>
  <c r="F582" i="7"/>
  <c r="F586" i="7" s="1"/>
  <c r="D600" i="7"/>
  <c r="D602" i="7"/>
  <c r="D603" i="7"/>
  <c r="D611" i="7"/>
  <c r="D610" i="7"/>
  <c r="D302" i="7"/>
  <c r="D305" i="7" s="1"/>
  <c r="E370" i="7"/>
  <c r="D612" i="7" l="1"/>
  <c r="F613" i="7"/>
  <c r="F679" i="7" s="1"/>
  <c r="G384" i="9" s="1"/>
  <c r="G378" i="9" s="1"/>
  <c r="G453" i="9" s="1"/>
  <c r="G532" i="9" s="1"/>
  <c r="D601" i="7"/>
  <c r="D604" i="7" s="1"/>
  <c r="D613" i="7" s="1"/>
  <c r="D679" i="7" s="1"/>
  <c r="E384" i="9" s="1"/>
  <c r="E378" i="9" s="1"/>
  <c r="E453" i="9" s="1"/>
  <c r="E532" i="9" s="1"/>
  <c r="F575" i="7"/>
  <c r="F274" i="7"/>
  <c r="F574" i="7"/>
  <c r="F279" i="7"/>
  <c r="E369" i="7"/>
  <c r="D279" i="7"/>
  <c r="F576" i="7" l="1"/>
  <c r="F587" i="7" s="1"/>
  <c r="F678" i="7" s="1"/>
  <c r="G371" i="9" s="1"/>
  <c r="G369" i="9" s="1"/>
  <c r="G452" i="9" s="1"/>
  <c r="D582" i="7"/>
  <c r="D586" i="7" s="1"/>
  <c r="F280" i="7"/>
  <c r="D575" i="7"/>
  <c r="D274" i="7"/>
  <c r="D280" i="7" s="1"/>
  <c r="D574" i="7"/>
  <c r="G531" i="9" l="1"/>
  <c r="G533" i="9" s="1"/>
  <c r="G473" i="9"/>
  <c r="G61" i="65" s="1"/>
  <c r="D576" i="7"/>
  <c r="D587" i="7" s="1"/>
  <c r="D678" i="7" s="1"/>
  <c r="E371" i="9" s="1"/>
  <c r="E369" i="9" s="1"/>
  <c r="E253" i="7"/>
  <c r="E390" i="7" s="1"/>
  <c r="E392" i="7" s="1"/>
  <c r="F18" i="65" s="1"/>
  <c r="E17" i="18" l="1"/>
  <c r="F57" i="18"/>
  <c r="E452" i="9"/>
  <c r="E531" i="9" s="1"/>
  <c r="E533" i="9" s="1"/>
  <c r="E254" i="7"/>
  <c r="E368" i="7" s="1"/>
  <c r="F253" i="7"/>
  <c r="F254" i="7" s="1"/>
  <c r="F368" i="7" s="1"/>
  <c r="F558" i="7"/>
  <c r="F559" i="7" s="1"/>
  <c r="F560" i="7" s="1"/>
  <c r="F677" i="7" s="1"/>
  <c r="G248" i="9" s="1"/>
  <c r="D558" i="7"/>
  <c r="D559" i="7" s="1"/>
  <c r="D560" i="7" s="1"/>
  <c r="D677" i="7" s="1"/>
  <c r="E248" i="9" s="1"/>
  <c r="E238" i="9" s="1"/>
  <c r="E441" i="9" s="1"/>
  <c r="E511" i="9" s="1"/>
  <c r="D253" i="7"/>
  <c r="D254" i="7" s="1"/>
  <c r="E1365" i="54" l="1"/>
  <c r="E473" i="9"/>
  <c r="E61" i="65" s="1"/>
  <c r="C231" i="7"/>
  <c r="F524" i="7"/>
  <c r="D524" i="7"/>
  <c r="D57" i="18" l="1"/>
  <c r="D390" i="7"/>
  <c r="F390" i="7"/>
  <c r="F518" i="7"/>
  <c r="F519" i="7"/>
  <c r="F231" i="7"/>
  <c r="F232" i="7" s="1"/>
  <c r="D518" i="7"/>
  <c r="C232" i="7"/>
  <c r="C202" i="7"/>
  <c r="F527" i="7" l="1"/>
  <c r="D527" i="7"/>
  <c r="D539" i="7" s="1"/>
  <c r="D676" i="7" s="1"/>
  <c r="E234" i="9" s="1"/>
  <c r="E224" i="9" s="1"/>
  <c r="E440" i="9" s="1"/>
  <c r="E510" i="9" s="1"/>
  <c r="F234" i="7"/>
  <c r="D232" i="7"/>
  <c r="C234" i="7"/>
  <c r="E367" i="7"/>
  <c r="C494" i="29"/>
  <c r="F367" i="7" l="1"/>
  <c r="D234" i="7"/>
  <c r="F539" i="7"/>
  <c r="F676" i="7" s="1"/>
  <c r="G234" i="9" s="1"/>
  <c r="G224" i="9" s="1"/>
  <c r="G440" i="9" s="1"/>
  <c r="G510" i="9" s="1"/>
  <c r="C448" i="29" l="1"/>
  <c r="C444" i="29"/>
  <c r="E1097" i="29" l="1"/>
  <c r="F197" i="9" s="1"/>
  <c r="F194" i="9" s="1"/>
  <c r="F437" i="9" s="1"/>
  <c r="F508" i="9" s="1"/>
  <c r="C434" i="29"/>
  <c r="D1097" i="29" l="1"/>
  <c r="E197" i="9" s="1"/>
  <c r="E194" i="9" s="1"/>
  <c r="E437" i="9" s="1"/>
  <c r="E508" i="9" s="1"/>
  <c r="E503" i="7"/>
  <c r="C503" i="7"/>
  <c r="E501" i="7"/>
  <c r="E502" i="7"/>
  <c r="C501" i="7"/>
  <c r="C502" i="7"/>
  <c r="F501" i="7"/>
  <c r="D501" i="7"/>
  <c r="E366" i="7"/>
  <c r="F418" i="29"/>
  <c r="F426" i="29" s="1"/>
  <c r="C404" i="29"/>
  <c r="C375" i="29"/>
  <c r="F1097" i="29" l="1"/>
  <c r="G197" i="9" s="1"/>
  <c r="G194" i="9" s="1"/>
  <c r="G437" i="9" s="1"/>
  <c r="G508" i="9" s="1"/>
  <c r="F503" i="7"/>
  <c r="F162" i="7"/>
  <c r="D502" i="7"/>
  <c r="E504" i="7"/>
  <c r="E505" i="7" s="1"/>
  <c r="E675" i="7" s="1"/>
  <c r="F184" i="9" s="1"/>
  <c r="E1095" i="29"/>
  <c r="F170" i="9" s="1"/>
  <c r="F161" i="9" s="1"/>
  <c r="F435" i="9" s="1"/>
  <c r="F506" i="9" s="1"/>
  <c r="E1096" i="29"/>
  <c r="F183" i="9" s="1"/>
  <c r="D1095" i="29"/>
  <c r="E170" i="9" s="1"/>
  <c r="E161" i="9" s="1"/>
  <c r="E435" i="9" s="1"/>
  <c r="E506" i="9" s="1"/>
  <c r="F502" i="7"/>
  <c r="D503" i="7"/>
  <c r="E1094" i="29"/>
  <c r="F157" i="9" s="1"/>
  <c r="F148" i="9" s="1"/>
  <c r="F434" i="9" s="1"/>
  <c r="F505" i="9" s="1"/>
  <c r="F169" i="7" l="1"/>
  <c r="F366" i="7" s="1"/>
  <c r="F404" i="7"/>
  <c r="F504" i="7"/>
  <c r="F505" i="7" s="1"/>
  <c r="F675" i="7" s="1"/>
  <c r="G184" i="9" s="1"/>
  <c r="F1096" i="29"/>
  <c r="G183" i="9" s="1"/>
  <c r="F1095" i="29"/>
  <c r="G170" i="9" s="1"/>
  <c r="G161" i="9" s="1"/>
  <c r="G435" i="9" s="1"/>
  <c r="G506" i="9" s="1"/>
  <c r="F176" i="9"/>
  <c r="F436" i="9" s="1"/>
  <c r="F507" i="9" s="1"/>
  <c r="D504" i="7"/>
  <c r="D505" i="7" s="1"/>
  <c r="D675" i="7" s="1"/>
  <c r="E184" i="9" s="1"/>
  <c r="D1096" i="29"/>
  <c r="E183" i="9" s="1"/>
  <c r="G176" i="9" l="1"/>
  <c r="G436" i="9" s="1"/>
  <c r="G507" i="9" s="1"/>
  <c r="E176" i="9"/>
  <c r="E436" i="9" s="1"/>
  <c r="E507" i="9" s="1"/>
  <c r="D1094" i="29"/>
  <c r="E157" i="9" s="1"/>
  <c r="E148" i="9" s="1"/>
  <c r="E434" i="9" s="1"/>
  <c r="E505" i="9" s="1"/>
  <c r="F1094" i="29"/>
  <c r="G157" i="9" s="1"/>
  <c r="G148" i="9" s="1"/>
  <c r="G434" i="9" s="1"/>
  <c r="G505" i="9" s="1"/>
  <c r="C333" i="29"/>
  <c r="C324" i="29"/>
  <c r="E477" i="7"/>
  <c r="C477" i="7"/>
  <c r="E476" i="7"/>
  <c r="C476" i="7"/>
  <c r="F476" i="7"/>
  <c r="F477" i="7"/>
  <c r="D476" i="7"/>
  <c r="D477" i="7"/>
  <c r="F58" i="7"/>
  <c r="D58" i="7"/>
  <c r="D385" i="7" s="1"/>
  <c r="C263" i="29"/>
  <c r="C269" i="29"/>
  <c r="F385" i="7" l="1"/>
  <c r="F72" i="7"/>
  <c r="F100" i="7" s="1"/>
  <c r="C311" i="29"/>
  <c r="C478" i="7"/>
  <c r="E478" i="7"/>
  <c r="E482" i="7" s="1"/>
  <c r="E674" i="7" s="1"/>
  <c r="F131" i="9" s="1"/>
  <c r="D478" i="7"/>
  <c r="D482" i="7" s="1"/>
  <c r="D674" i="7" s="1"/>
  <c r="E131" i="9" s="1"/>
  <c r="D69" i="7"/>
  <c r="D408" i="7"/>
  <c r="F478" i="7"/>
  <c r="F482" i="7" s="1"/>
  <c r="F674" i="7" s="1"/>
  <c r="G131" i="9" s="1"/>
  <c r="E1092" i="29"/>
  <c r="F130" i="9" l="1"/>
  <c r="F122" i="9" s="1"/>
  <c r="F432" i="9" s="1"/>
  <c r="F503" i="9" s="1"/>
  <c r="F408" i="7"/>
  <c r="F364" i="7"/>
  <c r="D72" i="7"/>
  <c r="D100" i="7" s="1"/>
  <c r="D1092" i="29"/>
  <c r="E130" i="9" s="1"/>
  <c r="E122" i="9" s="1"/>
  <c r="E432" i="9" s="1"/>
  <c r="E503" i="9" s="1"/>
  <c r="E1089" i="29" l="1"/>
  <c r="F117" i="9" s="1"/>
  <c r="F114" i="9" s="1"/>
  <c r="F431" i="9" s="1"/>
  <c r="F490" i="9" s="1"/>
  <c r="F1089" i="29"/>
  <c r="G117" i="9" s="1"/>
  <c r="G114" i="9" s="1"/>
  <c r="G431" i="9" s="1"/>
  <c r="G490" i="9" s="1"/>
  <c r="D1089" i="29"/>
  <c r="E117" i="9" s="1"/>
  <c r="E114" i="9" s="1"/>
  <c r="E431" i="9" s="1"/>
  <c r="E490" i="9" s="1"/>
  <c r="F1092" i="29"/>
  <c r="G130" i="9" s="1"/>
  <c r="G122" i="9" s="1"/>
  <c r="G432" i="9" s="1"/>
  <c r="G503" i="9" s="1"/>
  <c r="C227" i="29"/>
  <c r="F227" i="29"/>
  <c r="F228" i="29" s="1"/>
  <c r="C220" i="29"/>
  <c r="F1088" i="29" l="1"/>
  <c r="G105" i="9" s="1"/>
  <c r="G102" i="9" s="1"/>
  <c r="G430" i="9" s="1"/>
  <c r="G489" i="9" s="1"/>
  <c r="E1088" i="29"/>
  <c r="F105" i="9" s="1"/>
  <c r="F102" i="9" s="1"/>
  <c r="F430" i="9" s="1"/>
  <c r="F489" i="9" s="1"/>
  <c r="D1088" i="29" l="1"/>
  <c r="E105" i="9" s="1"/>
  <c r="E102" i="9" s="1"/>
  <c r="E430" i="9" s="1"/>
  <c r="E489" i="9" s="1"/>
  <c r="E1087" i="29"/>
  <c r="F93" i="9" s="1"/>
  <c r="F87" i="9" s="1"/>
  <c r="F429" i="9" s="1"/>
  <c r="F488" i="9" s="1"/>
  <c r="F1087" i="29" l="1"/>
  <c r="G93" i="9" s="1"/>
  <c r="G87" i="9" s="1"/>
  <c r="G429" i="9" s="1"/>
  <c r="G488" i="9" s="1"/>
  <c r="D1087" i="29"/>
  <c r="E93" i="9" s="1"/>
  <c r="E87" i="9" s="1"/>
  <c r="E429" i="9" s="1"/>
  <c r="E488" i="9" s="1"/>
  <c r="F173" i="29"/>
  <c r="C163" i="29"/>
  <c r="F174" i="29" l="1"/>
  <c r="F1086" i="29" s="1"/>
  <c r="G81" i="9" s="1"/>
  <c r="G77" i="9" s="1"/>
  <c r="G428" i="9" s="1"/>
  <c r="G502" i="9" s="1"/>
  <c r="E1086" i="29"/>
  <c r="F81" i="9" s="1"/>
  <c r="F77" i="9" s="1"/>
  <c r="F428" i="9" s="1"/>
  <c r="F502" i="9" s="1"/>
  <c r="D1086" i="29"/>
  <c r="E81" i="9" s="1"/>
  <c r="E77" i="9" s="1"/>
  <c r="E428" i="9" s="1"/>
  <c r="E502" i="9" s="1"/>
  <c r="E1084" i="29"/>
  <c r="F55" i="9" s="1"/>
  <c r="F51" i="9" s="1"/>
  <c r="F426" i="9" s="1"/>
  <c r="F500" i="9" s="1"/>
  <c r="C127" i="29"/>
  <c r="C137" i="29" s="1"/>
  <c r="F127" i="29" l="1"/>
  <c r="D1084" i="29"/>
  <c r="E55" i="9" s="1"/>
  <c r="E51" i="9" s="1"/>
  <c r="E426" i="9" s="1"/>
  <c r="E500" i="9" s="1"/>
  <c r="F137" i="29" l="1"/>
  <c r="F1084" i="29" s="1"/>
  <c r="G55" i="9" s="1"/>
  <c r="G51" i="9" s="1"/>
  <c r="G426" i="9" s="1"/>
  <c r="G500" i="9" s="1"/>
  <c r="E1083" i="29"/>
  <c r="F42" i="9" s="1"/>
  <c r="F38" i="9" s="1"/>
  <c r="F425" i="9" s="1"/>
  <c r="F499" i="9" l="1"/>
  <c r="D1083" i="29"/>
  <c r="E42" i="9" s="1"/>
  <c r="E38" i="9" s="1"/>
  <c r="E425" i="9" s="1"/>
  <c r="E499" i="9" s="1"/>
  <c r="F1083" i="29" l="1"/>
  <c r="G42" i="9" s="1"/>
  <c r="G38" i="9" s="1"/>
  <c r="G425" i="9" s="1"/>
  <c r="C78" i="29"/>
  <c r="C71" i="29"/>
  <c r="C62" i="29"/>
  <c r="C84" i="29" l="1"/>
  <c r="G499" i="9"/>
  <c r="F83" i="29"/>
  <c r="F84" i="29" s="1"/>
  <c r="E1082" i="29"/>
  <c r="F29" i="9" s="1"/>
  <c r="F23" i="9" s="1"/>
  <c r="F424" i="9" s="1"/>
  <c r="F487" i="9" s="1"/>
  <c r="E443" i="7"/>
  <c r="C443" i="7"/>
  <c r="E442" i="7"/>
  <c r="C442" i="7"/>
  <c r="E41" i="7"/>
  <c r="E410" i="7" s="1"/>
  <c r="E416" i="7" s="1"/>
  <c r="F19" i="65" s="1"/>
  <c r="F24" i="65" s="1"/>
  <c r="F27" i="65" s="1"/>
  <c r="F443" i="7"/>
  <c r="D443" i="7"/>
  <c r="C645" i="7"/>
  <c r="C680" i="7" s="1"/>
  <c r="C395" i="9" s="1"/>
  <c r="C613" i="7"/>
  <c r="C679" i="7" s="1"/>
  <c r="C384" i="9" s="1"/>
  <c r="C587" i="7"/>
  <c r="C678" i="7" s="1"/>
  <c r="C371" i="9" s="1"/>
  <c r="C559" i="7"/>
  <c r="C560" i="7" s="1"/>
  <c r="C677" i="7" s="1"/>
  <c r="C248" i="9" s="1"/>
  <c r="C539" i="7"/>
  <c r="C676" i="7" s="1"/>
  <c r="C234" i="9" s="1"/>
  <c r="C504" i="7"/>
  <c r="C505" i="7" s="1"/>
  <c r="C675" i="7" s="1"/>
  <c r="C184" i="9" s="1"/>
  <c r="C469" i="7"/>
  <c r="C482" i="7" s="1"/>
  <c r="C674" i="7" s="1"/>
  <c r="C131" i="9" s="1"/>
  <c r="E18" i="18" l="1"/>
  <c r="E21" i="18" s="1"/>
  <c r="E1366" i="54"/>
  <c r="E1368" i="54" s="1"/>
  <c r="E1371" i="54" s="1"/>
  <c r="E418" i="7"/>
  <c r="F1082" i="29"/>
  <c r="G29" i="9" s="1"/>
  <c r="G23" i="9" s="1"/>
  <c r="G424" i="9" s="1"/>
  <c r="G487" i="9" s="1"/>
  <c r="D1082" i="29"/>
  <c r="E29" i="9" s="1"/>
  <c r="E23" i="9" s="1"/>
  <c r="E424" i="9" s="1"/>
  <c r="E487" i="9" s="1"/>
  <c r="E42" i="7"/>
  <c r="E444" i="7"/>
  <c r="E445" i="7" s="1"/>
  <c r="E673" i="7" s="1"/>
  <c r="F442" i="7"/>
  <c r="F444" i="7" s="1"/>
  <c r="F445" i="7" s="1"/>
  <c r="F673" i="7" s="1"/>
  <c r="F682" i="7" s="1"/>
  <c r="D442" i="7"/>
  <c r="D444" i="7" s="1"/>
  <c r="D445" i="7" s="1"/>
  <c r="D673" i="7" s="1"/>
  <c r="C444" i="7"/>
  <c r="C445" i="7" s="1"/>
  <c r="C673" i="7" s="1"/>
  <c r="C682" i="7" s="1"/>
  <c r="D41" i="7"/>
  <c r="F41" i="7"/>
  <c r="C46" i="29"/>
  <c r="E1081" i="29"/>
  <c r="C36" i="29"/>
  <c r="F19" i="9" l="1"/>
  <c r="E682" i="7"/>
  <c r="F476" i="9" s="1"/>
  <c r="E1124" i="29" s="1"/>
  <c r="E19" i="9"/>
  <c r="D682" i="7"/>
  <c r="E476" i="9" s="1"/>
  <c r="D1124" i="29" s="1"/>
  <c r="E1090" i="29"/>
  <c r="F18" i="9"/>
  <c r="D42" i="7"/>
  <c r="D410" i="7"/>
  <c r="D416" i="7" s="1"/>
  <c r="E19" i="65" s="1"/>
  <c r="C476" i="9"/>
  <c r="C1124" i="29" s="1"/>
  <c r="C19" i="9"/>
  <c r="G19" i="9"/>
  <c r="G476" i="9"/>
  <c r="F1124" i="29" s="1"/>
  <c r="F42" i="7"/>
  <c r="F410" i="7"/>
  <c r="F416" i="7" s="1"/>
  <c r="G19" i="65" s="1"/>
  <c r="D388" i="7"/>
  <c r="D392" i="7" s="1"/>
  <c r="E18" i="65" s="1"/>
  <c r="E24" i="65" s="1"/>
  <c r="E27" i="65" s="1"/>
  <c r="D20" i="7"/>
  <c r="F388" i="7"/>
  <c r="F392" i="7" s="1"/>
  <c r="G18" i="65" s="1"/>
  <c r="F20" i="7"/>
  <c r="F1081" i="29"/>
  <c r="G24" i="65" l="1"/>
  <c r="G27" i="65" s="1"/>
  <c r="F10" i="9"/>
  <c r="F423" i="9" s="1"/>
  <c r="F486" i="9" s="1"/>
  <c r="F491" i="9" s="1"/>
  <c r="F18" i="18"/>
  <c r="F1366" i="54" s="1"/>
  <c r="F17" i="18"/>
  <c r="D18" i="18"/>
  <c r="D1366" i="54" s="1"/>
  <c r="D17" i="18"/>
  <c r="D418" i="7"/>
  <c r="F418" i="7"/>
  <c r="F1090" i="29"/>
  <c r="G18" i="9"/>
  <c r="G10" i="9" s="1"/>
  <c r="G423" i="9" s="1"/>
  <c r="F44" i="7"/>
  <c r="F363" i="7" s="1"/>
  <c r="D1081" i="29"/>
  <c r="C252" i="8"/>
  <c r="D252" i="8"/>
  <c r="E252" i="8"/>
  <c r="C577" i="29"/>
  <c r="F1365" i="54" l="1"/>
  <c r="F21" i="18"/>
  <c r="D1365" i="54"/>
  <c r="D1368" i="54" s="1"/>
  <c r="D1371" i="54" s="1"/>
  <c r="D21" i="18"/>
  <c r="F465" i="9"/>
  <c r="F1368" i="54"/>
  <c r="F1371" i="54" s="1"/>
  <c r="G465" i="9"/>
  <c r="G53" i="65" s="1"/>
  <c r="G486" i="9"/>
  <c r="G491" i="9" s="1"/>
  <c r="E24" i="18"/>
  <c r="D1090" i="29"/>
  <c r="E18" i="9"/>
  <c r="E10" i="9" s="1"/>
  <c r="E423" i="9" s="1"/>
  <c r="C700" i="29"/>
  <c r="C710" i="29" s="1"/>
  <c r="C1108" i="29" s="1"/>
  <c r="C302" i="9" s="1"/>
  <c r="C1111" i="29"/>
  <c r="C335" i="9" s="1"/>
  <c r="C333" i="9" s="1"/>
  <c r="C449" i="9" s="1"/>
  <c r="C496" i="9" s="1"/>
  <c r="C414" i="29"/>
  <c r="F252" i="8"/>
  <c r="E49" i="18" l="1"/>
  <c r="F53" i="65"/>
  <c r="F49" i="18"/>
  <c r="E486" i="9"/>
  <c r="E491" i="9" s="1"/>
  <c r="E465" i="9"/>
  <c r="E53" i="65" s="1"/>
  <c r="C1110" i="29"/>
  <c r="C324" i="9" s="1"/>
  <c r="C322" i="9" s="1"/>
  <c r="C448" i="9" s="1"/>
  <c r="C495" i="9" s="1"/>
  <c r="F24" i="18" l="1"/>
  <c r="D49" i="18"/>
  <c r="D8" i="35"/>
  <c r="D9" i="35"/>
  <c r="D10" i="35"/>
  <c r="D11" i="35"/>
  <c r="D12" i="35"/>
  <c r="D13" i="35"/>
  <c r="D14" i="35"/>
  <c r="D15" i="35"/>
  <c r="D7" i="35"/>
  <c r="C90" i="34"/>
  <c r="B47" i="34"/>
  <c r="B48" i="34"/>
  <c r="B49" i="34"/>
  <c r="B50" i="34"/>
  <c r="B51" i="34"/>
  <c r="B46" i="34"/>
  <c r="C41" i="34"/>
  <c r="C27" i="34"/>
  <c r="B14" i="34"/>
  <c r="B15" i="34"/>
  <c r="B13" i="34"/>
  <c r="B109" i="34"/>
  <c r="B108" i="34"/>
  <c r="B107" i="34"/>
  <c r="C17" i="34" l="1"/>
  <c r="C29" i="34" s="1"/>
  <c r="B9" i="33" l="1"/>
  <c r="B8" i="33"/>
  <c r="B7" i="33"/>
  <c r="C358" i="29" l="1"/>
  <c r="C362" i="29" l="1"/>
  <c r="C1094" i="29" s="1"/>
  <c r="C157" i="9" s="1"/>
  <c r="C148" i="9" s="1"/>
  <c r="C434" i="9" s="1"/>
  <c r="C505" i="9" s="1"/>
  <c r="C8" i="33" l="1"/>
  <c r="C108" i="34"/>
  <c r="C9" i="33"/>
  <c r="C109" i="34"/>
  <c r="C7" i="33" l="1"/>
  <c r="C107" i="34"/>
  <c r="F253" i="8" l="1"/>
  <c r="D253" i="8"/>
  <c r="E253" i="8"/>
  <c r="D223" i="8"/>
  <c r="D222" i="8"/>
  <c r="E222" i="8"/>
  <c r="F222" i="8"/>
  <c r="F214" i="8"/>
  <c r="F223" i="8" s="1"/>
  <c r="D214" i="8"/>
  <c r="E214" i="8"/>
  <c r="E223" i="8" s="1"/>
  <c r="D197" i="8"/>
  <c r="E197" i="8"/>
  <c r="F197" i="8"/>
  <c r="D187" i="8"/>
  <c r="E187" i="8"/>
  <c r="F187" i="8"/>
  <c r="F198" i="8" s="1"/>
  <c r="D151" i="8"/>
  <c r="D152" i="8" s="1"/>
  <c r="E151" i="8"/>
  <c r="E152" i="8" s="1"/>
  <c r="F151" i="8"/>
  <c r="D120" i="8"/>
  <c r="E120" i="8"/>
  <c r="F120" i="8"/>
  <c r="D98" i="8"/>
  <c r="D99" i="8" s="1"/>
  <c r="E98" i="8"/>
  <c r="E99" i="8" s="1"/>
  <c r="F98" i="8"/>
  <c r="F99" i="8" s="1"/>
  <c r="D70" i="8"/>
  <c r="E70" i="8"/>
  <c r="F70" i="8"/>
  <c r="D52" i="8"/>
  <c r="E52" i="8"/>
  <c r="F52" i="8"/>
  <c r="D43" i="8"/>
  <c r="E43" i="8"/>
  <c r="F43" i="8"/>
  <c r="D20" i="8"/>
  <c r="D21" i="8" s="1"/>
  <c r="E20" i="8"/>
  <c r="E21" i="8" s="1"/>
  <c r="F20" i="8"/>
  <c r="F21" i="8" s="1"/>
  <c r="D44" i="7"/>
  <c r="D363" i="7" s="1"/>
  <c r="D1098" i="29"/>
  <c r="E210" i="9" s="1"/>
  <c r="E205" i="9" s="1"/>
  <c r="E438" i="9" s="1"/>
  <c r="E1098" i="29"/>
  <c r="F210" i="9" s="1"/>
  <c r="F205" i="9" s="1"/>
  <c r="F438" i="9" s="1"/>
  <c r="F509" i="9" s="1"/>
  <c r="E198" i="8" l="1"/>
  <c r="D198" i="8"/>
  <c r="E509" i="9"/>
  <c r="E44" i="7"/>
  <c r="E363" i="7" s="1"/>
  <c r="D364" i="7"/>
  <c r="E364" i="7"/>
  <c r="C471" i="29" l="1"/>
  <c r="C343" i="29"/>
  <c r="C568" i="29"/>
  <c r="C591" i="29" l="1"/>
  <c r="D77" i="8"/>
  <c r="E77" i="8"/>
  <c r="F77" i="8"/>
  <c r="D268" i="8"/>
  <c r="E268" i="8"/>
  <c r="F268" i="8"/>
  <c r="D165" i="8"/>
  <c r="D172" i="8" s="1"/>
  <c r="E165" i="8"/>
  <c r="E172" i="8" s="1"/>
  <c r="F165" i="8"/>
  <c r="F172" i="8" s="1"/>
  <c r="D131" i="8"/>
  <c r="E131" i="8"/>
  <c r="E132" i="8" s="1"/>
  <c r="F131" i="8"/>
  <c r="C98" i="8"/>
  <c r="F132" i="8" l="1"/>
  <c r="D370" i="7" l="1"/>
  <c r="D368" i="7"/>
  <c r="D366" i="7"/>
  <c r="D56" i="8"/>
  <c r="D369" i="7" l="1"/>
  <c r="E56" i="8"/>
  <c r="F56" i="8"/>
  <c r="C947" i="29" l="1"/>
  <c r="D371" i="7" l="1"/>
  <c r="C131" i="8"/>
  <c r="C169" i="7" l="1"/>
  <c r="C638" i="29" l="1"/>
  <c r="C173" i="29" l="1"/>
  <c r="C174" i="29" s="1"/>
  <c r="C1086" i="29" l="1"/>
  <c r="C81" i="9" s="1"/>
  <c r="C1084" i="29" l="1"/>
  <c r="C55" i="9" s="1"/>
  <c r="C51" i="9" s="1"/>
  <c r="C426" i="9" s="1"/>
  <c r="C500" i="9" s="1"/>
  <c r="C728" i="29" l="1"/>
  <c r="D1093" i="29" l="1"/>
  <c r="D1106" i="29" l="1"/>
  <c r="D1122" i="29" s="1"/>
  <c r="E477" i="9" s="1"/>
  <c r="E144" i="9"/>
  <c r="E135" i="9" s="1"/>
  <c r="E433" i="9" s="1"/>
  <c r="D259" i="8"/>
  <c r="D260" i="8"/>
  <c r="D261" i="8"/>
  <c r="D262" i="8"/>
  <c r="D264" i="8"/>
  <c r="D265" i="8"/>
  <c r="D266" i="8"/>
  <c r="D267" i="8"/>
  <c r="E478" i="9" l="1"/>
  <c r="D1126" i="29" s="1"/>
  <c r="D1125" i="29"/>
  <c r="E504" i="9"/>
  <c r="E513" i="9" s="1"/>
  <c r="E538" i="9" s="1"/>
  <c r="E468" i="9"/>
  <c r="E56" i="65" s="1"/>
  <c r="E63" i="65" s="1"/>
  <c r="E457" i="9"/>
  <c r="D132" i="8"/>
  <c r="D263" i="8" s="1"/>
  <c r="D269" i="8" s="1"/>
  <c r="D367" i="7"/>
  <c r="D52" i="18" l="1"/>
  <c r="D59" i="18" s="1"/>
  <c r="E475" i="9"/>
  <c r="C70" i="8"/>
  <c r="C77" i="8" s="1"/>
  <c r="C261" i="8" s="1"/>
  <c r="F261" i="8"/>
  <c r="E261" i="8"/>
  <c r="C165" i="8" l="1"/>
  <c r="C172" i="8" s="1"/>
  <c r="C1058" i="29" l="1"/>
  <c r="C130" i="7"/>
  <c r="C133" i="7"/>
  <c r="C404" i="7" s="1"/>
  <c r="C143" i="7" l="1"/>
  <c r="C145" i="7" s="1"/>
  <c r="C365" i="7" s="1"/>
  <c r="E477" i="28"/>
  <c r="F477" i="28"/>
  <c r="G477" i="28"/>
  <c r="D477" i="28"/>
  <c r="E418" i="28"/>
  <c r="F418" i="28"/>
  <c r="G418" i="28"/>
  <c r="D418" i="28"/>
  <c r="E412" i="28"/>
  <c r="F412" i="28"/>
  <c r="G412" i="28"/>
  <c r="D412" i="28"/>
  <c r="E391" i="28"/>
  <c r="F391" i="28"/>
  <c r="G391" i="28"/>
  <c r="D391" i="28"/>
  <c r="E388" i="28"/>
  <c r="F388" i="28"/>
  <c r="G388" i="28"/>
  <c r="D388" i="28"/>
  <c r="E378" i="28"/>
  <c r="F378" i="28"/>
  <c r="G378" i="28"/>
  <c r="D378" i="28"/>
  <c r="E374" i="28"/>
  <c r="F374" i="28"/>
  <c r="G374" i="28"/>
  <c r="D374" i="28"/>
  <c r="E372" i="28"/>
  <c r="F372" i="28"/>
  <c r="G372" i="28"/>
  <c r="D372" i="28"/>
  <c r="E369" i="28"/>
  <c r="F369" i="28"/>
  <c r="G369" i="28"/>
  <c r="D369" i="28"/>
  <c r="E364" i="28"/>
  <c r="F364" i="28"/>
  <c r="G364" i="28"/>
  <c r="D364" i="28"/>
  <c r="E350" i="28"/>
  <c r="F350" i="28"/>
  <c r="G350" i="28"/>
  <c r="D350" i="28"/>
  <c r="E325" i="28"/>
  <c r="F325" i="28"/>
  <c r="G325" i="28"/>
  <c r="D325" i="28"/>
  <c r="E315" i="28"/>
  <c r="F315" i="28"/>
  <c r="G315" i="28"/>
  <c r="D315" i="28"/>
  <c r="E312" i="28"/>
  <c r="F312" i="28"/>
  <c r="G312" i="28"/>
  <c r="D312" i="28"/>
  <c r="E294" i="28"/>
  <c r="F294" i="28"/>
  <c r="G294" i="28"/>
  <c r="D294" i="28"/>
  <c r="E284" i="28"/>
  <c r="F284" i="28"/>
  <c r="G284" i="28"/>
  <c r="D284" i="28"/>
  <c r="E276" i="28"/>
  <c r="F276" i="28"/>
  <c r="G276" i="28"/>
  <c r="D276" i="28"/>
  <c r="E273" i="28"/>
  <c r="F273" i="28"/>
  <c r="G273" i="28"/>
  <c r="D273" i="28"/>
  <c r="E271" i="28"/>
  <c r="F271" i="28"/>
  <c r="G271" i="28"/>
  <c r="D271" i="28"/>
  <c r="E269" i="28"/>
  <c r="F269" i="28"/>
  <c r="G269" i="28"/>
  <c r="D269" i="28"/>
  <c r="E259" i="28"/>
  <c r="F259" i="28"/>
  <c r="G259" i="28"/>
  <c r="D259" i="28"/>
  <c r="E249" i="28"/>
  <c r="F249" i="28"/>
  <c r="G249" i="28"/>
  <c r="D249" i="28"/>
  <c r="E238" i="28"/>
  <c r="F238" i="28"/>
  <c r="G238" i="28"/>
  <c r="D238" i="28"/>
  <c r="E235" i="28"/>
  <c r="F235" i="28"/>
  <c r="G235" i="28"/>
  <c r="D235" i="28"/>
  <c r="E215" i="28"/>
  <c r="F215" i="28"/>
  <c r="G215" i="28"/>
  <c r="D215" i="28"/>
  <c r="E212" i="28"/>
  <c r="F212" i="28"/>
  <c r="G212" i="28"/>
  <c r="D212" i="28"/>
  <c r="E210" i="28"/>
  <c r="F210" i="28"/>
  <c r="G210" i="28"/>
  <c r="D210" i="28"/>
  <c r="E207" i="28"/>
  <c r="F207" i="28"/>
  <c r="G207" i="28"/>
  <c r="D207" i="28"/>
  <c r="E205" i="28"/>
  <c r="F205" i="28"/>
  <c r="G205" i="28"/>
  <c r="D205" i="28"/>
  <c r="E201" i="28"/>
  <c r="F201" i="28"/>
  <c r="G201" i="28"/>
  <c r="D201" i="28"/>
  <c r="E193" i="28"/>
  <c r="F193" i="28"/>
  <c r="G193" i="28"/>
  <c r="D193" i="28"/>
  <c r="E190" i="28"/>
  <c r="F190" i="28"/>
  <c r="G190" i="28"/>
  <c r="D190" i="28"/>
  <c r="E186" i="28"/>
  <c r="F186" i="28"/>
  <c r="G186" i="28"/>
  <c r="D186" i="28"/>
  <c r="E182" i="28"/>
  <c r="F182" i="28"/>
  <c r="G182" i="28"/>
  <c r="D182" i="28"/>
  <c r="E179" i="28"/>
  <c r="F179" i="28"/>
  <c r="G179" i="28"/>
  <c r="D179" i="28"/>
  <c r="E177" i="28"/>
  <c r="F177" i="28"/>
  <c r="G177" i="28"/>
  <c r="D177" i="28"/>
  <c r="E175" i="28"/>
  <c r="F175" i="28"/>
  <c r="G175" i="28"/>
  <c r="D175" i="28"/>
  <c r="E173" i="28"/>
  <c r="F173" i="28"/>
  <c r="G173" i="28"/>
  <c r="D173" i="28"/>
  <c r="E170" i="28"/>
  <c r="F170" i="28"/>
  <c r="G170" i="28"/>
  <c r="D170" i="28"/>
  <c r="E167" i="28"/>
  <c r="F167" i="28"/>
  <c r="G167" i="28"/>
  <c r="D167" i="28"/>
  <c r="E164" i="28"/>
  <c r="F164" i="28"/>
  <c r="G164" i="28"/>
  <c r="D164" i="28"/>
  <c r="E159" i="28"/>
  <c r="F159" i="28"/>
  <c r="G159" i="28"/>
  <c r="D159" i="28"/>
  <c r="E145" i="28"/>
  <c r="F145" i="28"/>
  <c r="G145" i="28"/>
  <c r="D145" i="28"/>
  <c r="E126" i="28"/>
  <c r="F126" i="28"/>
  <c r="G126" i="28"/>
  <c r="D126" i="28"/>
  <c r="E123" i="28"/>
  <c r="F123" i="28"/>
  <c r="G123" i="28"/>
  <c r="D123" i="28"/>
  <c r="E121" i="28"/>
  <c r="F121" i="28"/>
  <c r="G121" i="28"/>
  <c r="D121" i="28"/>
  <c r="E119" i="28"/>
  <c r="F119" i="28"/>
  <c r="G119" i="28"/>
  <c r="D119" i="28"/>
  <c r="E116" i="28"/>
  <c r="F116" i="28"/>
  <c r="G116" i="28"/>
  <c r="D116" i="28"/>
  <c r="E106" i="28"/>
  <c r="F106" i="28"/>
  <c r="G106" i="28"/>
  <c r="D106" i="28"/>
  <c r="E100" i="28"/>
  <c r="F100" i="28"/>
  <c r="G100" i="28"/>
  <c r="D100" i="28"/>
  <c r="E98" i="28"/>
  <c r="F98" i="28"/>
  <c r="G98" i="28"/>
  <c r="D98" i="28"/>
  <c r="E96" i="28"/>
  <c r="F96" i="28"/>
  <c r="G96" i="28"/>
  <c r="D96" i="28"/>
  <c r="E93" i="28"/>
  <c r="F93" i="28"/>
  <c r="G93" i="28"/>
  <c r="D93" i="28"/>
  <c r="E91" i="28"/>
  <c r="F91" i="28"/>
  <c r="G91" i="28"/>
  <c r="D91" i="28"/>
  <c r="E86" i="28"/>
  <c r="F86" i="28"/>
  <c r="G86" i="28"/>
  <c r="D86" i="28"/>
  <c r="E83" i="28"/>
  <c r="F83" i="28"/>
  <c r="G83" i="28"/>
  <c r="D83" i="28"/>
  <c r="E81" i="28"/>
  <c r="F81" i="28"/>
  <c r="G81" i="28"/>
  <c r="D81" i="28"/>
  <c r="E78" i="28"/>
  <c r="F78" i="28"/>
  <c r="G78" i="28"/>
  <c r="D78" i="28"/>
  <c r="E76" i="28"/>
  <c r="F76" i="28"/>
  <c r="G76" i="28"/>
  <c r="D76" i="28"/>
  <c r="E74" i="28"/>
  <c r="F74" i="28"/>
  <c r="G74" i="28"/>
  <c r="D74" i="28"/>
  <c r="E67" i="28"/>
  <c r="F67" i="28"/>
  <c r="G67" i="28"/>
  <c r="D67" i="28"/>
  <c r="E63" i="28"/>
  <c r="F63" i="28"/>
  <c r="G63" i="28"/>
  <c r="D63" i="28"/>
  <c r="E52" i="28"/>
  <c r="F52" i="28"/>
  <c r="G52" i="28"/>
  <c r="D52" i="28"/>
  <c r="E43" i="28"/>
  <c r="F43" i="28"/>
  <c r="G43" i="28"/>
  <c r="D43" i="28"/>
  <c r="E33" i="28"/>
  <c r="F33" i="28"/>
  <c r="G33" i="28"/>
  <c r="D33" i="28"/>
  <c r="E31" i="28"/>
  <c r="F31" i="28"/>
  <c r="G31" i="28"/>
  <c r="D31" i="28"/>
  <c r="E27" i="28"/>
  <c r="F27" i="28"/>
  <c r="G27" i="28"/>
  <c r="D27" i="28"/>
  <c r="E11" i="28"/>
  <c r="F11" i="28"/>
  <c r="G11" i="28"/>
  <c r="D11" i="28"/>
  <c r="E342" i="28"/>
  <c r="F342" i="28"/>
  <c r="G342" i="28"/>
  <c r="D342" i="28"/>
  <c r="G478" i="28" l="1"/>
  <c r="F478" i="28"/>
  <c r="E478" i="28"/>
  <c r="D478" i="28"/>
  <c r="D146" i="28"/>
  <c r="G146" i="28"/>
  <c r="F146" i="28"/>
  <c r="E146" i="28"/>
  <c r="D260" i="28"/>
  <c r="G260" i="28"/>
  <c r="F260" i="28"/>
  <c r="E260" i="28"/>
  <c r="D326" i="28"/>
  <c r="G326" i="28"/>
  <c r="G480" i="28" s="1"/>
  <c r="F326" i="28"/>
  <c r="E326" i="28"/>
  <c r="B1125" i="29"/>
  <c r="B1124" i="29"/>
  <c r="C1119" i="29"/>
  <c r="C405" i="9" s="1"/>
  <c r="C404" i="9" s="1"/>
  <c r="C732" i="29"/>
  <c r="C609" i="29"/>
  <c r="C1102" i="29" s="1"/>
  <c r="C261" i="9" s="1"/>
  <c r="C453" i="29"/>
  <c r="C418" i="29"/>
  <c r="C369" i="29"/>
  <c r="C1089" i="29"/>
  <c r="C117" i="9" s="1"/>
  <c r="E480" i="28" l="1"/>
  <c r="F480" i="28"/>
  <c r="D480" i="28"/>
  <c r="C1078" i="29"/>
  <c r="C1120" i="29" s="1"/>
  <c r="C416" i="9" s="1"/>
  <c r="C530" i="29"/>
  <c r="C1099" i="29" s="1"/>
  <c r="C220" i="9" s="1"/>
  <c r="C454" i="29"/>
  <c r="C1097" i="29" s="1"/>
  <c r="C197" i="9" s="1"/>
  <c r="C694" i="29"/>
  <c r="C1105" i="29" s="1"/>
  <c r="C291" i="9" s="1"/>
  <c r="C861" i="29"/>
  <c r="C1115" i="29" s="1"/>
  <c r="C358" i="9" s="1"/>
  <c r="C228" i="29"/>
  <c r="C1088" i="29" s="1"/>
  <c r="C105" i="9" s="1"/>
  <c r="C114" i="9" l="1"/>
  <c r="C431" i="9" s="1"/>
  <c r="C490" i="9" s="1"/>
  <c r="C426" i="29" l="1"/>
  <c r="C1096" i="29" s="1"/>
  <c r="C183" i="9" s="1"/>
  <c r="C961" i="29" l="1"/>
  <c r="C1117" i="29" s="1"/>
  <c r="C383" i="9" s="1"/>
  <c r="C674" i="29"/>
  <c r="C1104" i="29" s="1"/>
  <c r="C281" i="9" s="1"/>
  <c r="C43" i="8"/>
  <c r="E1093" i="29" l="1"/>
  <c r="C328" i="29"/>
  <c r="E1106" i="29" l="1"/>
  <c r="F144" i="9"/>
  <c r="F135" i="9" s="1"/>
  <c r="F433" i="9" s="1"/>
  <c r="C344" i="29"/>
  <c r="C1093" i="29" s="1"/>
  <c r="C144" i="9" s="1"/>
  <c r="E1122" i="29" l="1"/>
  <c r="F504" i="9"/>
  <c r="F513" i="9" s="1"/>
  <c r="F538" i="9" s="1"/>
  <c r="F468" i="9"/>
  <c r="F56" i="65" s="1"/>
  <c r="F63" i="65" s="1"/>
  <c r="F457" i="9"/>
  <c r="C1114" i="29"/>
  <c r="C345" i="9" s="1"/>
  <c r="C737" i="29"/>
  <c r="C99" i="8"/>
  <c r="C262" i="8" s="1"/>
  <c r="E262" i="8"/>
  <c r="F262" i="8"/>
  <c r="C366" i="7"/>
  <c r="E52" i="18" l="1"/>
  <c r="E59" i="18" s="1"/>
  <c r="F477" i="9"/>
  <c r="F475" i="9"/>
  <c r="C738" i="29"/>
  <c r="C1109" i="29" s="1"/>
  <c r="C313" i="9" s="1"/>
  <c r="C501" i="29"/>
  <c r="F478" i="9" l="1"/>
  <c r="E1126" i="29" s="1"/>
  <c r="E1125" i="29"/>
  <c r="C1112" i="29"/>
  <c r="C1098" i="29"/>
  <c r="C210" i="9" s="1"/>
  <c r="F152" i="8" l="1"/>
  <c r="C120" i="8"/>
  <c r="F263" i="8" l="1"/>
  <c r="F266" i="8"/>
  <c r="F264" i="8"/>
  <c r="F265" i="8"/>
  <c r="F267" i="8"/>
  <c r="F260" i="8"/>
  <c r="F259" i="8" l="1"/>
  <c r="F269" i="8" l="1"/>
  <c r="C1021" i="29"/>
  <c r="C1118" i="29" s="1"/>
  <c r="C394" i="9" s="1"/>
  <c r="C393" i="9" s="1"/>
  <c r="C77" i="9" l="1"/>
  <c r="C428" i="9" s="1"/>
  <c r="C502" i="9" s="1"/>
  <c r="C311" i="9"/>
  <c r="C447" i="9" s="1"/>
  <c r="C494" i="9" s="1"/>
  <c r="C455" i="9"/>
  <c r="C339" i="9"/>
  <c r="C450" i="9" s="1"/>
  <c r="C527" i="9" s="1"/>
  <c r="C357" i="9"/>
  <c r="C451" i="9" s="1"/>
  <c r="C474" i="9" s="1"/>
  <c r="C62" i="65" s="1"/>
  <c r="C378" i="9"/>
  <c r="C453" i="9" s="1"/>
  <c r="C532" i="9" s="1"/>
  <c r="C252" i="9"/>
  <c r="C442" i="9" s="1"/>
  <c r="C512" i="9" s="1"/>
  <c r="C58" i="18" l="1"/>
  <c r="C275" i="9"/>
  <c r="C444" i="9" s="1"/>
  <c r="C519" i="9" s="1"/>
  <c r="C285" i="9"/>
  <c r="C445" i="9" s="1"/>
  <c r="C520" i="9" s="1"/>
  <c r="C215" i="9"/>
  <c r="C439" i="9" s="1"/>
  <c r="C535" i="9"/>
  <c r="C536" i="9" s="1"/>
  <c r="C515" i="9"/>
  <c r="C516" i="9" s="1"/>
  <c r="C469" i="9"/>
  <c r="C57" i="65" s="1"/>
  <c r="C300" i="9"/>
  <c r="C446" i="9" s="1"/>
  <c r="C194" i="9"/>
  <c r="C437" i="9" s="1"/>
  <c r="C53" i="18" l="1"/>
  <c r="C467" i="9"/>
  <c r="C55" i="65" s="1"/>
  <c r="C493" i="9"/>
  <c r="C497" i="9" s="1"/>
  <c r="C508" i="9"/>
  <c r="C176" i="9"/>
  <c r="C436" i="9" s="1"/>
  <c r="C507" i="9" s="1"/>
  <c r="C526" i="9"/>
  <c r="C51" i="18" l="1"/>
  <c r="C102" i="9"/>
  <c r="C430" i="9" s="1"/>
  <c r="C489" i="9" s="1"/>
  <c r="C208" i="29" l="1"/>
  <c r="C1087" i="29" s="1"/>
  <c r="C93" i="9" s="1"/>
  <c r="C87" i="9" s="1"/>
  <c r="C429" i="9" s="1"/>
  <c r="C488" i="9" s="1"/>
  <c r="C914" i="29" l="1"/>
  <c r="C1116" i="29" s="1"/>
  <c r="C370" i="9" s="1"/>
  <c r="C369" i="9" s="1"/>
  <c r="C452" i="9" s="1"/>
  <c r="C639" i="29"/>
  <c r="C1103" i="29" s="1"/>
  <c r="C271" i="9" s="1"/>
  <c r="C267" i="9" s="1"/>
  <c r="C443" i="9" s="1"/>
  <c r="C1083" i="29"/>
  <c r="C42" i="9" s="1"/>
  <c r="C1082" i="29"/>
  <c r="C29" i="9" s="1"/>
  <c r="C393" i="29"/>
  <c r="C1095" i="29" s="1"/>
  <c r="C170" i="9" s="1"/>
  <c r="C161" i="9" s="1"/>
  <c r="C435" i="9" s="1"/>
  <c r="C506" i="9" s="1"/>
  <c r="C473" i="9" l="1"/>
  <c r="C61" i="65" s="1"/>
  <c r="C531" i="9"/>
  <c r="C533" i="9" s="1"/>
  <c r="C470" i="9"/>
  <c r="C58" i="65" s="1"/>
  <c r="C518" i="9"/>
  <c r="C521" i="9" s="1"/>
  <c r="C1121" i="29"/>
  <c r="C1092" i="29"/>
  <c r="C130" i="9" s="1"/>
  <c r="C23" i="9"/>
  <c r="C424" i="9" s="1"/>
  <c r="C38" i="9"/>
  <c r="C425" i="9" s="1"/>
  <c r="C47" i="29"/>
  <c r="C1081" i="29" s="1"/>
  <c r="C18" i="9" s="1"/>
  <c r="C54" i="18" l="1"/>
  <c r="C57" i="18"/>
  <c r="C487" i="9"/>
  <c r="C499" i="9"/>
  <c r="C1090" i="29"/>
  <c r="C1100" i="29"/>
  <c r="C233" i="9" s="1"/>
  <c r="C224" i="9" s="1"/>
  <c r="C440" i="9" s="1"/>
  <c r="C510" i="9" s="1"/>
  <c r="C122" i="9"/>
  <c r="C432" i="9" s="1"/>
  <c r="C454" i="9"/>
  <c r="C471" i="9" s="1"/>
  <c r="C59" i="65" s="1"/>
  <c r="C55" i="18" l="1"/>
  <c r="C503" i="9"/>
  <c r="C523" i="9"/>
  <c r="C524" i="9" s="1"/>
  <c r="C20" i="8" l="1"/>
  <c r="C21" i="8" s="1"/>
  <c r="C259" i="8" s="1"/>
  <c r="E259" i="8"/>
  <c r="C41" i="7"/>
  <c r="C17" i="7"/>
  <c r="C52" i="8"/>
  <c r="C56" i="8" s="1"/>
  <c r="C408" i="7"/>
  <c r="C253" i="8"/>
  <c r="C268" i="8" s="1"/>
  <c r="C253" i="7"/>
  <c r="C390" i="7" s="1"/>
  <c r="C151" i="8"/>
  <c r="C152" i="8" s="1"/>
  <c r="C264" i="8" s="1"/>
  <c r="E264" i="8"/>
  <c r="C222" i="8"/>
  <c r="C214" i="8"/>
  <c r="C223" i="8" s="1"/>
  <c r="C267" i="8" s="1"/>
  <c r="E267" i="8"/>
  <c r="C305" i="7"/>
  <c r="C370" i="7" s="1"/>
  <c r="C254" i="7" l="1"/>
  <c r="C368" i="7" s="1"/>
  <c r="C20" i="7"/>
  <c r="C42" i="7"/>
  <c r="C371" i="7"/>
  <c r="C44" i="7" l="1"/>
  <c r="C363" i="7" s="1"/>
  <c r="C265" i="8" l="1"/>
  <c r="E265" i="8"/>
  <c r="C197" i="8" l="1"/>
  <c r="C187" i="8"/>
  <c r="E266" i="8"/>
  <c r="C388" i="7"/>
  <c r="C198" i="8" l="1"/>
  <c r="C266" i="8" s="1"/>
  <c r="C280" i="7"/>
  <c r="C369" i="7" s="1"/>
  <c r="C132" i="8" l="1"/>
  <c r="C367" i="7" l="1"/>
  <c r="C263" i="8"/>
  <c r="C97" i="7" l="1"/>
  <c r="C410" i="7" s="1"/>
  <c r="C416" i="7" s="1"/>
  <c r="C19" i="65" s="1"/>
  <c r="C58" i="7"/>
  <c r="C385" i="7" s="1"/>
  <c r="C392" i="7" s="1"/>
  <c r="C18" i="65" s="1"/>
  <c r="C24" i="65" s="1"/>
  <c r="C27" i="65" l="1"/>
  <c r="C26" i="65"/>
  <c r="C17" i="18"/>
  <c r="C72" i="7"/>
  <c r="C98" i="7"/>
  <c r="C1365" i="54" l="1"/>
  <c r="C18" i="18"/>
  <c r="C1366" i="54" s="1"/>
  <c r="C1368" i="54" s="1"/>
  <c r="C1371" i="54" s="1"/>
  <c r="C100" i="7"/>
  <c r="C364" i="7" s="1"/>
  <c r="C418" i="7"/>
  <c r="C21" i="18" l="1"/>
  <c r="D24" i="18"/>
  <c r="C260" i="8"/>
  <c r="C269" i="8" l="1"/>
  <c r="E260" i="8" l="1"/>
  <c r="E263" i="8" l="1"/>
  <c r="E269" i="8" s="1"/>
  <c r="D482" i="28" l="1"/>
  <c r="D484" i="28" s="1"/>
  <c r="C10" i="9" l="1"/>
  <c r="C423" i="9" s="1"/>
  <c r="C465" i="9" s="1"/>
  <c r="C53" i="65" s="1"/>
  <c r="F482" i="28"/>
  <c r="F484" i="28" s="1"/>
  <c r="E482" i="28"/>
  <c r="E484" i="28" s="1"/>
  <c r="C49" i="18" l="1"/>
  <c r="G482" i="28"/>
  <c r="G484" i="28" s="1"/>
  <c r="C486" i="9"/>
  <c r="C491" i="9" s="1"/>
  <c r="C1101" i="29" l="1"/>
  <c r="C247" i="9" s="1"/>
  <c r="C1106" i="29" l="1"/>
  <c r="C1122" i="29" s="1"/>
  <c r="C477" i="9" s="1"/>
  <c r="C1125" i="29" s="1"/>
  <c r="F1093" i="29" l="1"/>
  <c r="G144" i="9" s="1"/>
  <c r="G135" i="9" s="1"/>
  <c r="G433" i="9" s="1"/>
  <c r="G504" i="9" l="1"/>
  <c r="F1098" i="29" l="1"/>
  <c r="G210" i="9" s="1"/>
  <c r="G205" i="9" s="1"/>
  <c r="G438" i="9" s="1"/>
  <c r="C205" i="9"/>
  <c r="C438" i="9" s="1"/>
  <c r="C509" i="9" s="1"/>
  <c r="F370" i="7"/>
  <c r="G509" i="9" l="1"/>
  <c r="C135" i="9"/>
  <c r="C433" i="9" s="1"/>
  <c r="C24" i="18"/>
  <c r="F369" i="7"/>
  <c r="C504" i="9" l="1"/>
  <c r="F1073" i="29" l="1"/>
  <c r="F1078" i="29" s="1"/>
  <c r="F1120" i="29" l="1"/>
  <c r="F1121" i="29" s="1"/>
  <c r="G416" i="9" l="1"/>
  <c r="G415" i="9" s="1"/>
  <c r="G456" i="9" s="1"/>
  <c r="G528" i="9" s="1"/>
  <c r="G529" i="9" s="1"/>
  <c r="C415" i="9"/>
  <c r="C456" i="9" s="1"/>
  <c r="C472" i="9" s="1"/>
  <c r="C60" i="65" s="1"/>
  <c r="G472" i="9" l="1"/>
  <c r="C56" i="18"/>
  <c r="C528" i="9"/>
  <c r="C529" i="9" s="1"/>
  <c r="F573" i="29"/>
  <c r="F591" i="29" s="1"/>
  <c r="F1101" i="29" s="1"/>
  <c r="G60" i="65" l="1"/>
  <c r="F56" i="18"/>
  <c r="F1106" i="29"/>
  <c r="F1122" i="29" s="1"/>
  <c r="G247" i="9"/>
  <c r="G238" i="9" s="1"/>
  <c r="G441" i="9" s="1"/>
  <c r="C238" i="9"/>
  <c r="C441" i="9" s="1"/>
  <c r="C468" i="9" s="1"/>
  <c r="C56" i="65" l="1"/>
  <c r="C63" i="65" s="1"/>
  <c r="G477" i="9"/>
  <c r="G478" i="9" s="1"/>
  <c r="F1126" i="29" s="1"/>
  <c r="G511" i="9"/>
  <c r="G513" i="9" s="1"/>
  <c r="G538" i="9" s="1"/>
  <c r="G457" i="9"/>
  <c r="G468" i="9"/>
  <c r="G56" i="65" s="1"/>
  <c r="G63" i="65" s="1"/>
  <c r="F1125" i="29"/>
  <c r="C478" i="9"/>
  <c r="C1126" i="29" s="1"/>
  <c r="C457" i="9"/>
  <c r="C511" i="9"/>
  <c r="C513" i="9" s="1"/>
  <c r="C538" i="9" s="1"/>
  <c r="C52" i="18"/>
  <c r="H63" i="65" l="1"/>
  <c r="C65" i="65"/>
  <c r="C67" i="65" s="1"/>
  <c r="F52" i="18"/>
  <c r="F59" i="18" s="1"/>
  <c r="G475" i="9"/>
  <c r="C59" i="18"/>
  <c r="G59" i="18" s="1"/>
  <c r="C475" i="9"/>
  <c r="E37" i="18" l="1"/>
  <c r="F37" i="18" l="1"/>
  <c r="D37" i="18" l="1"/>
  <c r="C49" i="34" l="1"/>
  <c r="C48" i="34"/>
  <c r="C47" i="34" l="1"/>
  <c r="C51" i="34"/>
  <c r="C46" i="34" l="1"/>
  <c r="D4225" i="55" l="1"/>
  <c r="F4225" i="55"/>
  <c r="E4225" i="55"/>
  <c r="F4223" i="55" l="1"/>
  <c r="F4430" i="55"/>
  <c r="G46" i="65" s="1"/>
  <c r="G49" i="65" s="1"/>
  <c r="G50" i="65" s="1"/>
  <c r="D4430" i="55"/>
  <c r="E46" i="65" s="1"/>
  <c r="E49" i="65" s="1"/>
  <c r="E50" i="65" s="1"/>
  <c r="D4223" i="55"/>
  <c r="D4256" i="55" s="1"/>
  <c r="D4421" i="55" s="1"/>
  <c r="E4223" i="55"/>
  <c r="E4256" i="55" s="1"/>
  <c r="E4421" i="55" s="1"/>
  <c r="E4430" i="55"/>
  <c r="F46" i="65" s="1"/>
  <c r="F49" i="65" s="1"/>
  <c r="F50" i="65" s="1"/>
  <c r="F15" i="65" l="1"/>
  <c r="F16" i="65" s="1"/>
  <c r="F25" i="65" s="1"/>
  <c r="F26" i="65" s="1"/>
  <c r="F65" i="65"/>
  <c r="G15" i="65"/>
  <c r="G16" i="65" s="1"/>
  <c r="G25" i="65" s="1"/>
  <c r="G26" i="65" s="1"/>
  <c r="G65" i="65"/>
  <c r="G67" i="65" s="1"/>
  <c r="E15" i="65"/>
  <c r="E16" i="65" s="1"/>
  <c r="E25" i="65" s="1"/>
  <c r="E26" i="65" s="1"/>
  <c r="E65" i="65"/>
  <c r="E67" i="65" s="1"/>
  <c r="F4256" i="55"/>
  <c r="F4421" i="55" s="1"/>
  <c r="E43" i="18"/>
  <c r="E45" i="18" s="1"/>
  <c r="E46" i="18" s="1"/>
  <c r="K4421" i="55"/>
  <c r="D43" i="18"/>
  <c r="D45" i="18" s="1"/>
  <c r="D46" i="18" s="1"/>
  <c r="F43" i="18"/>
  <c r="F45" i="18" l="1"/>
  <c r="D14" i="18"/>
  <c r="D15" i="18" s="1"/>
  <c r="D4423" i="55"/>
  <c r="D61" i="18"/>
  <c r="D63" i="18" s="1"/>
  <c r="E61" i="18"/>
  <c r="E4423" i="55"/>
  <c r="E14" i="18"/>
  <c r="E15" i="18" s="1"/>
  <c r="F46" i="18" l="1"/>
  <c r="D373" i="7"/>
  <c r="D22" i="18"/>
  <c r="E22" i="18"/>
  <c r="E373" i="7"/>
  <c r="F61" i="18" l="1"/>
  <c r="F4423" i="55"/>
  <c r="F14" i="18"/>
  <c r="E23" i="18"/>
  <c r="E1369" i="54"/>
  <c r="E1370" i="54" s="1"/>
  <c r="D1369" i="54"/>
  <c r="D1370" i="54" s="1"/>
  <c r="D23" i="18"/>
  <c r="E374" i="7"/>
  <c r="E420" i="7" s="1"/>
  <c r="E402" i="7"/>
  <c r="E412" i="7" s="1"/>
  <c r="E414" i="7" s="1"/>
  <c r="D402" i="7"/>
  <c r="D412" i="7" s="1"/>
  <c r="D414" i="7" s="1"/>
  <c r="D374" i="7"/>
  <c r="D420" i="7" s="1"/>
  <c r="F15" i="18" l="1"/>
  <c r="F63" i="18"/>
  <c r="F373" i="7" l="1"/>
  <c r="F22" i="18"/>
  <c r="F23" i="18" l="1"/>
  <c r="F1369" i="54"/>
  <c r="F1370" i="54" s="1"/>
  <c r="F374" i="7"/>
  <c r="F420" i="7" s="1"/>
  <c r="F402" i="7"/>
  <c r="F412" i="7" s="1"/>
  <c r="F414" i="7" s="1"/>
  <c r="C445" i="55"/>
  <c r="C397" i="55" s="1"/>
  <c r="C4225" i="55" s="1"/>
  <c r="C4430" i="55" l="1"/>
  <c r="C4223" i="55"/>
  <c r="C4256" i="55" l="1"/>
  <c r="C4421" i="55" s="1"/>
  <c r="C45" i="18"/>
  <c r="C46" i="18" s="1"/>
  <c r="C50" i="34" l="1"/>
  <c r="C52" i="34" s="1"/>
  <c r="C92" i="34" s="1"/>
  <c r="C4423" i="55"/>
  <c r="C14" i="18"/>
  <c r="C15" i="18" s="1"/>
  <c r="C373" i="7" s="1"/>
  <c r="C61" i="18"/>
  <c r="C63" i="18" s="1"/>
  <c r="C22" i="18" l="1"/>
  <c r="C1369" i="54" l="1"/>
  <c r="C1370" i="54" s="1"/>
  <c r="C23" i="18"/>
  <c r="C402" i="7"/>
  <c r="C412" i="7" s="1"/>
  <c r="C414" i="7" s="1"/>
  <c r="C374" i="7"/>
  <c r="C420" i="7" s="1"/>
</calcChain>
</file>

<file path=xl/sharedStrings.xml><?xml version="1.0" encoding="utf-8"?>
<sst xmlns="http://schemas.openxmlformats.org/spreadsheetml/2006/main" count="10300" uniqueCount="3077">
  <si>
    <t>1</t>
  </si>
  <si>
    <t>2</t>
  </si>
  <si>
    <t>Development of Disease Control Posts</t>
  </si>
  <si>
    <t>Development of Grazing Reserve</t>
  </si>
  <si>
    <t>Livestock Feed Quality Laboratory</t>
  </si>
  <si>
    <t>Dairy development at Gidanmagajiya, Lata and Igbaja.</t>
  </si>
  <si>
    <t>Communal Woodlots</t>
  </si>
  <si>
    <t>Sub-Total</t>
  </si>
  <si>
    <t>Production of  Bill of Engineering Measurement and Evaluation and Engineeering Design for all ecological problems areas in Kwara State</t>
  </si>
  <si>
    <t>Micro-Credit Scheme(Medium Entreprises)</t>
  </si>
  <si>
    <t>Staging of Trade Fair in the State</t>
  </si>
  <si>
    <t>Development of a Commercial Policy Document</t>
  </si>
  <si>
    <t>Survey and Registration of Business premises</t>
  </si>
  <si>
    <t>Staff Vehicle Loan Subsidy</t>
  </si>
  <si>
    <t>Kwara State Holdings Company</t>
  </si>
  <si>
    <t>Purchase of Tools and Equipment</t>
  </si>
  <si>
    <t xml:space="preserve">Scholarship Board - Bursary (Kwara Students in Tertiary Institutions) </t>
  </si>
  <si>
    <t>Vocational Education in Secondary Schools (Infusing Vocational Skills to produce Self reliant Students)</t>
  </si>
  <si>
    <t>Support for Enterpreneurship Scheme</t>
  </si>
  <si>
    <t>Technical Education Support Programme</t>
  </si>
  <si>
    <t>Scholarship Programme</t>
  </si>
  <si>
    <t xml:space="preserve">UNICEF Supported Child Survival Programme </t>
  </si>
  <si>
    <t>Dutch Government Assistant to CHIS</t>
  </si>
  <si>
    <t>Schistosomiasis Control Programme</t>
  </si>
  <si>
    <t>Maternal, Neonatal and Child Health Week</t>
  </si>
  <si>
    <t>Construction of Incinerator in all Hospitals</t>
  </si>
  <si>
    <t>Primary Health Care Dev. Agency</t>
  </si>
  <si>
    <t>Federal Ministry of Health (NPI Activities)</t>
  </si>
  <si>
    <t>Empowerment of widows, provision of relief materials grant.</t>
  </si>
  <si>
    <t>Dissemination of National Gender Policy and Implementation Strategy</t>
  </si>
  <si>
    <t>Purchase of Drilling Equipment &amp; Geophysical Survey</t>
  </si>
  <si>
    <t>Neigbourhood Upgrading</t>
  </si>
  <si>
    <t xml:space="preserve">Mordernization and Efficient Delivery of Survey Services </t>
  </si>
  <si>
    <t>Review of Master Plan of Ilorin Metropolis - 25Km radius from the General Post Office</t>
  </si>
  <si>
    <t>Revision of State and Local Government Maps and production of Gazettee of place names</t>
  </si>
  <si>
    <t>Establishment of 2nd Order Universal Transverse Marcator (UTM) Control Points</t>
  </si>
  <si>
    <t xml:space="preserve">Demarcation/Survey of Boundaries </t>
  </si>
  <si>
    <t>Purchase of Office Equipment</t>
  </si>
  <si>
    <t>Payment of  Land Compensation (General)</t>
  </si>
  <si>
    <t>World Bank Community Social Development Project (CSDP) (State Contribution)</t>
  </si>
  <si>
    <t>Set up of Central Network Mangt. Inf. System (MIS) in MPED for the State including the 16 LGAs of the State</t>
  </si>
  <si>
    <t>Other New Projects</t>
  </si>
  <si>
    <t>SUMMARY</t>
  </si>
  <si>
    <t>Health System Fund Project, World Bank Loan Phase II (Counterpart Fund)</t>
  </si>
  <si>
    <t>Support for Statistical Development</t>
  </si>
  <si>
    <t>Disease Control &amp; Health Emergency Response</t>
  </si>
  <si>
    <t>College of Nursing &amp; midwifery, Ilorin</t>
  </si>
  <si>
    <t>Counterpart funding for Statistical Development</t>
  </si>
  <si>
    <t>Survey &amp; Documentation of Government Landed Properties</t>
  </si>
  <si>
    <t>Stock Route Development</t>
  </si>
  <si>
    <t>Knitting Programme for Women Empowerment</t>
  </si>
  <si>
    <t>ECONOMIC SECTOR</t>
  </si>
  <si>
    <t>ADMINISTRATIVE SECTOR</t>
  </si>
  <si>
    <t>LAW AND JUSTICE</t>
  </si>
  <si>
    <t>SOCIAL SECTOR</t>
  </si>
  <si>
    <t>Ministry of Finance</t>
  </si>
  <si>
    <t>Bureau of Statistics</t>
  </si>
  <si>
    <t>Fiscal Responsibility Commission</t>
  </si>
  <si>
    <t>Bureau of Lands</t>
  </si>
  <si>
    <t>Ministry of Justice</t>
  </si>
  <si>
    <t>Ministry of Planning and Economic Development</t>
  </si>
  <si>
    <t>CAPITAL EXPENDITURE</t>
  </si>
  <si>
    <t>Purchase of Residential Furniture (Govt. Chalets)</t>
  </si>
  <si>
    <t>Anniversaries/Celebrations</t>
  </si>
  <si>
    <t>Governance and Institutional Reforms</t>
  </si>
  <si>
    <t>Construction of Transit Camp</t>
  </si>
  <si>
    <t>Construction of Bus Depots / Laybyes/ Road Signage</t>
  </si>
  <si>
    <t>Construction of Police College</t>
  </si>
  <si>
    <t>Purchase of Police Equipment</t>
  </si>
  <si>
    <t>Governor's Office</t>
  </si>
  <si>
    <t>01</t>
  </si>
  <si>
    <t>Other Capital Projects</t>
  </si>
  <si>
    <t>Acquisition of Non Tangible Assets</t>
  </si>
  <si>
    <t>Total</t>
  </si>
  <si>
    <t>02</t>
  </si>
  <si>
    <t>Emergency School Intervention Fund</t>
  </si>
  <si>
    <t>Rehabilitation of the MWA's Conference Room</t>
  </si>
  <si>
    <t>Rehabilitation of Shea Butter processing in the North senatorial district</t>
  </si>
  <si>
    <t xml:space="preserve">Purchase of Transmitter </t>
  </si>
  <si>
    <t>Connection of KWTV to PHCN Urban feeder.</t>
  </si>
  <si>
    <t>Payment for NBC License fee for 2008 Radio Kwara and Kwara TV.</t>
  </si>
  <si>
    <t>Construction of Speed Breaker</t>
  </si>
  <si>
    <t>Provision/Extension of Fire Services to L.G.A Hqtrs.</t>
  </si>
  <si>
    <t>Purchase of Water Treatment Chemical (Water Corporation)</t>
  </si>
  <si>
    <t>Provision/Installation of Power Surge Control in some Water Works</t>
  </si>
  <si>
    <t>Archiving of Service and Staff records  for OHOS and Pensioners documents</t>
  </si>
  <si>
    <t>KWSG (GES) Crop</t>
  </si>
  <si>
    <t>KWSG (GES) Livestock</t>
  </si>
  <si>
    <t>Integrated Youth Farm Settlement</t>
  </si>
  <si>
    <t>Cocoa Production Programme</t>
  </si>
  <si>
    <t>Rehabilitation and Development of Tree Crop</t>
  </si>
  <si>
    <t>Rehabilitation and Desilting of Duku-Lade Irrigation Scheme</t>
  </si>
  <si>
    <t>World Bank FADAMA III Development Project (State Counterpart Funding)</t>
  </si>
  <si>
    <t>World Bank FADAMA III Development Project (Loan)</t>
  </si>
  <si>
    <t>Preservation</t>
  </si>
  <si>
    <t>Preservation of the Environment  - General</t>
  </si>
  <si>
    <t>Cassava Mechanization &amp; Agro-Processing Project (CAMAP)</t>
  </si>
  <si>
    <t xml:space="preserve">Livestock Diseases Control </t>
  </si>
  <si>
    <t>Rabies Control</t>
  </si>
  <si>
    <t>Veterinary Drug Revolving Scheme</t>
  </si>
  <si>
    <t>Bovine Tuberculousis Control (FG Contribution)</t>
  </si>
  <si>
    <t>Bovine Tuberculousis Control (State Contribution)</t>
  </si>
  <si>
    <t>Purchase of Security Equipment</t>
  </si>
  <si>
    <t>Purchase of Robe: Hon. Speaker &amp; Clerk</t>
  </si>
  <si>
    <t>Design, Setting up and Subscription of e-legislature</t>
  </si>
  <si>
    <t>Construction of Injection Sub-stations and power evacuation lines/feeders</t>
  </si>
  <si>
    <t>Local Government Contribution to KWASU Projects</t>
  </si>
  <si>
    <t>Construction of Residential Building (9 Khadis Quarters and 9 Boys Quarters)</t>
  </si>
  <si>
    <t>Rehabilitation of High Court Ilorin</t>
  </si>
  <si>
    <t>Construction of Cargo/Apron and Taxi Way</t>
  </si>
  <si>
    <t>Purchase of Aircraft for International Aviation College</t>
  </si>
  <si>
    <t>Construction/Provision of Quarry/Industry through PPP. (Joint venture)</t>
  </si>
  <si>
    <t>Purchase of Commodities for MNCH. UNICEF Child Survival Programme (State Counterpart)</t>
  </si>
  <si>
    <t>Provision of Nutritional Units and Nutrition Activities</t>
  </si>
  <si>
    <t>Ministry of Agriculture and Natural Resources</t>
  </si>
  <si>
    <t>Ministry of Industry and Solid Minerals</t>
  </si>
  <si>
    <t>Ministry of Commerce and Cooperatives</t>
  </si>
  <si>
    <t>Ministry of Energy</t>
  </si>
  <si>
    <t>Ministry of Water Resources</t>
  </si>
  <si>
    <t>Ministry of Housing and Urban Development</t>
  </si>
  <si>
    <t>Ministry of Health</t>
  </si>
  <si>
    <t>Ministry of Environment and Forestry</t>
  </si>
  <si>
    <t>Ministry of Sports and Youth Development</t>
  </si>
  <si>
    <t>Kwara State House of Assembly</t>
  </si>
  <si>
    <t>Ministry of Information and Communications</t>
  </si>
  <si>
    <t>Auditor General (State Audit)</t>
  </si>
  <si>
    <t>Ministry of Works and Transport</t>
  </si>
  <si>
    <t>Ministry of Social Development, Culture &amp; Tourism</t>
  </si>
  <si>
    <t>Ministry of Education &amp; Human Capital Development</t>
  </si>
  <si>
    <t>Ministry of Tertiary Education, Science &amp; Techology</t>
  </si>
  <si>
    <t>Ministry of Local Government, Chieftaincy Affairs and Community Development</t>
  </si>
  <si>
    <t>0112001</t>
  </si>
  <si>
    <t>0123001</t>
  </si>
  <si>
    <t>0125001</t>
  </si>
  <si>
    <t>0140001</t>
  </si>
  <si>
    <t>0215001</t>
  </si>
  <si>
    <t>0220001</t>
  </si>
  <si>
    <t>0222001</t>
  </si>
  <si>
    <t>0223001</t>
  </si>
  <si>
    <t>0231001</t>
  </si>
  <si>
    <t>0234001</t>
  </si>
  <si>
    <t>0236001</t>
  </si>
  <si>
    <t>0238001</t>
  </si>
  <si>
    <t>0238002</t>
  </si>
  <si>
    <t>0250001</t>
  </si>
  <si>
    <t>0252001</t>
  </si>
  <si>
    <t>0253001</t>
  </si>
  <si>
    <t>0260001</t>
  </si>
  <si>
    <t>03</t>
  </si>
  <si>
    <t>0326001</t>
  </si>
  <si>
    <t>04</t>
  </si>
  <si>
    <t>0514001</t>
  </si>
  <si>
    <t>0517001</t>
  </si>
  <si>
    <t>0521001</t>
  </si>
  <si>
    <t>0535001</t>
  </si>
  <si>
    <t>0551001</t>
  </si>
  <si>
    <t>Purchase of Communication Equipment</t>
  </si>
  <si>
    <t>Rehabilitation/Repairs of Residential Building (Govt Chalets)</t>
  </si>
  <si>
    <t>Construction of Drainage and Landscaping of the Social Welfare Area Office at Sabo-Line, Ilorin</t>
  </si>
  <si>
    <t>Empowerment and Repatriation of Street Beggars</t>
  </si>
  <si>
    <t>Activation of Statistical Master Plan and Hosting Kwara State Statistical Summit</t>
  </si>
  <si>
    <t>Purchase of Earth-Moving Equipment for TPDA</t>
  </si>
  <si>
    <t>Provision of Land Infrastructural Schemes</t>
  </si>
  <si>
    <t>Vescico Vaginal Fistula (Obstetric Activities)</t>
  </si>
  <si>
    <t>Ministry of Women Affairs</t>
  </si>
  <si>
    <t>International Sport Competition</t>
  </si>
  <si>
    <t>Rehabilitation of 30 Roro -Bins</t>
  </si>
  <si>
    <t>ARMECO Balance Payment</t>
  </si>
  <si>
    <t>Purchase of Waste Compactors</t>
  </si>
  <si>
    <t>Insurance Policy on Waste Management trucks</t>
  </si>
  <si>
    <t>Preliminary Exploration of Solid Minerals/Rocks in the State and Mining related activities</t>
  </si>
  <si>
    <t>Construction/Provision of Fixed Assets - General</t>
  </si>
  <si>
    <t>Construction/Provision</t>
  </si>
  <si>
    <t>Rehabilitation/Repairs</t>
  </si>
  <si>
    <t>Rehabilitation/Repairs of Fixed Assets - General</t>
  </si>
  <si>
    <t>FGN Trainning Fund for UBE</t>
  </si>
  <si>
    <t>UNICEF Grant to UBE</t>
  </si>
  <si>
    <t>ESSPIN (DFID)</t>
  </si>
  <si>
    <t>State Contribution on Universal Basic Education</t>
  </si>
  <si>
    <t>Purcahse of School Mapping Equipment (both Public and Private Schools)</t>
  </si>
  <si>
    <t>Rehailitation and Expansion  of Semi-Urban &amp; Urban Water Scheme</t>
  </si>
  <si>
    <t>UNDP 8th Country Programme Activities - State Contibution</t>
  </si>
  <si>
    <t>MDG-CGS (CCT) - State Counterpart</t>
  </si>
  <si>
    <t>Fixed Assets Purchase</t>
  </si>
  <si>
    <t>Purchase of Fixed Assets - General</t>
  </si>
  <si>
    <t>0111003</t>
  </si>
  <si>
    <t>Food and Nutrition (FGN)</t>
  </si>
  <si>
    <t>0233001</t>
  </si>
  <si>
    <t>0517010</t>
  </si>
  <si>
    <t>0513001</t>
  </si>
  <si>
    <t>Domestic Aids</t>
  </si>
  <si>
    <t>Foreign Aids</t>
  </si>
  <si>
    <t>Domestic Grants</t>
  </si>
  <si>
    <t>Foreign Grants</t>
  </si>
  <si>
    <t>Revenue Code</t>
  </si>
  <si>
    <t>World Bank on Commercial Agric. Development Programme</t>
  </si>
  <si>
    <t>FGN GES Aquaculture value chain of ATA</t>
  </si>
  <si>
    <t>Sector Code: 0215001</t>
  </si>
  <si>
    <t>Capital Development Fund Receipts</t>
  </si>
  <si>
    <t>Transfer from Consolidated Revenue to Capital Development Fund</t>
  </si>
  <si>
    <t>Other Capital Receipts</t>
  </si>
  <si>
    <t>Domestic Loan/Borrowing Receipt</t>
  </si>
  <si>
    <t>Foreign Loans/Borrowing Receipts</t>
  </si>
  <si>
    <t>IFAD Loan on Root and Tuber Projects</t>
  </si>
  <si>
    <t>ADB Loan on National FADAMA Project II</t>
  </si>
  <si>
    <t>Sector Code: 0521001</t>
  </si>
  <si>
    <t>African Programme on Control of Onchocerciasis (APOC) River Blindness</t>
  </si>
  <si>
    <t>UNICEF Support Child Survival Programme</t>
  </si>
  <si>
    <t>Sight Savers International (SSI)</t>
  </si>
  <si>
    <t>Sector Code: 0517010</t>
  </si>
  <si>
    <t>Aids:</t>
  </si>
  <si>
    <t>Grants:</t>
  </si>
  <si>
    <t>Kwara State Polytechnic, Ilorin (ETF)</t>
  </si>
  <si>
    <t>Sector Code: 0517001</t>
  </si>
  <si>
    <t>FG Training Fund for UBE</t>
  </si>
  <si>
    <t>Sector Code: 0252001</t>
  </si>
  <si>
    <t>Sector Code: 0238002</t>
  </si>
  <si>
    <t>Sector Code: 0238001</t>
  </si>
  <si>
    <t>MDGs-CGS (CCT) FG Contribution</t>
  </si>
  <si>
    <t>UNDP 8th Country Programme</t>
  </si>
  <si>
    <t>Refund from FG to State Government on REB Project</t>
  </si>
  <si>
    <t>Refund from FG to State Government on NTA Project</t>
  </si>
  <si>
    <t>CAPITAL EXPENDITURE - NON AIDS AND GRANTS</t>
  </si>
  <si>
    <t>Cooperative Data Bank</t>
  </si>
  <si>
    <t>Details of Expenditure</t>
  </si>
  <si>
    <t>Expenditure Code</t>
  </si>
  <si>
    <t>Pilot Scheme for Computer in Secondary Schools</t>
  </si>
  <si>
    <t>Function Code</t>
  </si>
  <si>
    <t>CAPITAL EXPENDITURE - COFOG</t>
  </si>
  <si>
    <t>Public Order and Safety</t>
  </si>
  <si>
    <t>Economic Affairs</t>
  </si>
  <si>
    <t>Environmental Protection</t>
  </si>
  <si>
    <t>Housing and Community Amenities</t>
  </si>
  <si>
    <t>Health</t>
  </si>
  <si>
    <t>Recreation Culture and Religion</t>
  </si>
  <si>
    <t>Education</t>
  </si>
  <si>
    <t>Social Protection</t>
  </si>
  <si>
    <t>Executive Legislative Organs, Financial and Fiscal Affairs, External Affairs</t>
  </si>
  <si>
    <t>Foreign Economic Add</t>
  </si>
  <si>
    <t>General Services</t>
  </si>
  <si>
    <t>Basic Research</t>
  </si>
  <si>
    <t>Public Debt Transactions</t>
  </si>
  <si>
    <t>Police Services</t>
  </si>
  <si>
    <t>Fire-Protection Services</t>
  </si>
  <si>
    <t>Law Courts</t>
  </si>
  <si>
    <t>Prisons</t>
  </si>
  <si>
    <t>R &amp; D Public Order and Safety</t>
  </si>
  <si>
    <t>Public Order and Safety N.E.C</t>
  </si>
  <si>
    <t>General Economic, Commercial and Labour Affairs</t>
  </si>
  <si>
    <t>Agriculture, Forestry, Fishing and Hunting</t>
  </si>
  <si>
    <t>Fuel and Energy</t>
  </si>
  <si>
    <t>Mining, Manufacturing and Construction</t>
  </si>
  <si>
    <t>Transport</t>
  </si>
  <si>
    <t>Communication</t>
  </si>
  <si>
    <t>Other Industries</t>
  </si>
  <si>
    <t>R &amp; D Economic Affairs</t>
  </si>
  <si>
    <t>Economic Affairs N.E.C</t>
  </si>
  <si>
    <t>Waste management</t>
  </si>
  <si>
    <t>Waste Water Management</t>
  </si>
  <si>
    <t>Polution Abatement</t>
  </si>
  <si>
    <t>Protection of Biodiversity and Landscape</t>
  </si>
  <si>
    <t>R &amp; D Environment Protection</t>
  </si>
  <si>
    <t>Environmental Protection N.E.C</t>
  </si>
  <si>
    <t>Housing Development</t>
  </si>
  <si>
    <t>Community Development</t>
  </si>
  <si>
    <t>Water Supply</t>
  </si>
  <si>
    <t>Street Lighting</t>
  </si>
  <si>
    <t>R &amp; D Housing and Community Amenities</t>
  </si>
  <si>
    <t>Housing and Community Amenities N.E.C</t>
  </si>
  <si>
    <t>Outpatient Services</t>
  </si>
  <si>
    <t>Hospital Services</t>
  </si>
  <si>
    <t>Public Health Services</t>
  </si>
  <si>
    <t>R &amp; D Health</t>
  </si>
  <si>
    <t>Health N.E.C</t>
  </si>
  <si>
    <t>Recreation and Sporting Services</t>
  </si>
  <si>
    <t>Cultural Services</t>
  </si>
  <si>
    <t>Broadcasting and Publishing Services</t>
  </si>
  <si>
    <t>Religious and Other Community Services</t>
  </si>
  <si>
    <t>R &amp; D Recreation, Culture and Religion</t>
  </si>
  <si>
    <t>Recreation, Culture and Religion N.E.C</t>
  </si>
  <si>
    <t>Pre-minary and Primary Education</t>
  </si>
  <si>
    <t>Secondary Education</t>
  </si>
  <si>
    <t>Post-secondary Non-tertiary Education</t>
  </si>
  <si>
    <t>Tertiary Education</t>
  </si>
  <si>
    <t>Education not Definable by Level</t>
  </si>
  <si>
    <t>Subsidiary Services to Education</t>
  </si>
  <si>
    <t>R &amp; D Education</t>
  </si>
  <si>
    <t>Education N.E.C</t>
  </si>
  <si>
    <t>Sickness and Disability</t>
  </si>
  <si>
    <t>Old Age</t>
  </si>
  <si>
    <t>Survivours</t>
  </si>
  <si>
    <t>Family and Children</t>
  </si>
  <si>
    <t>Unemployment</t>
  </si>
  <si>
    <t>Housing</t>
  </si>
  <si>
    <t>R &amp; D Social Protection</t>
  </si>
  <si>
    <t>Social Protection N.E.C</t>
  </si>
  <si>
    <t>Social Exclusion N.E.C</t>
  </si>
  <si>
    <t>Total Expenditure-Aid and Grants</t>
  </si>
  <si>
    <t>Total Expenditure-Non Aid and Grants</t>
  </si>
  <si>
    <t>World Bank Loan on Community &amp; Social Development Programme (Donor)</t>
  </si>
  <si>
    <t>Kwara State Polytechnic Ilorin (ETF)</t>
  </si>
  <si>
    <t>World Bank Loan on Community and Social Development Programme (Donor)</t>
  </si>
  <si>
    <t xml:space="preserve">Aids and Grants </t>
  </si>
  <si>
    <t>Aids and Grants</t>
  </si>
  <si>
    <t>Loans/Borrowing Receipt</t>
  </si>
  <si>
    <t>UNICEF / ESSPIN / DFID (Construction of Hand Pump Fitted Bolehole in Primary Schools)</t>
  </si>
  <si>
    <t xml:space="preserve">Total </t>
  </si>
  <si>
    <t>Bi-Lingna Education Fund Programme</t>
  </si>
  <si>
    <t>Sector Code: 0220001</t>
  </si>
  <si>
    <t>Receipt from Miscellaneous Sources</t>
  </si>
  <si>
    <t>Provision of Fixed Assets from Miscellaneous Sources</t>
  </si>
  <si>
    <t>Support for Statistical Devt</t>
  </si>
  <si>
    <t>MDGs-CGS to Local Govt (Local Govt)</t>
  </si>
  <si>
    <t>Sustainable Agric, Environmental &amp; Rural Development Programme</t>
  </si>
  <si>
    <t>UNICEF Assisted Project (Donor Contribution)</t>
  </si>
  <si>
    <t>Refund of Airport (Cargo)</t>
  </si>
  <si>
    <t>Refund from FGN Irrigation Scheme Shonga</t>
  </si>
  <si>
    <t xml:space="preserve">Grand Total </t>
  </si>
  <si>
    <t>Global Alliance Vaccine and Immunization (GAVI) Donor Agency</t>
  </si>
  <si>
    <t>National Programme on Immunisation (State Counterpart Fund)</t>
  </si>
  <si>
    <t>Global Alliance Vaccine and Immunization (GAVI) (State Counterpart Fund)</t>
  </si>
  <si>
    <t>Fertilizer Procurement</t>
  </si>
  <si>
    <t>Community Based Agriculture and Rural Development Project (CBARDP) Loan</t>
  </si>
  <si>
    <t>Unicef Assisted Project (State Counterpart Fund) (All Projects)</t>
  </si>
  <si>
    <t>Community Based Agric &amp; Rural Development Project (State Counterpart Fund)</t>
  </si>
  <si>
    <t>Transfers of General Character between Different Levels of Government</t>
  </si>
  <si>
    <t>KWASSACA Grants (HIV/AIDS) FGN Contribution</t>
  </si>
  <si>
    <t>KWASSACA Grants (HIV/AIDS) KWSG Contribution</t>
  </si>
  <si>
    <t>Total Capital Receipts</t>
  </si>
  <si>
    <t>Total Capital Expenditure - Non-Aids &amp; Grants</t>
  </si>
  <si>
    <t>MDGs-CGS 2011 State Track (Governance) FG Contribution</t>
  </si>
  <si>
    <t>MDGs-CGS 2013 State Track (FGN Contribution)</t>
  </si>
  <si>
    <t>MDGs-CGS to 6 LGAs (FGN + LGA) Offa, Oyun, Ilorin West, Ilorin South, Edu &amp; Baruten</t>
  </si>
  <si>
    <t>MDGs-CGS 2011 LG Track (3 LGs) Asa, Kaiama &amp; Ifelodun (FGN + LG Contribution)</t>
  </si>
  <si>
    <t>MDGs-CGS 2012 LG Track for 4 Local Govt.- Ilorin East, Oke-Ero, Ekiti &amp; Patigi (FGN + LG Conribution)</t>
  </si>
  <si>
    <t>Total Capital Expenditure - Aids &amp; Grants</t>
  </si>
  <si>
    <t>Total Capital Expenditure</t>
  </si>
  <si>
    <t xml:space="preserve">          Non-Aids and Grants</t>
  </si>
  <si>
    <t xml:space="preserve">          Aids and Grants</t>
  </si>
  <si>
    <t>CAPITAL RECEIPT- AIDS AND GRANTS, LOANS AND OTHER CAPITAL RECEIPTS</t>
  </si>
  <si>
    <t>CAPITAL RECEIPTS - AIDS AND GRANTS RECEIPTS</t>
  </si>
  <si>
    <t>CAPITAL RECEIPTS  - LOANS AND OTHER CAPITAL RECEIPTS</t>
  </si>
  <si>
    <t xml:space="preserve">Ministry of Planning and Economic Development </t>
  </si>
  <si>
    <t xml:space="preserve">Ministry of Finance </t>
  </si>
  <si>
    <t xml:space="preserve">Bureau of Statistics </t>
  </si>
  <si>
    <t xml:space="preserve">Ministry of Health </t>
  </si>
  <si>
    <t>Admin Code</t>
  </si>
  <si>
    <t>FG Contribution on Universal Basic Education</t>
  </si>
  <si>
    <t>Education Resources Centre</t>
  </si>
  <si>
    <t>Provision of School Turn Around project (STAP) 120 Schools (Expected Grants)</t>
  </si>
  <si>
    <t>CAPITAL EXPENDITURE - AIDS &amp; GRANTS AND EXTERNAL LOANS</t>
  </si>
  <si>
    <t xml:space="preserve">CAPITAL EXPENDITURE - AIDS &amp; GRANTS AND EXTERNAL LOANS </t>
  </si>
  <si>
    <t>National Agric. Insurance Scheme (State Contribution)</t>
  </si>
  <si>
    <t>Defense</t>
  </si>
  <si>
    <t>General Public Services</t>
  </si>
  <si>
    <t xml:space="preserve">    Total</t>
  </si>
  <si>
    <t>Statutory Allocation</t>
  </si>
  <si>
    <t>Value Added Tax</t>
  </si>
  <si>
    <t>Independent Revenue</t>
  </si>
  <si>
    <t>Aid and Grants</t>
  </si>
  <si>
    <t>EXPENDITURE</t>
  </si>
  <si>
    <t>Internal Loans Repayment</t>
  </si>
  <si>
    <t>Personel Cost</t>
  </si>
  <si>
    <t>Statutory Office Holders Salaries</t>
  </si>
  <si>
    <t>Pensions and Gratuities</t>
  </si>
  <si>
    <t>Overhead Cost</t>
  </si>
  <si>
    <t>Financing: Borrowing</t>
  </si>
  <si>
    <t>Internal Loans</t>
  </si>
  <si>
    <t xml:space="preserve">        Total Loans</t>
  </si>
  <si>
    <t xml:space="preserve">        Total Capital Expenditure</t>
  </si>
  <si>
    <t>Budget Surplus / Deficit</t>
  </si>
  <si>
    <t>SUMMARY OF THE SUMMARIES - BASED ON FUNCTION (COFOG)</t>
  </si>
  <si>
    <t>Capital Expenditure Based on Functions</t>
  </si>
  <si>
    <t>CAPITAL EXPENDITURE BASED ON FUNCTION</t>
  </si>
  <si>
    <t>Estimated Balance of C.R.F.C Account</t>
  </si>
  <si>
    <t>Ministry of Tertiary Education, Science &amp; Technology</t>
  </si>
  <si>
    <t>Completion of College of Engineering Phase I KWASU</t>
  </si>
  <si>
    <t>Provision of RUWASSA  Assisted VIP Latrine with Baths (UNICEF) and other RUWASSA Activities</t>
  </si>
  <si>
    <t xml:space="preserve">Kwara State Fisheries Development Programme </t>
  </si>
  <si>
    <t>Rural Poultry Biosecurity Improvement Scheme (RUPBIS) (State Contribution)</t>
  </si>
  <si>
    <t>Rehabilitation of Main Bowl Stadium Complex, Ilorin.</t>
  </si>
  <si>
    <t>Update of Law of Kwara State</t>
  </si>
  <si>
    <t>Refund from FG to State Government on Chikanda-Kosubosu-Okuta, Ilesha Baruba Oyo State Border, Section I (Chikanda-Kosubosu)</t>
  </si>
  <si>
    <t>Provision of Infrastuctural Development Project (Internal loan)</t>
  </si>
  <si>
    <t>Total Recurrent Expenditure + Long &amp; Short Term Debts</t>
  </si>
  <si>
    <t>Development of Kwara State Educational Portal</t>
  </si>
  <si>
    <t>Capital Grant to State KWSIEC Office</t>
  </si>
  <si>
    <t>Purchase of Buses (1 Nos 18 Seater) for cooperative Outreach</t>
  </si>
  <si>
    <t>Purchase of Motor Vehicles (V.I.O Patrol Vehicles)</t>
  </si>
  <si>
    <t>Chemical foam compound</t>
  </si>
  <si>
    <t>Purchase of Buses (1 No. 18 Seater)</t>
  </si>
  <si>
    <t>Purchase of Computer (7 Nos. Arabic &amp; English Computer.)</t>
  </si>
  <si>
    <t>Purchase of Photocopying Machines. (7 nos)</t>
  </si>
  <si>
    <t>Purchase of Office Equipment (Data Bank (Ministerial Lib)</t>
  </si>
  <si>
    <t>Purchase of Computers</t>
  </si>
  <si>
    <t>Purchase of Computers (for training &amp; holiday camp for children from 16 LGAs of the State.)</t>
  </si>
  <si>
    <t>Purchase of Computers (College &amp; Arabic Islamic Legal Studies Ilorin)</t>
  </si>
  <si>
    <t>Purchase of Trucks (Waste Management)</t>
  </si>
  <si>
    <t>Purchase of Motor Vehicles (2nd &amp; 3rd Class Chiefs in the State)</t>
  </si>
  <si>
    <t>Recurrent Debt: (Public Debt Charges)</t>
  </si>
  <si>
    <t>Recurrent Non-Debt:</t>
  </si>
  <si>
    <t>Construction of Office Building (State Archives)</t>
  </si>
  <si>
    <t>Construction/Provision of Hospital (Modern Veterinary)</t>
  </si>
  <si>
    <t>Construction/Provision of Office Building (Zonal Offices at Omu-Aran, Offa, Lafiagi &amp; Others)</t>
  </si>
  <si>
    <t>Construction/Provision of Infrastructures (External) for Ilorin Ultra-Modern Market &amp; Kulende</t>
  </si>
  <si>
    <t>Construction of Office Building (REB Office at Ita-Alamu)</t>
  </si>
  <si>
    <t>Construction of Office Building (Zonal Planning Offices)</t>
  </si>
  <si>
    <t>Provision of Infrastructure (Engineering Infrastructure at New GRA Zone A1 Project)</t>
  </si>
  <si>
    <t>Construction of Office Building (Judicial Service Commission's Main Secretariat)</t>
  </si>
  <si>
    <t>Construction/Provision of Office Building (QAB Zonal Offices)</t>
  </si>
  <si>
    <t>Rehabilitation/Repairs - Electricity (Assembly Complex)</t>
  </si>
  <si>
    <t>Rehabilitation of Residential Building (Staff Quarters)</t>
  </si>
  <si>
    <t>Rehabilitation of Fire Station (Ahmadu Bello Way and Folawiyo Road)</t>
  </si>
  <si>
    <t>Repair of Rehabilitation Centre, Amayo</t>
  </si>
  <si>
    <t>Rehabilitation of Juveline Remand Home, Oko-Erin.</t>
  </si>
  <si>
    <t>Rehabilitation and Upgrading of Infrastructure (Regata Village -Press Gallery and Building of Pavillion)</t>
  </si>
  <si>
    <t>Rehabilitation Upgrading of State Cultural Centre</t>
  </si>
  <si>
    <t>Rehabilitation of Water Facilities (16 Waterworks)</t>
  </si>
  <si>
    <t>Rehabilitation of Office Building (4 Magistrates Court, 5 Area Courts and 1 High Court Building -Share, Shonga, Afon &amp; Kaima)</t>
  </si>
  <si>
    <t>Rehabilitation of Residential Building (Shari'ah Guest Quarters)</t>
  </si>
  <si>
    <t>Rehabilitation of Residential Building (6 Hostels at NYSC Camp Yikpata)</t>
  </si>
  <si>
    <t>Rehabilitation of Residential Building (Hostel at College of Education, Ilorin)</t>
  </si>
  <si>
    <t>Rehabilitation of Office Building (KWEPA Offices)</t>
  </si>
  <si>
    <t>Tree Planting:- High Forest Regeneration</t>
  </si>
  <si>
    <t>Erosion &amp; Flood Control:- Channelization and Dregging of Ecological Problem Site</t>
  </si>
  <si>
    <t>Pollution Prevention &amp; Control:-Upgrading of Existing Waste Dumpsite</t>
  </si>
  <si>
    <t>Awareness programme on MDG and Seminars on controll and reduction of matenal mortality</t>
  </si>
  <si>
    <t>Research and Development:- Skill acquisition in soap &amp; candle making, tie &amp; dye &amp; groundnut oil production for women</t>
  </si>
  <si>
    <t>Research and Development:- Land Consultancy Services</t>
  </si>
  <si>
    <t>Research and Development:- Identification and Acquisition of viable mining sites &amp; Procurement of Licenses from  FG.</t>
  </si>
  <si>
    <t>Monitoring &amp; Evaluation:- Conducting need assessment for Cooperative Societies</t>
  </si>
  <si>
    <t>Monitoring &amp; Evaluation:- Project Survey, Monitoring and Supervision</t>
  </si>
  <si>
    <t>Monitoring &amp; Evaluation:- Project design/supervision fees</t>
  </si>
  <si>
    <t>Purchase of Motor Vehicles (Utility Vehicles for Planning, Budget and Monitoring &amp; Evaluation Directorates)</t>
  </si>
  <si>
    <t>Computer Software Acquisition:- Network System for 3 Department</t>
  </si>
  <si>
    <t>Computer Software Acquisition:- Centralized system of Word Processes, Reporting Gadgets, for Court Rooms</t>
  </si>
  <si>
    <t>Computer Software Acquisition:- Kwara State Health Management Information System</t>
  </si>
  <si>
    <t>Education Tax Fund (ETF) for Public Library</t>
  </si>
  <si>
    <t>Transfer from Consolidated Revenue Fund to Capital Development Fund (Rec. Surplus)</t>
  </si>
  <si>
    <t>Refund of Expansion of Asa Dam Water Works by 12MGD</t>
  </si>
  <si>
    <t xml:space="preserve">        Total Expenditure (Budget Size)</t>
  </si>
  <si>
    <t>Construction of New Water Works Project</t>
  </si>
  <si>
    <t>Budget Surplus from Recurrent Revenue</t>
  </si>
  <si>
    <t xml:space="preserve">        Total Debt Servicing (Long &amp; Short Term)</t>
  </si>
  <si>
    <t xml:space="preserve">        Total Recurrent Expenditure</t>
  </si>
  <si>
    <t>Contractual Obligation for on-going projects</t>
  </si>
  <si>
    <t>Purchase of Slasher, Mower &amp; Hydraulic Lift</t>
  </si>
  <si>
    <t>Construction of Assembly Library</t>
  </si>
  <si>
    <t>Sector Code: 0111003</t>
  </si>
  <si>
    <t>Contractual Obligation for on-going Project</t>
  </si>
  <si>
    <t xml:space="preserve">  Governor's Office</t>
  </si>
  <si>
    <t>Domestic Loan from Financial Institution</t>
  </si>
  <si>
    <t>Documentaries and Jingles on Government Projects/Programmes</t>
  </si>
  <si>
    <t>Youth Empowerment and Social Support Operation (YESSO)</t>
  </si>
  <si>
    <t>Youth Empowerment and Social Support Operation (YESSO), (State Counterpart)</t>
  </si>
  <si>
    <t>Provision / Connection of a Towns/Villages to National Grid (Rural Electrification Project - Kwara State)</t>
  </si>
  <si>
    <t>Medical Products, Appliances and Equipment</t>
  </si>
  <si>
    <t>23,706,405 Draw down</t>
  </si>
  <si>
    <t>Kwara State College of Education, Oro (TET FUND)</t>
  </si>
  <si>
    <t>Kwara State College of Education, Ilorin (TET FUND)</t>
  </si>
  <si>
    <t>Kwara State College of Education (Technical) Lafiagi (TET FUND)</t>
  </si>
  <si>
    <t>Kwara State University Malete (ETF)</t>
  </si>
  <si>
    <t>90m Draw down of 2011</t>
  </si>
  <si>
    <t>Details of Receipts</t>
  </si>
  <si>
    <t>Grand Total Capital Expenditure</t>
  </si>
  <si>
    <t>RECURRENT REVENUE</t>
  </si>
  <si>
    <t>CAPITAL RECEIPTS</t>
  </si>
  <si>
    <t>Total Capital Receipt</t>
  </si>
  <si>
    <t xml:space="preserve">      Total Revenue (Recurrent + Capital Receipt)</t>
  </si>
  <si>
    <t>Balanced Budget</t>
  </si>
  <si>
    <t>State Support Grants and Contributions - General</t>
  </si>
  <si>
    <t>Revised       Estimates          2014</t>
  </si>
  <si>
    <t>Purchase of Canteen/Kitchen Equipment</t>
  </si>
  <si>
    <t>Purchase of Van (Protocol Vans &amp; Cars)</t>
  </si>
  <si>
    <t>Purchase of Office Furniture &amp; Fittings (All Political Office Holders)</t>
  </si>
  <si>
    <t>Purchase of Motor Vehicles</t>
  </si>
  <si>
    <t>Purchase of Office Furniture &amp; Fittings (for the New Office Complex)</t>
  </si>
  <si>
    <t>Purchase of Communication Equipment (&amp; Digital Camera)</t>
  </si>
  <si>
    <t>Purchase of Health/Medical Equipment</t>
  </si>
  <si>
    <t>Purchase of Library Books &amp; Equipment</t>
  </si>
  <si>
    <t>Purchase of Computers (i.e 17" Flat  screen (3) /A3 Printer 7100 series.)</t>
  </si>
  <si>
    <t>Purchase of Buses (2 No.)</t>
  </si>
  <si>
    <t>Purchase of Office Furniture &amp; Fittings</t>
  </si>
  <si>
    <t>Purchase of Office Furniture &amp; Fittings (within the office of the Head of Service)</t>
  </si>
  <si>
    <t>Purchase of Computer (for Board of Internal Revenue: B.I.R.)</t>
  </si>
  <si>
    <t>Purchase of Agricultural Equipment</t>
  </si>
  <si>
    <t xml:space="preserve">Purchase of Van </t>
  </si>
  <si>
    <t>Purchase of Printing Machine</t>
  </si>
  <si>
    <t xml:space="preserve">Purchase of Security Equipment </t>
  </si>
  <si>
    <t>Purchase of Computer</t>
  </si>
  <si>
    <t>Purchase of Machine (for Processing and Milling of Groundnut Oil at Tsaragi and Patigi.)</t>
  </si>
  <si>
    <t>Purchase of Transformer (and Electrical Plant and Equipment)</t>
  </si>
  <si>
    <t>Purchase of Training Equipment (Cooperative Education Training Equipment and Material for Mobile Training)</t>
  </si>
  <si>
    <t>Purchase of Fire Fighting Equipment (Vehicles)</t>
  </si>
  <si>
    <t>Purchase of Office Equipment (for Monitoring &amp; Evaluation Department)</t>
  </si>
  <si>
    <t xml:space="preserve">Purchase of Materials </t>
  </si>
  <si>
    <t>Purchase of Materials</t>
  </si>
  <si>
    <t>Purchase of Surveying Equipment (2 No., Toal Station &amp; Accessories)</t>
  </si>
  <si>
    <t>Purchase of Library Books &amp; Equipment (Law Books)</t>
  </si>
  <si>
    <t>Purchase of Motor Cycles (20 No.for Bailiff )</t>
  </si>
  <si>
    <t>Purchase of Office Furniture &amp; Fittings (20 Set of befitting Furniture/ Set of Massage Chairs for High Courts)</t>
  </si>
  <si>
    <t>Purchase of Office Furniture &amp; Fittings (Court Rooms, Judges Secretary offices &amp; Chief Registrar's office.</t>
  </si>
  <si>
    <t>Purchase of Library Books &amp; Equipment (Periodicals, Magazines Law Journal, Periodic Publication of Shari'ah Cases.)</t>
  </si>
  <si>
    <t xml:space="preserve">Purchase of Slashers, Mowers &amp; Tractor </t>
  </si>
  <si>
    <t>Purchase of Spare Parts</t>
  </si>
  <si>
    <t xml:space="preserve">Purchase of Photocoping Machines </t>
  </si>
  <si>
    <t>Purchase of Drugs</t>
  </si>
  <si>
    <t>Construction/Provision of Police Posts</t>
  </si>
  <si>
    <t>Construction of Residential Buildings (for two term Governor and Deputy Governor)</t>
  </si>
  <si>
    <t>Construction of Conference/Seminar Building (for SDC)</t>
  </si>
  <si>
    <t xml:space="preserve">Construction of Office Building </t>
  </si>
  <si>
    <t>Construction of Data Rooms (for Pension Board)</t>
  </si>
  <si>
    <t xml:space="preserve">Construction/Provision of Office Building </t>
  </si>
  <si>
    <t>Construction/Provision of Agricultural Facilities</t>
  </si>
  <si>
    <t xml:space="preserve">Construction/Provision of Facilities </t>
  </si>
  <si>
    <t>Provision of Residential Building (Hostel Facilities for International Aviation College)</t>
  </si>
  <si>
    <t>Construction/Provision of Recreational Facilities (Children Reception Centre- Gaa-Akanbi.</t>
  </si>
  <si>
    <t>Provision of Industrial Layout (at Agbaku-Eji Axis.)</t>
  </si>
  <si>
    <t>Provision of Technology Incubator Centre (at Share, Patigi, Isin,Bode-Saadu &amp; Kaiama.)</t>
  </si>
  <si>
    <t>Provision of Business Information Offices (at Patigi, Bode-Saadu, Kaiama, Offa &amp; Omu'aran.)</t>
  </si>
  <si>
    <t>Provision of Minning Clusters (at Oreke, Kaiama &amp; Zambufu minning sites.)</t>
  </si>
  <si>
    <t xml:space="preserve">MDGs-CGS </t>
  </si>
  <si>
    <t>Construction/Provision of Libraries (Statistical Library/Laboratory)</t>
  </si>
  <si>
    <t>Construction/Provision of Water Facilities</t>
  </si>
  <si>
    <t>Construction of Court Rooms</t>
  </si>
  <si>
    <t>Construction of Fence (Stadium Fence (dilapidated part) at Kwara State Stadium Complex, Ilorin)</t>
  </si>
  <si>
    <t xml:space="preserve">Provision of Sporting Facilities </t>
  </si>
  <si>
    <t>Construction of Drop-in-Shelter (for Victims of Traffiicking and Repatriated Children and train them in various Vocational and after training Empowerment)</t>
  </si>
  <si>
    <t>Construction/Provision of Furniture and Equipment</t>
  </si>
  <si>
    <t>Provision of Water Facilities (Water &amp; Sanitation Facilities for College of Education Technical, Lafiagi)</t>
  </si>
  <si>
    <t>Construction of Hall (Multipurpose Hall Building for Civil Service Commission)</t>
  </si>
  <si>
    <t>Construction of Hall (Marriage Registry Hall at Offa Office in the Southern Senatorial District)</t>
  </si>
  <si>
    <t>Construction of Parks (Car Park)</t>
  </si>
  <si>
    <t>Construction of Hall (Multipurpose Auditorium at Kwara State Polytechnic, Ilorin)</t>
  </si>
  <si>
    <t>Construction/Provision of Infrastructure (Administrative Block, Clinic, Classroom &amp; Laboratory at College of Health Tech Offa)</t>
  </si>
  <si>
    <t>Construction/Provison of Housing</t>
  </si>
  <si>
    <t>Construction/Provision of Complex (Completion of abandoned IOT Complex Project at Kwara Poly)</t>
  </si>
  <si>
    <t xml:space="preserve">Construction/Provision of Complex (Secretariat Complex Building "Prototype") </t>
  </si>
  <si>
    <t>Construction/Provision of Hospitals/Health Centres</t>
  </si>
  <si>
    <t>Construction/Provision of Housing (Palaces for traditional rulers "Grant")</t>
  </si>
  <si>
    <t>Rehabilitation/Repairs of Police Stations/Posts</t>
  </si>
  <si>
    <t>Rehabilitaion of Office Buildings</t>
  </si>
  <si>
    <t xml:space="preserve"> Rehabilitation of Equipment</t>
  </si>
  <si>
    <t>Rehabilitation/Upgrading of Classrooms and Computer Room for Staff Development College</t>
  </si>
  <si>
    <t xml:space="preserve">Rehabilitation of Administrative Block &amp; 25 Rooms at SDC </t>
  </si>
  <si>
    <t>Rehabilitation of Health Centres (6 Primary Animal Health &amp; Public Health Centres in each Senatorial District )</t>
  </si>
  <si>
    <t>Rehabilitation of Office building (BIR Area I Office building, Commissioner's Lodge Way, G.R.A. Ilorin)</t>
  </si>
  <si>
    <t>Rehabilitation of Furniture</t>
  </si>
  <si>
    <t xml:space="preserve">Rehabilitation/Maintenance of Rig </t>
  </si>
  <si>
    <t>Rehabilitation/Repairs of Sporting Facilities</t>
  </si>
  <si>
    <t xml:space="preserve">Rehabilitation/Repairs of Public Schools </t>
  </si>
  <si>
    <t>Rehabilitation/Repairs of Hospitals/Health Centres</t>
  </si>
  <si>
    <t>Rehabilitation/Repairs of Laboratory</t>
  </si>
  <si>
    <t>Rehabilitation and Equipping of Area Forest Offices</t>
  </si>
  <si>
    <t>Construction/Provision of Residential Buildings</t>
  </si>
  <si>
    <t>Rehabilitaion of Residential Buildings</t>
  </si>
  <si>
    <t>Purchase of Buses (Operational Activities)</t>
  </si>
  <si>
    <t>Construction/Provision of Recreational Facilities (Metropolitan)</t>
  </si>
  <si>
    <t>Rehabilitation of Deputy Governor's Office/Lodge</t>
  </si>
  <si>
    <t>Purchase of Motor Vehicles (2 No of Toyota Hilux, KWASSA)</t>
  </si>
  <si>
    <t>Purchase of Motor Cycles (Tricycles for Herald)</t>
  </si>
  <si>
    <t>Purchase of Motor Vehicles (All Political Office holders)</t>
  </si>
  <si>
    <t>Purchase of Motor Cycles</t>
  </si>
  <si>
    <t xml:space="preserve">Rehabilitation of Suspended Roof of the Main Complex at Broadcasting House. </t>
  </si>
  <si>
    <t>Payment of Subscription to Intel Sat for Satelite Services.</t>
  </si>
  <si>
    <t>Purchase of Biometric Finger printer and Reader Machines for e-auditing</t>
  </si>
  <si>
    <t>Rehabilitation of Permanent Site of State Pension Board (Old Herald Building)</t>
  </si>
  <si>
    <t>Construction/Provision of Free Zone</t>
  </si>
  <si>
    <t xml:space="preserve">Construction of Traffic/Street Light </t>
  </si>
  <si>
    <t xml:space="preserve">Rehabilitation of Street Light (Installation across the State) </t>
  </si>
  <si>
    <t>Purchase of Motor Vehicles (2 nos for operations)</t>
  </si>
  <si>
    <t>Provision of VIP Public Toilets (Female (2) / Male (2), Landscaping &amp; beautification of MRH at the Headquaters)</t>
  </si>
  <si>
    <t>Construction/Provision of Vocational  Catering Centre</t>
  </si>
  <si>
    <t>Statistical Reforms</t>
  </si>
  <si>
    <t>Estimates              2015</t>
  </si>
  <si>
    <t>Actual Expenditure as at December        2013</t>
  </si>
  <si>
    <t>Computer Software Acquisition (Upgrading Software)</t>
  </si>
  <si>
    <t>MDGs-CGS 2014/2014 LG Track; Ilorin West, Ilorin South, Edu, Baruteen, Oyun, Offa, Moro, Irepodun, Isin, Ifelodun LG</t>
  </si>
  <si>
    <t>Bi-Lingua Education Fund Programme</t>
  </si>
  <si>
    <t>Construction/Provision of Creches (Additional 1 nos in the 3 Senatorial Districts)</t>
  </si>
  <si>
    <t>Rehabilitation/Resuscitation of Women Development Centres in the 16 LGAs od the State</t>
  </si>
  <si>
    <t>Micro Credit Loan for Women Coop. Groups and Procurement and distribution of Equipment</t>
  </si>
  <si>
    <t>Training, Empowerment and Distribution of equipments to Orphans and Vulnerables Children (OVCs) in the 16 LGAs in the State</t>
  </si>
  <si>
    <t>Counterpart funds for International Donor Agencies and WOFFEE Loan</t>
  </si>
  <si>
    <t>Purchase of Books-Aids Programme (Teachers' guide, Work Books and Branded Exercise books) and Kwara State Library</t>
  </si>
  <si>
    <t>Renovation &amp; Equipping of Women Development Centres</t>
  </si>
  <si>
    <t>Construction/Provision of Libraries (Anatomy Classroom, College of Nursing, Oke-Ode)</t>
  </si>
  <si>
    <t>Viral Heamoregic Fever</t>
  </si>
  <si>
    <t>Kwara Eye Care Programme</t>
  </si>
  <si>
    <t>FGN GES Aquaculture Value Chain of ATA</t>
  </si>
  <si>
    <t>Rural Poultry Biosecurity Improvement Scheme (RUPBIS) (FG Contribution)</t>
  </si>
  <si>
    <t>National Programme for Food Security (FG Contribution)</t>
  </si>
  <si>
    <t>Root and Tuber Expansion Programme (FG Contribution)</t>
  </si>
  <si>
    <t>Growth Enhancement Scheme (GES) Livestock (FG Contribution)</t>
  </si>
  <si>
    <t>National Agric. Insurance Scheme (FG Contribution)</t>
  </si>
  <si>
    <t>Bond</t>
  </si>
  <si>
    <t xml:space="preserve">Construction/Provision of Office Buildings </t>
  </si>
  <si>
    <t>Rehabilitation of Recreational Facilities/Centre (at Parliament Village)</t>
  </si>
  <si>
    <t>Construction/Provision of Fence (&amp; Upgrading of fish Farm along Yidi Road Ilorin)</t>
  </si>
  <si>
    <t>Construction/Provison of Roads</t>
  </si>
  <si>
    <t>Rehabilitation of Road (Capital Grant to KWARMA)</t>
  </si>
  <si>
    <t>MDGs-CGS 2013 State Track (FG Contribution)</t>
  </si>
  <si>
    <t>MDGs-CGS (FG Contribution)</t>
  </si>
  <si>
    <t>Construction/Provision of Design Studio (for MHUD Headquarter)</t>
  </si>
  <si>
    <t>Computer Software Acquisition</t>
  </si>
  <si>
    <t>Advocacy and Enlightment on Women related health issues like Cancer, Menopause, Cervical Uterus, Breast Cancer, etc</t>
  </si>
  <si>
    <t>Research and Development</t>
  </si>
  <si>
    <t>Reasearch and Development:- Feasibility Study for Construction of Earth Dams /Regional Water Supply System for Jebba</t>
  </si>
  <si>
    <t>Research and Development:- Feasibility &amp; Survey of renewable energy generation stations and project development.</t>
  </si>
  <si>
    <t>Computer Software Acquisition (Treasury Headquaters)</t>
  </si>
  <si>
    <t>Computer Software Acquisition:- Development of Education Management Information System (EMIS) MOTEST, (Internet Facilities)</t>
  </si>
  <si>
    <t>Anniversaries/Celebrations:- Annual World Peace Day</t>
  </si>
  <si>
    <t xml:space="preserve"> Capital Grant:- Rural Electrification Board</t>
  </si>
  <si>
    <t xml:space="preserve">Capital Grant:- to Tourism Board </t>
  </si>
  <si>
    <t>Capital Grant:- to Housing Corparation</t>
  </si>
  <si>
    <t>Capital Grants:</t>
  </si>
  <si>
    <t xml:space="preserve">Take-Off Grant:- for Agric Mall </t>
  </si>
  <si>
    <t xml:space="preserve">Accreditation Support Fund for Tertiary Institutions </t>
  </si>
  <si>
    <t>Matching Grant for Communities Self-Help priority projects</t>
  </si>
  <si>
    <t>Purchase of Motor Cycles (18 Nos)</t>
  </si>
  <si>
    <t>Purchase of Motor Vehicles (for College of Education, Ilorin)</t>
  </si>
  <si>
    <t>Purchase of Power Generatoring Set (Lister), (250 KVA) for Herald</t>
  </si>
  <si>
    <t>Purchase of Power Generatoring Set (75KVA Set) for S.D.C.and 250 KVA for MOH</t>
  </si>
  <si>
    <t>Purchase of Power Generatoring Set (Installation of 15KVA Diesel Gen.Set and Construction of Gen. Set House at the Headquarters for MRH and Office uses)</t>
  </si>
  <si>
    <t>Purchase of Power Generatoring Set (350 KVA 400/230 Volts for High Court Complex) and Sound proof Generator Set for 2 Judicial Division outstation</t>
  </si>
  <si>
    <t>Purchase of Power Generatoring Set (3 Nos. for Lafiagi, Patigi &amp; Omu-Aran Zonal office.</t>
  </si>
  <si>
    <t>Purchase of Teaching/Learning Aids Equipment (Schools for the Special Needs)</t>
  </si>
  <si>
    <t>Purchase of Teaching/Learning Aids Equipment (College of Education Oro)</t>
  </si>
  <si>
    <t>Purchase of Communication Equipment (Mobilization &amp; Sensitization)</t>
  </si>
  <si>
    <t>Purchase of Office Equipment (All Ministries)</t>
  </si>
  <si>
    <t>Purchase of Buses (1 No 18 seater Toyota) - Operational</t>
  </si>
  <si>
    <t>Purchase of Towing Vehicles (Heavy) (1 no for KWARTMA)</t>
  </si>
  <si>
    <t xml:space="preserve"> Rehabilitation of Office Building</t>
  </si>
  <si>
    <t>Rehabilitation/Upgrading of Facilities of Kwara Football Academy for WAEC/NECO Accreditation</t>
  </si>
  <si>
    <t>Support/Care for 1000 people living positive to HIV/AIDS</t>
  </si>
  <si>
    <t>Rehabilitation/Repairs of Libraries</t>
  </si>
  <si>
    <t>Rehabilitation/Repairs of Office Buildings (Renovation of Annex 1)</t>
  </si>
  <si>
    <t>NHIS for Primary School Pupils (Counterpart Fund)</t>
  </si>
  <si>
    <t>Purchase of Laboratory Equipments (for College of Education, Ilorin)</t>
  </si>
  <si>
    <t>Construction of Public School:- Two (2) Block of 3 classroom (CAILS)</t>
  </si>
  <si>
    <t>Monitoring &amp; Evaluation:- Mentoring Programme for School Children</t>
  </si>
  <si>
    <t>Purchase of Vans (1 Hilux)</t>
  </si>
  <si>
    <t xml:space="preserve">Purchase of Buses </t>
  </si>
  <si>
    <t>Purchase of Communication Equipment (workshop and spare part for fire engine)</t>
  </si>
  <si>
    <t>Sector Code: 0231001</t>
  </si>
  <si>
    <t>Purchase of Motor Vehicles (2 No Hilux, 1 Nos saloon car for Headquarters and LGAs Data Management System)</t>
  </si>
  <si>
    <t>KWARA STATE ESTIMATES, 2015</t>
  </si>
  <si>
    <t>Purchase of Motor Vehicles (Toyota &amp; Hillux)</t>
  </si>
  <si>
    <t xml:space="preserve">Purchase of Office Furniture &amp; Fittings </t>
  </si>
  <si>
    <t xml:space="preserve">Purchase of Office Equipment </t>
  </si>
  <si>
    <t xml:space="preserve">Purchase of Power Generatoring Set </t>
  </si>
  <si>
    <t>Federal Govt. Grant Intervention Improved on Seedlings (Crop)</t>
  </si>
  <si>
    <t>Public-Private Partnership (PPP):- Provision/Installation of Street Light in Ilorin Metropolis</t>
  </si>
  <si>
    <t>Purchase of Buses (1 Nos Toyota)</t>
  </si>
  <si>
    <t>Construction of Office Building for Board of Internal Revenue</t>
  </si>
  <si>
    <t xml:space="preserve">Purchase of Motor Vehicles </t>
  </si>
  <si>
    <t>Purchase of Buses (Ambulances)</t>
  </si>
  <si>
    <t>Health Data on Human Resource for Health Unit</t>
  </si>
  <si>
    <t>Respectful Maternity Care</t>
  </si>
  <si>
    <t>State Counterpart Fund to draw PEPFAR Contribution for HIV/Aids</t>
  </si>
  <si>
    <t>PEPFAR Contribution for the control of HIV/Aids</t>
  </si>
  <si>
    <t>Purchase of Computer (Human Resource for Health Unit)</t>
  </si>
  <si>
    <t>Purchase of Motor Vehicles  (2 No of Toyota Hilux)</t>
  </si>
  <si>
    <t>0140002</t>
  </si>
  <si>
    <t>Auditor General (Local Government Audit)</t>
  </si>
  <si>
    <r>
      <t>Purchase of Office Equipment (Steel Cabinet etc</t>
    </r>
    <r>
      <rPr>
        <sz val="8"/>
        <color indexed="8"/>
        <rFont val="Arial"/>
        <family val="2"/>
      </rPr>
      <t>)</t>
    </r>
  </si>
  <si>
    <t>Purchase of Motor Vehicles (1 No Hydraulic Platform (Mercedez Benz)</t>
  </si>
  <si>
    <t>Rehabilitation of Office Building (TPDA Turn Around Projects)</t>
  </si>
  <si>
    <t>Purchase of Motor Vehicles: All Ministries /Two-Term Governor &amp; Deputy Governor</t>
  </si>
  <si>
    <t>total</t>
  </si>
  <si>
    <t>Take-Off Grant for the proposed Independent Internal Revenue Services Bureau</t>
  </si>
  <si>
    <t xml:space="preserve"> Feasibility Study for the 100 MW Harmony Independent Power Project</t>
  </si>
  <si>
    <t>2015 (Jan-May) Quickwin Intervention Programme</t>
  </si>
  <si>
    <t>Rehabillitation of Office Building - All Ministries/Departments (MANR, TSC &amp; MOWR)</t>
  </si>
  <si>
    <t>Computer Software Acquisition:- (Software &amp; Hardware)- Audit Office</t>
  </si>
  <si>
    <t>KWSG Contribution for the completion and equipping of College Of Engineering Phase II . Kwara State University.</t>
  </si>
  <si>
    <t>Purchase of Computer (for Budget Department)</t>
  </si>
  <si>
    <t>Auditor General (Local Govt Audit)</t>
  </si>
  <si>
    <t>Actual Expenditure        as at October 2014</t>
  </si>
  <si>
    <t>Community Based Health Insurance Scheme (State Contribution) Dutch Govt Asst.</t>
  </si>
  <si>
    <t>2015/2016 Youth Intervention Program</t>
  </si>
  <si>
    <t>Take-Off Grant for the proposed Kwara State PPP Bureau</t>
  </si>
  <si>
    <t>Note:- FAAC was calculated at $65 per barrel for 2015 based on federal govt bench mark @ $65 per barrel</t>
  </si>
  <si>
    <t>Purchase</t>
  </si>
  <si>
    <t>MDAs</t>
  </si>
  <si>
    <t>Grand Total</t>
  </si>
  <si>
    <t>Economic Code</t>
  </si>
  <si>
    <t>Construction</t>
  </si>
  <si>
    <t>Rehabilitation</t>
  </si>
  <si>
    <t>Purchase of Motor Cycles (20 Nos for Monitoring &amp; House to House inspection)</t>
  </si>
  <si>
    <t>Non-Tangible Assets</t>
  </si>
  <si>
    <t>KWSG (GES) Livestock &amp; Aquaculture</t>
  </si>
  <si>
    <t xml:space="preserve"> </t>
  </si>
  <si>
    <t>Feasibility Study for the 100 MW Harmony Independent Power Project</t>
  </si>
  <si>
    <t>Capital Grant:- Rural Electrification Board</t>
  </si>
  <si>
    <t>Statistical Support Programme on Environment, Education, Forestry, Agriculture and Bureau of Statistics</t>
  </si>
  <si>
    <t>0123011</t>
  </si>
  <si>
    <t>0123012</t>
  </si>
  <si>
    <t>Kwara State Broadcasting Corporation</t>
  </si>
  <si>
    <t>0123013</t>
  </si>
  <si>
    <t>Office of Head of Service</t>
  </si>
  <si>
    <t>Revised                Estimates                   2015</t>
  </si>
  <si>
    <t>KWARA STATE ESTIMATES, 2016</t>
  </si>
  <si>
    <t>ADB Fadama Dev. Fund (Counterpart Fund)</t>
  </si>
  <si>
    <t>Buffer Stock</t>
  </si>
  <si>
    <t>Purchase of Motor Vehicle</t>
  </si>
  <si>
    <t xml:space="preserve">Purchase of Training Equipment </t>
  </si>
  <si>
    <t>Construction/Provision of Infrastructures</t>
  </si>
  <si>
    <t xml:space="preserve">Monitoring &amp; Evaluation </t>
  </si>
  <si>
    <t xml:space="preserve">Purchase of Water Tanker </t>
  </si>
  <si>
    <t>Annual Procurement of working Tools/Uniforms/other cosummables for the operations of PWF Beneficiaries</t>
  </si>
  <si>
    <t>Procurement of 1 no Identity cards making machine for production of ID cards for the PWF Beneficiaries</t>
  </si>
  <si>
    <t>Purchase of Training Equipment</t>
  </si>
  <si>
    <t>Purchase of Buses</t>
  </si>
  <si>
    <t xml:space="preserve">Construction/Provision of Sporting Facilities </t>
  </si>
  <si>
    <t>Purchase of Photocopying Machines</t>
  </si>
  <si>
    <t xml:space="preserve">Purchase of Motor Cycles </t>
  </si>
  <si>
    <t>Development of State Education Portal</t>
  </si>
  <si>
    <t>SDGs (State Contributions)</t>
  </si>
  <si>
    <t>Long Term development Plan (2016-2030)</t>
  </si>
  <si>
    <t>Purchase of Trucks</t>
  </si>
  <si>
    <t>Purchase of Vans</t>
  </si>
  <si>
    <t>Land Survey of Amayo Rehabilitation Centre</t>
  </si>
  <si>
    <t xml:space="preserve">Purchase of Processing and Milling Machines </t>
  </si>
  <si>
    <t xml:space="preserve">Research and Development </t>
  </si>
  <si>
    <t>Provision of Technology Incubator Centre</t>
  </si>
  <si>
    <t xml:space="preserve">Provision of Business Information Offices </t>
  </si>
  <si>
    <t xml:space="preserve">Provision of Shea-Butter Processing Centres/Clusters </t>
  </si>
  <si>
    <t>Construction of Industrial Estate (Eyenkorin)</t>
  </si>
  <si>
    <t>WTO/NEPC/State- Tripatite sponsord Shea-nut/ butter processing facility(STDF Project(72) at Kaima LGA</t>
  </si>
  <si>
    <t xml:space="preserve">Take-off Grant </t>
  </si>
  <si>
    <t xml:space="preserve">Purchase of Vans </t>
  </si>
  <si>
    <t xml:space="preserve">Purchase of Computers </t>
  </si>
  <si>
    <t xml:space="preserve">Take-Off Grant </t>
  </si>
  <si>
    <t>Capital Grant:- Housing Corporation Mass Housing Project</t>
  </si>
  <si>
    <t xml:space="preserve">Provision of Standard Student Lockers and Chairs </t>
  </si>
  <si>
    <t>Kwara State Education Arabic Board</t>
  </si>
  <si>
    <t>Construction/Provision of Fence</t>
  </si>
  <si>
    <t>Construction/Provision of Toilets</t>
  </si>
  <si>
    <t xml:space="preserve">Construction of Drainage </t>
  </si>
  <si>
    <t>Rehabilitation/Repairs of Office Buildings</t>
  </si>
  <si>
    <t>Blood Bank</t>
  </si>
  <si>
    <t>Purchase of Scanners</t>
  </si>
  <si>
    <t xml:space="preserve">Purchase of Trucks </t>
  </si>
  <si>
    <t>Rehabilitation/Repairs of Hospitals/Health Equipment</t>
  </si>
  <si>
    <t>Kwara State Television Services</t>
  </si>
  <si>
    <t>Kwara State Printing &amp; Publishing Corporation</t>
  </si>
  <si>
    <t>Market Prices Survey (MPS)</t>
  </si>
  <si>
    <t>Weather Survey (WS)</t>
  </si>
  <si>
    <t>Livestock: Disease Control (Vaccination against NCD and PPR)</t>
  </si>
  <si>
    <t>Sourcing for Improved Agricultural Technologies from Research Institutes and Agencies</t>
  </si>
  <si>
    <t>Extension Services on Production Techniques of  Management Training Plots (MTPs)/Demonstration</t>
  </si>
  <si>
    <t>Agric Field Days and Farmers' adoption meetings</t>
  </si>
  <si>
    <t>Women In Agric. (WIA) activities on processing and utilization options</t>
  </si>
  <si>
    <t>Purchase of Water Treatment Chemical</t>
  </si>
  <si>
    <t>Counterpart Fund to Replicate UNICEF and other Donor Agency on WASH Projects in the State</t>
  </si>
  <si>
    <t>Construction of Classrooms (SUBEB)</t>
  </si>
  <si>
    <t>Construction of EMIS/ICT Centres</t>
  </si>
  <si>
    <t>Actual Expenditure           as at December         2014</t>
  </si>
  <si>
    <t>CBN Excess Crude Account on lending facility to State Governments (20 years Loan facility)</t>
  </si>
  <si>
    <t>SDGs (Federal Contributions)</t>
  </si>
  <si>
    <t>Saving One Million Lives Programmes for Result (SOMLP for R )</t>
  </si>
  <si>
    <t>Capital Grants</t>
  </si>
  <si>
    <t>Construction of Drainage (KWPOLY)</t>
  </si>
  <si>
    <t>Cost of Introduction of School of Midwifery (Oke-Ode)</t>
  </si>
  <si>
    <t>Convocation Expenses</t>
  </si>
  <si>
    <t>Revised       Estimate          2015</t>
  </si>
  <si>
    <t>Actual Expenditure           as at October         2015</t>
  </si>
  <si>
    <t xml:space="preserve">Purchase of Office Furniture and Fittings </t>
  </si>
  <si>
    <t>Purchase of Office Furniture and Fittings</t>
  </si>
  <si>
    <t>Purchase of Robe</t>
  </si>
  <si>
    <t>Construction of Assembly e-Library</t>
  </si>
  <si>
    <t>Rehabilitation/Repairs - Electricity</t>
  </si>
  <si>
    <t>Rehabilitation of Recreational Facilities/Centre</t>
  </si>
  <si>
    <t>Rehabilitaion/Repairs of Office Buildings</t>
  </si>
  <si>
    <t>Rehabilitation/Repairs of Residential Buildings</t>
  </si>
  <si>
    <t>Purchase of Power Generating Set</t>
  </si>
  <si>
    <t>Purchase of Knapsck:Gender</t>
  </si>
  <si>
    <t>Construction/Provision of Hospital/Health Centres</t>
  </si>
  <si>
    <t>Rehabilitation/Repairs Hospital/Health Centres</t>
  </si>
  <si>
    <t>Rehabilitation/Furnishing of Area Offices</t>
  </si>
  <si>
    <t>Research and Development:-Land Consultancy Services</t>
  </si>
  <si>
    <t>Construction/Provision of Office Buildings</t>
  </si>
  <si>
    <t xml:space="preserve">Provision/Connection of Towns/Villages to National Grid </t>
  </si>
  <si>
    <t>Construction of Injection Sub-Stations &amp; Power Evacuation Lines/Feeders</t>
  </si>
  <si>
    <t>Contractual Obligation for on-going Projects</t>
  </si>
  <si>
    <t>Rehabilitation/Repairs of Street Lights</t>
  </si>
  <si>
    <t>Monitoring &amp; Evaluation</t>
  </si>
  <si>
    <t>Construction/Provision of Quarry/Industry through PPP</t>
  </si>
  <si>
    <t>Rehabilitation/Repairs of Office Building</t>
  </si>
  <si>
    <t>Rehabilitation of Central Planning Office</t>
  </si>
  <si>
    <t>Reasearch and Development</t>
  </si>
  <si>
    <t>Purchase of Computers Printers</t>
  </si>
  <si>
    <t>Rehabilitation of Shea Butter Processing</t>
  </si>
  <si>
    <t>Rehabilitation of Conference Room</t>
  </si>
  <si>
    <t>Rehabilitation/Resuscitation of Women Development Centres</t>
  </si>
  <si>
    <t>Research and Development:-Skill acquisition in soap &amp; candle making, tie &amp; dye &amp; groundnut oil production for women</t>
  </si>
  <si>
    <t>Construction/Provision of Home Economics Laboratory and Equipment</t>
  </si>
  <si>
    <t xml:space="preserve">Construction/Provision of Toilets </t>
  </si>
  <si>
    <t>Construction/Provision of Education Resources Centre</t>
  </si>
  <si>
    <t>Purchase of Laboratory Equipment</t>
  </si>
  <si>
    <t xml:space="preserve">Rehabilitation/Repairs of Residential Buildings </t>
  </si>
  <si>
    <t>Procurement of Materials &amp; Equipment (KWPOLY)</t>
  </si>
  <si>
    <t xml:space="preserve">Take-Off Grant for the World Bank Supported Public Workfare Project Implementation Unit </t>
  </si>
  <si>
    <t>Capital Expenditure Receipts under this head is subject to Federal Government Programmes, Policy and activities designed and Mapped-out in the year 2016</t>
  </si>
  <si>
    <t>Capital Expenditure Receipts under this head is subject to World Bank Programmes, Policy and activities designed and Mapped-out in the year 2016</t>
  </si>
  <si>
    <t>Estimates                       2016</t>
  </si>
  <si>
    <t>Purchase of Laboratory Equipment &amp; Glass Wares</t>
  </si>
  <si>
    <t>Agricultural Production Survey (APS) Wet &amp; Dry Seasons  (Annual)</t>
  </si>
  <si>
    <t>Note:- FAAC was calculated at $38 per barrel for 2016 based on federal govt bench mark @ $38 per barrel</t>
  </si>
  <si>
    <t>R &amp; D General Public Services</t>
  </si>
  <si>
    <t>General Public Services N.E.C</t>
  </si>
  <si>
    <t>Rehabilitation/Repairs of classrooms (300) SUBEB</t>
  </si>
  <si>
    <t>Bond Repayment (Bond Issue Cost + Repayment for 2016) #20b</t>
  </si>
  <si>
    <t>CBN Excess Crude Account Loan Facility Repayment (10bn loan)</t>
  </si>
  <si>
    <t xml:space="preserve">External Loans Repayment (Donor) </t>
  </si>
  <si>
    <t>0220002</t>
  </si>
  <si>
    <t>0326002</t>
  </si>
  <si>
    <t>0326003</t>
  </si>
  <si>
    <t>Bond Repayment ( Bond issue cost plus repayment 2015) (20 bn)</t>
  </si>
  <si>
    <t>FGN Bailout Bond Repayment (Salary Bailout Credit Facility) 4.3 bn</t>
  </si>
  <si>
    <t>FGN Bailout Bond Repayment (Restructuring of commercial Bank Loan) 15.6 bn</t>
  </si>
  <si>
    <t>CBN Excess Crude Account Loan Facilities Repayment (10 bn)</t>
  </si>
  <si>
    <t>Ministry of Sports &amp; Youth Development</t>
  </si>
  <si>
    <t>Teaching Service Commission</t>
  </si>
  <si>
    <t>Other CRF Charges (LG Joint A/C, Salary of Board Members)</t>
  </si>
  <si>
    <t>Less Recurrent Expenditure+ Long &amp; Short Term Debts</t>
  </si>
  <si>
    <t>Provision of Minning Clusters (Soild mineral reform and investment programme via PPP)</t>
  </si>
  <si>
    <t xml:space="preserve"> Kwara State Internal Revenue Services</t>
  </si>
  <si>
    <t>Rehabilitation/Repairs of Office Buildings (Area Offices across the state)</t>
  </si>
  <si>
    <t>Kwara State Internal Revenue Services</t>
  </si>
  <si>
    <t>CODE</t>
  </si>
  <si>
    <t>MINISTRY / DEPT / AGENCY</t>
  </si>
  <si>
    <t>FUNCTIONAL CLASSIFICATION OF RECURRENT EXPENDITURE</t>
  </si>
  <si>
    <t>GENERAL PUBLIC SERVICES</t>
  </si>
  <si>
    <t>DEFENCE</t>
  </si>
  <si>
    <t>PUBLIC ORDER AND SAFETY</t>
  </si>
  <si>
    <t>ECONOMIC AFFAIRS</t>
  </si>
  <si>
    <t>ENVIRONMENT PROTECTION</t>
  </si>
  <si>
    <t>HOUSING AND COMMUNITY AMENITIES</t>
  </si>
  <si>
    <t>HEALTH</t>
  </si>
  <si>
    <t>RECREATION, CULTURE AND RELIGION</t>
  </si>
  <si>
    <t>EDUCATION</t>
  </si>
  <si>
    <t>SOCIAL PROTECTION</t>
  </si>
  <si>
    <t>3</t>
  </si>
  <si>
    <t>4</t>
  </si>
  <si>
    <t>5</t>
  </si>
  <si>
    <t>Purchase of Tools and Equipment (KW TV Repositioning Project)</t>
  </si>
  <si>
    <t>The Herald Newspaper Repositioning Project</t>
  </si>
  <si>
    <t>Purchase of Computers (System Development &amp; Automation for Main Treasury and Account Dept. in all MDAs)</t>
  </si>
  <si>
    <t>SUMMARY OF 2016 BUDGET</t>
  </si>
  <si>
    <t>TOTAL BUDGET SIZE</t>
  </si>
  <si>
    <t>REVENUE</t>
  </si>
  <si>
    <t>Recurrent Revenue</t>
  </si>
  <si>
    <t>Inetrnally Generated Revenue</t>
  </si>
  <si>
    <t xml:space="preserve">Sub Total </t>
  </si>
  <si>
    <t>A</t>
  </si>
  <si>
    <t>Budget Surplus from Recurrent Revenue that will be transferred to Capital Development Fund</t>
  </si>
  <si>
    <t>B</t>
  </si>
  <si>
    <t>Capital Receipts</t>
  </si>
  <si>
    <t>Bond Facility</t>
  </si>
  <si>
    <t>TermLoan from Financial Institutions</t>
  </si>
  <si>
    <t>TOTAL REVENUE</t>
  </si>
  <si>
    <t>A+B</t>
  </si>
  <si>
    <t>C</t>
  </si>
  <si>
    <t>Capital Expenditure</t>
  </si>
  <si>
    <t>Recurrent Expenditure (Debt) Public Debt Charges</t>
  </si>
  <si>
    <t>Internal Loan Repayment from the Loan from Financial Institution</t>
  </si>
  <si>
    <t>Contractual Payment due in 2016 Fiscal Year (Local Debt Servicing for Completed Projects)</t>
  </si>
  <si>
    <t>Recurrent Expenditure (Non-Debt)</t>
  </si>
  <si>
    <t>_</t>
  </si>
  <si>
    <t>The breakdown is as follows:-</t>
  </si>
  <si>
    <t>A+B+C</t>
  </si>
  <si>
    <t>TOTAL EXPENDITURE</t>
  </si>
  <si>
    <t>Total Recurrent Expenditure</t>
  </si>
  <si>
    <t>KWARA STATE GOVERNMENT</t>
  </si>
  <si>
    <t>Construction/Provision of Electricity (Solar Light)</t>
  </si>
  <si>
    <t>Construction of Car Parks</t>
  </si>
  <si>
    <t>Construction/Provision of Fence (KWARTMA)</t>
  </si>
  <si>
    <t>Construction of Rural Roads</t>
  </si>
  <si>
    <t>Construction of Data Processing Centre</t>
  </si>
  <si>
    <t xml:space="preserve">Appropriate Deployment of ICT Equipping &amp; Furnishing of State Data Processing Centre </t>
  </si>
  <si>
    <t>Monitoring &amp; Evaluation of water facilities ( Water works and Borehole)</t>
  </si>
  <si>
    <t>Judiciary (High Court of Justice)</t>
  </si>
  <si>
    <t>Sharia Court</t>
  </si>
  <si>
    <t>Capital Grants: Agency for Mass Education</t>
  </si>
  <si>
    <t>Rehabilitation of Prisons/Public Toilets</t>
  </si>
  <si>
    <t>Rehabilitation/Repairs of Residential Buildings (Elese's Palace)</t>
  </si>
  <si>
    <t>Kwara State Investment on Electricity Assets in IBEDC Network from 1992 to Dec. 2012</t>
  </si>
  <si>
    <t>Kwara State Investment on Electricity Assets in IBEDC Network from 1974 to 1992</t>
  </si>
  <si>
    <t>Kwara State Investment on Electricity Assets in IBEDC Network from 2013 to Sept. 2015</t>
  </si>
  <si>
    <t xml:space="preserve">Contractual Obligation for on-going Projects     </t>
  </si>
  <si>
    <t>0318001</t>
  </si>
  <si>
    <t>Judicial Service Commission</t>
  </si>
  <si>
    <t>EU Sign</t>
  </si>
  <si>
    <t>Construction/Provision of Infrastructures (Gymnasium)</t>
  </si>
  <si>
    <t xml:space="preserve">Construction/Provision of Water Facilities </t>
  </si>
  <si>
    <t>Community Data Base/State support for 2016 Census</t>
  </si>
  <si>
    <t>Completion of on-going Projects - Electrification (REB)</t>
  </si>
  <si>
    <t>Rehabilitation/Repairs of Access Road (College of Education, Ilorin )</t>
  </si>
  <si>
    <t>Rehabilitation/Repairs of Road (upgrading of Isale Ajanaku &amp; opening of Igbaja road @ Irewolede Housing Estate)</t>
  </si>
  <si>
    <t xml:space="preserve">Operational Cost of Mass Titling Scheme </t>
  </si>
  <si>
    <t>Purchase of Trucks  (Waste Management)</t>
  </si>
  <si>
    <t>Revised            Estimates</t>
  </si>
  <si>
    <t>Purchase of Motor Vehicles: All Political Office holders</t>
  </si>
  <si>
    <t>Purchase of Buses (Operation Activities)</t>
  </si>
  <si>
    <t>Purchase of Office Furniture &amp; Fittings: (All Political Office Holders)</t>
  </si>
  <si>
    <t>Purchase of Office Equipment for Political Office Holders</t>
  </si>
  <si>
    <t>Construction/Provision of Recreational Facilities(Metropolitan)</t>
  </si>
  <si>
    <t>Rehabilitation/ Repairs of Residential Buildings (Govt. Chalets)</t>
  </si>
  <si>
    <t>Anniversaries/ Celebrations</t>
  </si>
  <si>
    <t>2015 (May-June) Quickwin Intervention Programme</t>
  </si>
  <si>
    <t>Government and Institution Reforms</t>
  </si>
  <si>
    <t>2015/2016 Youth Intervention Programme</t>
  </si>
  <si>
    <t>Purchase of Communications Equipment</t>
  </si>
  <si>
    <t>Purchase of printing machine ( Government Printer,Graphic, and Removal Machine KWASSA)</t>
  </si>
  <si>
    <t>Purchase of Materials (Graphic)</t>
  </si>
  <si>
    <t>Purchase of Transmitter (Radio Kwara)</t>
  </si>
  <si>
    <t>Purchase of Spare parts (Radio kwara)</t>
  </si>
  <si>
    <t>Purchase of Motor Vehicles (2 Nos of Toyota Hilux and 1 no of Toyota Hiace Bus for KWASSA)</t>
  </si>
  <si>
    <t>Purchase of Vans  (1 no of customised P.A Van  and 2 nos of 18 seaterToyota Haice Bus for Information Division)</t>
  </si>
  <si>
    <t>Purchase of Computers (i.e 17" Flat  screen (3) /A3 Printer 7100 series.(Government Printing Press)</t>
  </si>
  <si>
    <t>Purchase of Power Generator (Lister), (250 KVA) for Herald)</t>
  </si>
  <si>
    <t>Payment of subscription to Intel sat for Satelite Services.</t>
  </si>
  <si>
    <t>Operational Cost for Public Orientation Activities.( 1 nos of Toyota Hilux Vans and a Toyota Haice Bus)</t>
  </si>
  <si>
    <t>Documentaries and jingles on Government Projects/Programmes</t>
  </si>
  <si>
    <t>Purchase of Motor Vehicles : All Ministries/ Two-Term Governor &amp; Deputy Governor</t>
  </si>
  <si>
    <t>Purchase of Office Furniture and Fittings (within the office of the Head of Service)</t>
  </si>
  <si>
    <t>Purchase of Computer &amp; Assesories (All MDAs &amp; SDC)</t>
  </si>
  <si>
    <t>Purchase of Power Generator (75KVA Set) for S.D.C.and 250 KVA for MOH &amp; 100 KVA for CSC</t>
  </si>
  <si>
    <t>Purchase of Office Equipments (All Ministries)</t>
  </si>
  <si>
    <t>Contruction of Residential Buildings (Two-Term  Governors and Deputy Governors)</t>
  </si>
  <si>
    <t>Construction of Hall (Hall Building for Civil Service Commission)</t>
  </si>
  <si>
    <t>Construction/ Provision Complex ( Secretariat Complex  "Prototype" )</t>
  </si>
  <si>
    <t>Construction of Archive (for Pension Board)</t>
  </si>
  <si>
    <t>Rehabillitation of Office Building - All Ministries/Departments ( MANR, TSC &amp; MOWR)</t>
  </si>
  <si>
    <t>Rehabilitation/Upgrading of Classrooms, Administrative Blocks and Computer Room for Staff Development College</t>
  </si>
  <si>
    <t>Rehabilitation of Administrative Block &amp; 25 Rooms at SDC</t>
  </si>
  <si>
    <t xml:space="preserve">Purchase of Power Generating Set </t>
  </si>
  <si>
    <t>Purchase of Motor Vehicles (4 nos for operations) .</t>
  </si>
  <si>
    <t>Purchase of Motor Vehicles  (VIO Patrol Vehicles)</t>
  </si>
  <si>
    <t>Purchase of Fire Fighting Equipment (Spare Parts for Vehicles)</t>
  </si>
  <si>
    <t>Purchase of Towing Vehicles  (Heavy 1No) for Kwara Road Traffic Management Authority (KWARTMA)</t>
  </si>
  <si>
    <t>Construction/Provision of Residential Buildings (Hostel Facilities for IAC)</t>
  </si>
  <si>
    <t>Rehabilitation/Repairs of Fire Station (Ahmadu Bello way and Folawiyo road)</t>
  </si>
  <si>
    <t>FG Contribution to Universal Basic Education</t>
  </si>
  <si>
    <t>Global Fund support</t>
  </si>
  <si>
    <t>Ministry of Culture &amp; Tourism</t>
  </si>
  <si>
    <t>Purchase of Power Generator (Installation of 15KVA Diesel Gen.Set )</t>
  </si>
  <si>
    <t>On going - Construction/Provision of Roads.</t>
  </si>
  <si>
    <t>Other New Projects (KP3)</t>
  </si>
  <si>
    <t>Rehablitation of water facilities (water/works) KWAPOLY</t>
  </si>
  <si>
    <t>Purchase of Motor Vehicles (College of Education, Ilorin) 1 No HILUX JEEP, 2 N0 18 SEATER HIACE BUS(MOTEST)</t>
  </si>
  <si>
    <t>Purchase of Computers  (College &amp; Arabic Islamic Legal  Studies Ilorin)</t>
  </si>
  <si>
    <t>Purchase of Teaching/Learning Aids Equipment  (for College of Education Oro)</t>
  </si>
  <si>
    <t>Purchase of Materials :Laboratory Equipments (College of Education Ilorin)</t>
  </si>
  <si>
    <t>Purchase of Books-Aids Programme (Purchase of 3 core subject Text books Eng, Maths &amp; Civic Education)</t>
  </si>
  <si>
    <t>Purchase of Teaching/Learning Aids Equipment   (Schools for the Special Needs)</t>
  </si>
  <si>
    <t>Construction/Provision of Office Buildings (QAB Zonal Offices)</t>
  </si>
  <si>
    <t>Purchase of Waste Compactors /Rollers</t>
  </si>
  <si>
    <t>Construction/Provision of Housing - Palaces for traditional rulers (Grant)</t>
  </si>
  <si>
    <t>Ministry of Women Affairs and Social Development</t>
  </si>
  <si>
    <t>Purchase of Power generating set</t>
  </si>
  <si>
    <t>Monitoring and Evaluation:-Mentoring programme for School Children</t>
  </si>
  <si>
    <t>Trainning and Holiday Camp for Children from 16 local government area of the State</t>
  </si>
  <si>
    <t>Micro Credit loan for Women Coop. Groups and Procurement and distribution of Equipments</t>
  </si>
  <si>
    <t>Advocacy and Enlightment on Women related health issues like cancer, menopause, cervical uterus,, breast cancer.</t>
  </si>
  <si>
    <t>Land Survey of Amoyo Rehab. Centre</t>
  </si>
  <si>
    <t>Purchase of Buses (One Coaster bus and Hummer bus)</t>
  </si>
  <si>
    <t xml:space="preserve">Purchase of Computer (20 sets) &amp; Assesories </t>
  </si>
  <si>
    <t>Rehabilitation and Furnishing of High Court Ilorin</t>
  </si>
  <si>
    <t>Purchase of Motor cycles</t>
  </si>
  <si>
    <t xml:space="preserve">Purchase Power Generatoring set </t>
  </si>
  <si>
    <t>Purchase of Library Books &amp; Equipment (Law-books)</t>
  </si>
  <si>
    <t>Purchase of photocopying machine</t>
  </si>
  <si>
    <t>Purchase of Surveying Equipment ( 2 No. Toatal Station &amp; Accessories)</t>
  </si>
  <si>
    <t xml:space="preserve">Purchase of Earth Moving Equipment for TPDA </t>
  </si>
  <si>
    <t>Construction/Provision of Residential Buildings (9 Khadis Quarters and 9 Boys Quarters)</t>
  </si>
  <si>
    <t>Construction/Provision of Office Buildings TPDA</t>
  </si>
  <si>
    <t>Computer Software Acquisition (TPDA)</t>
  </si>
  <si>
    <t>Socio-Economic Data Generation  (Kwara Residents Registrtation)</t>
  </si>
  <si>
    <t>EU-SIGN (UNICEF Mornitoring &amp; Evaluation Project)</t>
  </si>
  <si>
    <t xml:space="preserve">        SUMMARY (AIDS &amp; GRANTS AND  NON-AIDS &amp; GRANTS)</t>
  </si>
  <si>
    <t>Purchase of Tools and Equipment (Kwara Radio Repositioning Project; Midland FM 1 and Midland FM 2 Lafiagi)</t>
  </si>
  <si>
    <t>Consultancy, Training and Rebranding)</t>
  </si>
  <si>
    <t>License fee for 2008 Radio Kwara</t>
  </si>
  <si>
    <t>Ministry of Education and Human Capital Development</t>
  </si>
  <si>
    <t>Ministry of Culture and Tourism</t>
  </si>
  <si>
    <t>FGN Bailout Bond Repayment (Salary Bailout Repayment (4.3 bn)</t>
  </si>
  <si>
    <t>Remarks</t>
  </si>
  <si>
    <t>SHARE OF FEDERATION ACCOUNT ALLOCATION</t>
  </si>
  <si>
    <t xml:space="preserve">MINISTRY OF FINANCE </t>
  </si>
  <si>
    <t>GOVERNOR'S OFFICE</t>
  </si>
  <si>
    <t>HEAD OF SERVICE</t>
  </si>
  <si>
    <t>STATE AUDIT DEPARTMENT</t>
  </si>
  <si>
    <t>LOCAL GOVT. AUDIT DEPARTMENT</t>
  </si>
  <si>
    <t>KWARA STATE HOUSE OF ASSEMBLY</t>
  </si>
  <si>
    <t>MINISTRY OF INFORMATION AND COMMUNICATION</t>
  </si>
  <si>
    <t>MINISTRY OF ENERGY</t>
  </si>
  <si>
    <t>MINISTRY OF WORKS &amp; TRANSPORT</t>
  </si>
  <si>
    <t>BUREAU OF STATISTICS</t>
  </si>
  <si>
    <t>MINISTRY OF WATER RESOURCES</t>
  </si>
  <si>
    <t>0253002</t>
  </si>
  <si>
    <t>OFFICE OF THE SURVEYOR GENERAL</t>
  </si>
  <si>
    <t>BUREAU OF LANDS</t>
  </si>
  <si>
    <t>MINISTRY OF JUSTICE</t>
  </si>
  <si>
    <t>JUDICIARY (HIGH COURT OF JUSTICE)</t>
  </si>
  <si>
    <t>MINISTRY OF EDUCATION &amp; HUMAN CAPITAL DEV.</t>
  </si>
  <si>
    <t>0517002</t>
  </si>
  <si>
    <t>AGENCY FOR MASS EDUCATION</t>
  </si>
  <si>
    <t xml:space="preserve">MINISTRY OF HEALTH </t>
  </si>
  <si>
    <t>MINISTRY OF LOCAL GOVT. &amp; CHIEFTANCY AFFAIRS</t>
  </si>
  <si>
    <t>0521003</t>
  </si>
  <si>
    <t xml:space="preserve">PRIMARY HEALTH CARE DEVELOPMENT </t>
  </si>
  <si>
    <t>0517004</t>
  </si>
  <si>
    <t>0517011</t>
  </si>
  <si>
    <t>COLLEGE OF EDUCATION, ORO</t>
  </si>
  <si>
    <t>0517012</t>
  </si>
  <si>
    <t>COLLEGE OF EDUCATION, ILORIN</t>
  </si>
  <si>
    <t>0517013</t>
  </si>
  <si>
    <t>KWARA STATE POLYTECHNIC, ILORIN</t>
  </si>
  <si>
    <t>0517014</t>
  </si>
  <si>
    <t>0517015</t>
  </si>
  <si>
    <t>0517016</t>
  </si>
  <si>
    <t>KWARA STATE UNIVERSITY, MALETE</t>
  </si>
  <si>
    <t>0517017</t>
  </si>
  <si>
    <t>COLLEGE OF HEALTH TECHNOLOGY, OFFA</t>
  </si>
  <si>
    <t>0517018</t>
  </si>
  <si>
    <t>COLLEGE OF NURSING &amp; MIDWIFERY, ILORIN</t>
  </si>
  <si>
    <t>0517019</t>
  </si>
  <si>
    <t>COLLEGE OF NURSING &amp; MIDWIFERY, OKE- ODE</t>
  </si>
  <si>
    <t>0231011</t>
  </si>
  <si>
    <t>KWARA STATE RURAL ELECTRICITY BOARD</t>
  </si>
  <si>
    <t>0236011</t>
  </si>
  <si>
    <t>0252011</t>
  </si>
  <si>
    <t>KWARA STATE WATER CORPORATION</t>
  </si>
  <si>
    <t>0513011</t>
  </si>
  <si>
    <t>KWARA STATE SPORTS COUNCIL</t>
  </si>
  <si>
    <t>0513012</t>
  </si>
  <si>
    <t>KWARA UNITED FOOTBALL CLUB</t>
  </si>
  <si>
    <t>0111011</t>
  </si>
  <si>
    <t>KWARA STATE MUSLIM PILGRIM WELFARE BOARD</t>
  </si>
  <si>
    <t>0111012</t>
  </si>
  <si>
    <t>KWARA STATE CHRISTIAN PILGRIM WELFARE BOARD</t>
  </si>
  <si>
    <t>0535011</t>
  </si>
  <si>
    <t>KWARA ENVIRONMENTAL PROTECTION AGENCY</t>
  </si>
  <si>
    <t>0234011</t>
  </si>
  <si>
    <t>KWARA STATE ROAD TRAFFIC MANAGEMENT AUTHORITY</t>
  </si>
  <si>
    <t>0252012</t>
  </si>
  <si>
    <t>KWARA STATE RURAL WATER SUPPLY AND SANITATION AGENCY</t>
  </si>
  <si>
    <t>0253011</t>
  </si>
  <si>
    <t>KWARA STATE HOUSING CORPORATION</t>
  </si>
  <si>
    <t>MINISTRY OF FINANCE</t>
  </si>
  <si>
    <t>MINISTRY OF HOUSING &amp; URBAN DEVT.</t>
  </si>
  <si>
    <t>MINISTRY OF ENVIRONMENT &amp; FORESTRY</t>
  </si>
  <si>
    <t>MINISTRY OF INDUSTRY &amp; SOLID MINERALS</t>
  </si>
  <si>
    <t>MINISTRY OF LOCAL GOVT. &amp; CHIEFTAINCY AFFAIRS</t>
  </si>
  <si>
    <t>MINISTRY OF HEALTH</t>
  </si>
  <si>
    <t xml:space="preserve">MINISTRY OF CULTURE &amp; TOURISM </t>
  </si>
  <si>
    <t>MINISTRY OF WOMEN AFFAIRS &amp; SOCIAL DEVELOPMENT</t>
  </si>
  <si>
    <t>SHARIA COURT OF APPEAL</t>
  </si>
  <si>
    <t>MINISTRY OF EDUCATION &amp; HUMAN CAPITAL DEVELOPMENT</t>
  </si>
  <si>
    <t>MINISTRY OF TERTIARY EDUCATION, SCIENCE AND TECHNOLOGY</t>
  </si>
  <si>
    <t>JUDICIARY (HIGH COURT)</t>
  </si>
  <si>
    <t>LOCAL GOVERNMENT AUDIT</t>
  </si>
  <si>
    <t>0521002</t>
  </si>
  <si>
    <t>STATE UNIVERSAL BASIC EDU. BOARD (SUBEB)</t>
  </si>
  <si>
    <t>0517020</t>
  </si>
  <si>
    <t>SCHORLARSHIP BOARD</t>
  </si>
  <si>
    <t>KWARA STATE COLLEGE OF EDUCATION, ORO</t>
  </si>
  <si>
    <t>KWARA STATE COLLEGE OF EDUCATION, ILORIN</t>
  </si>
  <si>
    <t>KWARA STATE COLLEGE OF EDUCATION, LAFIAGI</t>
  </si>
  <si>
    <t>COLLEGE OF ARABIC &amp; ISLAMIC LEGAL STUDIES</t>
  </si>
  <si>
    <t>KWARA STATE COLLEGE OF HEALTH TECH, OFFA</t>
  </si>
  <si>
    <t>KWARA STATE COLLEGE OF NURSING &amp; MIDWIFERY, ILORIN</t>
  </si>
  <si>
    <t>KWARA STATE COLLEGE OF NURSING &amp; MIDWIFERY, OKE-ODE</t>
  </si>
  <si>
    <t>KWARA STATE BROADCASTING CORPORATION</t>
  </si>
  <si>
    <t>KWARA STATE PRINTING &amp; PUBLISHING CORPORATION  (HERALD)</t>
  </si>
  <si>
    <t>KWARA STATE RURAL ELECTRIFICATION BOARD (REB)</t>
  </si>
  <si>
    <t>KWARA STATE COUNCIL FOR ART &amp; CULTURE</t>
  </si>
  <si>
    <t>MUSLIM PILGRIMS WELFARE BOARD</t>
  </si>
  <si>
    <t>CHRISTIAN PILGRIMS WELFARE BOARD</t>
  </si>
  <si>
    <t>0234012</t>
  </si>
  <si>
    <t>KWARA ROAD MAINTENANCE AGENCY (KWARMA)</t>
  </si>
  <si>
    <t>Purchase of Property Situated @ No. 17 Ahamud Bello Way, GRA, Ilorin</t>
  </si>
  <si>
    <t>Purchase of Buses  (1 No 18 seater toyota) operational</t>
  </si>
  <si>
    <t>Purchase of Communication Equipment (workshop and spare parts for fire engine)</t>
  </si>
  <si>
    <t xml:space="preserve">Rehabilitation/ Repair of Hospitals / Health centres </t>
  </si>
  <si>
    <t>Rehabilitation/Repairs of Public Schools</t>
  </si>
  <si>
    <t>International  Vocational Technical &amp; Entrepreneurship College</t>
  </si>
  <si>
    <t>KWARA STATE TELEVISION SERVICE</t>
  </si>
  <si>
    <t>Monitoring &amp; Evaluation: Project design/Supervision Fee</t>
  </si>
  <si>
    <t>Other Sundry Revenue from FAAC</t>
  </si>
  <si>
    <t>FGN Bailout Bond Repayment (Restructuring of commercial banks 15.6b loan) 15.6 bn + 410.1m = 16.045bn</t>
  </si>
  <si>
    <t>Harmony Holdings Company</t>
  </si>
  <si>
    <t>6</t>
  </si>
  <si>
    <t>Acutal                                                   Expenditure                as at                December</t>
  </si>
  <si>
    <t>Proposed Estimates</t>
  </si>
  <si>
    <t>KWARA STATE ESTIMATES, 2017</t>
  </si>
  <si>
    <t>Sales of essential commodity (intervention)</t>
  </si>
  <si>
    <t>Rehabilitation of olympic size swimming pool at Stadium Complex, Ilorin.</t>
  </si>
  <si>
    <t>Purchase of Removal Machine.(KWASSA)</t>
  </si>
  <si>
    <t xml:space="preserve"> Rehabilitation/Repairs of Office Buildings </t>
  </si>
  <si>
    <t>Purchase of tools and Equipment (city roundabout)</t>
  </si>
  <si>
    <t>Rehabilitation/Repairs of Office Buildings (KWEPA)</t>
  </si>
  <si>
    <t>Purchase of Tools and Equipment (Electrical Tools)</t>
  </si>
  <si>
    <t>Purchase of Spare Parts  (KWARTMA)</t>
  </si>
  <si>
    <t>Purchase of Aircraft Basic Equipment (International Aviation College  -IAC)</t>
  </si>
  <si>
    <t>Purchase of Tools and Equipment (KWARMA)</t>
  </si>
  <si>
    <t>Rehabilitation/Repairs of Roads (Aspalt Plant for KWARMA)</t>
  </si>
  <si>
    <t>Rural/Feeder Road (Office of S.A)</t>
  </si>
  <si>
    <t xml:space="preserve">Construction of Traffic Lights </t>
  </si>
  <si>
    <t>Provision/Installation of Street Lights in Ilorin Metropolis(PPP) (IF-K: Light up Kwara)</t>
  </si>
  <si>
    <t>RECURRENT REVENUE (BY SOURCES)</t>
  </si>
  <si>
    <t>RECURRENT  EXPENDITURE</t>
  </si>
  <si>
    <t>ORGANISATION                                                                                                                                                                  NAME</t>
  </si>
  <si>
    <t>21</t>
  </si>
  <si>
    <t>PERSONNEL COST</t>
  </si>
  <si>
    <t>2202</t>
  </si>
  <si>
    <t>OVERHEAD COST</t>
  </si>
  <si>
    <t>GOVERNMENT  HOUSE</t>
  </si>
  <si>
    <t>RECURRENT EXPENDITURE</t>
  </si>
  <si>
    <t>₦</t>
  </si>
  <si>
    <t>01 ADMINISTRATION SECTOR</t>
  </si>
  <si>
    <t>ADMIN/ ECONOMIC CODE</t>
  </si>
  <si>
    <t>Personnel Cost</t>
  </si>
  <si>
    <t>SALARIES &amp; WAGES</t>
  </si>
  <si>
    <t>Salaries</t>
  </si>
  <si>
    <t>220201</t>
  </si>
  <si>
    <t>TRAVEL AND TRANSPORT</t>
  </si>
  <si>
    <t>22020101</t>
  </si>
  <si>
    <t>Local Travel and Transport</t>
  </si>
  <si>
    <t>22020102</t>
  </si>
  <si>
    <t>Local Travel and Transport: Others</t>
  </si>
  <si>
    <t>22020103</t>
  </si>
  <si>
    <t>International Travel and Transport</t>
  </si>
  <si>
    <t>220202</t>
  </si>
  <si>
    <t>UTILITIES - GENERAL</t>
  </si>
  <si>
    <t>22020201</t>
  </si>
  <si>
    <t>Electricity Charges</t>
  </si>
  <si>
    <t>22020202</t>
  </si>
  <si>
    <t>Telephone Charges</t>
  </si>
  <si>
    <t>22020203</t>
  </si>
  <si>
    <t>Internet Access Charges</t>
  </si>
  <si>
    <t>22020204</t>
  </si>
  <si>
    <t>Satellite Broadcasting Access Charges</t>
  </si>
  <si>
    <t>22020205</t>
  </si>
  <si>
    <t>Water Rates</t>
  </si>
  <si>
    <t>220203</t>
  </si>
  <si>
    <t>MATERIALS &amp; SUPPLIES - GENERAL</t>
  </si>
  <si>
    <t>22020301</t>
  </si>
  <si>
    <t>Office Stationeries/Computer Consumable</t>
  </si>
  <si>
    <t>22020302</t>
  </si>
  <si>
    <t>Books</t>
  </si>
  <si>
    <t>22020303</t>
  </si>
  <si>
    <t>Newspaper</t>
  </si>
  <si>
    <t>22020304</t>
  </si>
  <si>
    <t>Magazines &amp; Periodicals</t>
  </si>
  <si>
    <t>22020305</t>
  </si>
  <si>
    <t>Printing of Non Security Documents</t>
  </si>
  <si>
    <t>22020306</t>
  </si>
  <si>
    <t>Printing of Security Documents</t>
  </si>
  <si>
    <t>22020307</t>
  </si>
  <si>
    <t>Drugs/Laboratory/Medical Supplies</t>
  </si>
  <si>
    <t>22020308</t>
  </si>
  <si>
    <t>Field &amp; Camping Materials Supplies</t>
  </si>
  <si>
    <t>22020309</t>
  </si>
  <si>
    <t>Uniforms &amp; Other Clothing</t>
  </si>
  <si>
    <t>22020310</t>
  </si>
  <si>
    <t>Teaching Aids/Instruction Materials</t>
  </si>
  <si>
    <t>22020311</t>
  </si>
  <si>
    <t>Food Stuff/Catering Materials Supplies</t>
  </si>
  <si>
    <t>220204</t>
  </si>
  <si>
    <t>MAINTENANCE SERVICES - GENERAL</t>
  </si>
  <si>
    <t>22020401</t>
  </si>
  <si>
    <t>Maintenance of Motor Vehicle/Transport Equipment</t>
  </si>
  <si>
    <t>22020402</t>
  </si>
  <si>
    <t>Maintenance of Office Furniture</t>
  </si>
  <si>
    <t>22020403</t>
  </si>
  <si>
    <t>Maintenance of Building &amp; Residential QTRS</t>
  </si>
  <si>
    <t>22020404</t>
  </si>
  <si>
    <t>Maintenance of Office/IT Equipments</t>
  </si>
  <si>
    <t>22020405</t>
  </si>
  <si>
    <t>Maintenance of Plant/Generators</t>
  </si>
  <si>
    <t>22020406</t>
  </si>
  <si>
    <t>Other Maintenance Services</t>
  </si>
  <si>
    <t>22020411</t>
  </si>
  <si>
    <t>Maintenance of Communication Equipments</t>
  </si>
  <si>
    <t>220205</t>
  </si>
  <si>
    <t>TRAINING - GENERAL</t>
  </si>
  <si>
    <t>22020501</t>
  </si>
  <si>
    <t>Local Training</t>
  </si>
  <si>
    <t>22020502</t>
  </si>
  <si>
    <t>International Training</t>
  </si>
  <si>
    <t>220206</t>
  </si>
  <si>
    <t>OTHER SERVICES - GENERAL</t>
  </si>
  <si>
    <t>22020601</t>
  </si>
  <si>
    <t>Security Expenses</t>
  </si>
  <si>
    <t>22020602</t>
  </si>
  <si>
    <t>Office Rent</t>
  </si>
  <si>
    <t>22020603</t>
  </si>
  <si>
    <t>Residential Rent</t>
  </si>
  <si>
    <t>22020604</t>
  </si>
  <si>
    <t>Security Vote (Including Operations)</t>
  </si>
  <si>
    <t>22020605</t>
  </si>
  <si>
    <t>Cleaning &amp; Fumigation Services</t>
  </si>
  <si>
    <t>220207</t>
  </si>
  <si>
    <t>CONSULTING &amp; PROFESSIONAL SERVICES</t>
  </si>
  <si>
    <t>22020701</t>
  </si>
  <si>
    <t xml:space="preserve">Financial Consulting                   </t>
  </si>
  <si>
    <t>22020702</t>
  </si>
  <si>
    <t>Information Technology Consulting</t>
  </si>
  <si>
    <t>22020703</t>
  </si>
  <si>
    <t xml:space="preserve">Legal Service                   </t>
  </si>
  <si>
    <t>22020704</t>
  </si>
  <si>
    <t>Engineering Services</t>
  </si>
  <si>
    <t>220208</t>
  </si>
  <si>
    <t>FUEL &amp; LUBRICANT - GENERAL</t>
  </si>
  <si>
    <t>22020801</t>
  </si>
  <si>
    <t>Motor Vehicle Fuel Cost</t>
  </si>
  <si>
    <t>22020802</t>
  </si>
  <si>
    <t>Other Transport Equipment Fuel Cost</t>
  </si>
  <si>
    <t>22020803</t>
  </si>
  <si>
    <t>Plant/Generator Fuel Cost</t>
  </si>
  <si>
    <t>22020806</t>
  </si>
  <si>
    <t>Cooking Gas/Fuel Cost</t>
  </si>
  <si>
    <t>220210</t>
  </si>
  <si>
    <t>MISCELLANEOUS EXPENSES - GENERAL</t>
  </si>
  <si>
    <t>Refreshment &amp; Meals</t>
  </si>
  <si>
    <t>Publicity &amp; Advertisements</t>
  </si>
  <si>
    <t>Medical Expenses</t>
  </si>
  <si>
    <t>Postages &amp; Courier Services</t>
  </si>
  <si>
    <t>Welfare Package (Staff Allowance)</t>
  </si>
  <si>
    <t>Annual Budget Expenses</t>
  </si>
  <si>
    <t>Incidental Expenses</t>
  </si>
  <si>
    <t>Operational Expenses</t>
  </si>
  <si>
    <t>Public Private Partnership</t>
  </si>
  <si>
    <t xml:space="preserve">TOTAL FOR CODE   0111001    </t>
  </si>
  <si>
    <t>Allowances</t>
  </si>
  <si>
    <t>Newspapers</t>
  </si>
  <si>
    <t>Drugs &amp; Medical Supplies</t>
  </si>
  <si>
    <t>Maintetance of Communication Equipment</t>
  </si>
  <si>
    <t>CONSULTING &amp; PROFESSIONAL SERVICE</t>
  </si>
  <si>
    <t>Welfare Package</t>
  </si>
  <si>
    <t>Committee &amp; Commission</t>
  </si>
  <si>
    <t>Kwassaca Activities</t>
  </si>
  <si>
    <t>TOTAL FOR CODE : 0111002</t>
  </si>
  <si>
    <t>01  ADMINISTRATION SECTOR</t>
  </si>
  <si>
    <t>Salaries for Public Officers</t>
  </si>
  <si>
    <t>Salaries of Parastatal Board Members</t>
  </si>
  <si>
    <t>TRAVEL AND TRANSPORT - GENERAL</t>
  </si>
  <si>
    <t xml:space="preserve">Local Travel and Transport: Training </t>
  </si>
  <si>
    <t>22020104</t>
  </si>
  <si>
    <t>International Travel and Transport: Others</t>
  </si>
  <si>
    <t>Maintenance of Communication Equipment</t>
  </si>
  <si>
    <t xml:space="preserve">International Training </t>
  </si>
  <si>
    <t>CONSULTING &amp; PROFESSIONAL SERVICES- GENERAL</t>
  </si>
  <si>
    <t>Honorarium &amp; Sitting Allowance</t>
  </si>
  <si>
    <t>Publicity &amp; Advertisement</t>
  </si>
  <si>
    <t>Muslim &amp; Christian Pilgrim Welfare Boards</t>
  </si>
  <si>
    <t>Special Committees and Commissions</t>
  </si>
  <si>
    <t>Meeting/Visitation</t>
  </si>
  <si>
    <t>Youth Employment and Social Support Operation (YESSO)</t>
  </si>
  <si>
    <t>Newly Recruited Staff of SA(PIU)</t>
  </si>
  <si>
    <t>-</t>
  </si>
  <si>
    <t>Quickwin Intervention Programme</t>
  </si>
  <si>
    <t>TOTAL FOR CODE  0111003</t>
  </si>
  <si>
    <t>GRANTS AND CONTRIBUTIONS GENERAL</t>
  </si>
  <si>
    <t>LOCAL GRANTS AND CONTRIBUTIONS</t>
  </si>
  <si>
    <t>Grants to Communities/NGOs</t>
  </si>
  <si>
    <t>Administrative Contigences on-shore, off-shore (in dollars)</t>
  </si>
  <si>
    <t>Grants to MDAs</t>
  </si>
  <si>
    <t>GOVERNOR'S  OFFICE</t>
  </si>
  <si>
    <t>Committees and Commissions</t>
  </si>
  <si>
    <t>TOTAL FOR CODE 0111011</t>
  </si>
  <si>
    <t>Christian Pilgrim Welfare Boards</t>
  </si>
  <si>
    <t>TOTAL FOR CODE  0111012</t>
  </si>
  <si>
    <t>Gratuity (Severiance)</t>
  </si>
  <si>
    <t>Electricity Charges State Assembly(Purchase &amp; Running of 10 Nos of prepaid metres)</t>
  </si>
  <si>
    <t>Office Stationeries/Computer Consumables</t>
  </si>
  <si>
    <t>Printing of Non Security Documents (Hanzard)</t>
  </si>
  <si>
    <t xml:space="preserve">Printing of Security Documents </t>
  </si>
  <si>
    <t>Maintenance of Office Building &amp; Residential QTRS</t>
  </si>
  <si>
    <t>Maintenance of Plant/Generators in the Assembly</t>
  </si>
  <si>
    <t>Seminars, Workshop and Conferences</t>
  </si>
  <si>
    <t>CONSULTING &amp; PROFESSIONAL SERVICES GENERAL</t>
  </si>
  <si>
    <t>Enginering Service</t>
  </si>
  <si>
    <t>22020711</t>
  </si>
  <si>
    <t>Other Consulting Services</t>
  </si>
  <si>
    <t>220209</t>
  </si>
  <si>
    <t>FINANCIAL CHARGES - GENERAL</t>
  </si>
  <si>
    <t>22020901</t>
  </si>
  <si>
    <t>Bank Charges (Other Than Interest)</t>
  </si>
  <si>
    <t>22020902</t>
  </si>
  <si>
    <t>Insurance Premium</t>
  </si>
  <si>
    <t>22021002</t>
  </si>
  <si>
    <t>22021003</t>
  </si>
  <si>
    <t>Medical Expenses - Local</t>
  </si>
  <si>
    <t>22021006</t>
  </si>
  <si>
    <t>22021007</t>
  </si>
  <si>
    <t xml:space="preserve">Annual Budget Expenses &amp; Administration </t>
  </si>
  <si>
    <t>Medical Expenses - International</t>
  </si>
  <si>
    <t>Furnishing Advance</t>
  </si>
  <si>
    <t xml:space="preserve">TOTAL FOR  CODE 0112001     </t>
  </si>
  <si>
    <t>FOREIGN GRANTS AND CONTRIBUTIONS</t>
  </si>
  <si>
    <t>Grants to Foreign International Organisations</t>
  </si>
  <si>
    <t>International Travel and Transport: Training</t>
  </si>
  <si>
    <t>Seminars, Workshop,National/State Council and Conferences</t>
  </si>
  <si>
    <t>Subscription to Professional Bodies</t>
  </si>
  <si>
    <t>Grant to Public Orientation Activities</t>
  </si>
  <si>
    <t>Provision of CUG to top government functionries &amp; selected KWARANS</t>
  </si>
  <si>
    <t xml:space="preserve">TOTAL FOR CODE  0123001 </t>
  </si>
  <si>
    <t>Satellite Broadcasting Access Charge</t>
  </si>
  <si>
    <t>Maintenance of Plants/Generators</t>
  </si>
  <si>
    <t>Special Day/Celebration</t>
  </si>
  <si>
    <t>Television Services</t>
  </si>
  <si>
    <t>TOTAL FOR CODE  0123011</t>
  </si>
  <si>
    <t>CODE NAME: KWARA STATE BROADCASTING CORPORATION</t>
  </si>
  <si>
    <t>Broadcasting Corporation</t>
  </si>
  <si>
    <t>TOTAL FOR CODE  0123012</t>
  </si>
  <si>
    <t>Account/ Audit Fees</t>
  </si>
  <si>
    <t>TOTAL FOR CODE  0123013</t>
  </si>
  <si>
    <t>OTHER RECURRENT COSTS</t>
  </si>
  <si>
    <t>SOCIAL BENEFITS</t>
  </si>
  <si>
    <t>Gratuity</t>
  </si>
  <si>
    <t xml:space="preserve">Pension </t>
  </si>
  <si>
    <t>Teaching Aids/Instruction Material</t>
  </si>
  <si>
    <t>Maintenance of Building &amp; Residential Qtrs</t>
  </si>
  <si>
    <t>Security Service</t>
  </si>
  <si>
    <t>22020709</t>
  </si>
  <si>
    <t>Waste Management/Cleaning Consulting</t>
  </si>
  <si>
    <t xml:space="preserve">Special Day/Celebrations </t>
  </si>
  <si>
    <t>KWABES</t>
  </si>
  <si>
    <t>Institutionalization and Implementation of State Service Charter</t>
  </si>
  <si>
    <t>Certificate Verification for serving Civil Servants &amp; Screening Exercise for Pensioners</t>
  </si>
  <si>
    <t>Enhancement of Civil Service Etiquette</t>
  </si>
  <si>
    <t xml:space="preserve">Aerobic Exercise </t>
  </si>
  <si>
    <t>Creation of Civil Service Data bank</t>
  </si>
  <si>
    <t>Matriculation, Convocation and College Accreditation</t>
  </si>
  <si>
    <t>TOTAL FOR CODE 0125001</t>
  </si>
  <si>
    <t>22020208</t>
  </si>
  <si>
    <t>Software Charges/License Renewal</t>
  </si>
  <si>
    <t>Printing of Non Security Documents(Audit Report)</t>
  </si>
  <si>
    <t>22021014</t>
  </si>
  <si>
    <t>22021022</t>
  </si>
  <si>
    <t xml:space="preserve">Incidental Expenses </t>
  </si>
  <si>
    <t xml:space="preserve">TOTAL FOR CODE 0140001   </t>
  </si>
  <si>
    <t xml:space="preserve">TOTAL FOR CODE  0140002 </t>
  </si>
  <si>
    <t>Discipline and Appointment (Service Wide)</t>
  </si>
  <si>
    <t>Promotion (Service Wide)</t>
  </si>
  <si>
    <t>Monitoring and Evaluation</t>
  </si>
  <si>
    <t xml:space="preserve">TOTAL FOR CODE   0147001  </t>
  </si>
  <si>
    <t>MATERIAL &amp; SUPPLIES - GENERAL</t>
  </si>
  <si>
    <t>MAINTENANCE SERVICE - GENERAL</t>
  </si>
  <si>
    <t>CONSULTING &amp; PROFESSIONAL SERVICE GENERAL</t>
  </si>
  <si>
    <t>IPSAS Consulting</t>
  </si>
  <si>
    <t>TOTAL FOR CODE  0147002</t>
  </si>
  <si>
    <t>CODE: 0148001: CODE NAME: STATE INDEPENDENT ELECTORAL COMMISSION</t>
  </si>
  <si>
    <t>Surveying Services</t>
  </si>
  <si>
    <t>TOTAL FOR CODE 0148001</t>
  </si>
  <si>
    <t>22020414</t>
  </si>
  <si>
    <t>Plant/Generator Fueling Cost</t>
  </si>
  <si>
    <t>Business Promotion/Trade Fair/Trade Mission</t>
  </si>
  <si>
    <t>Fadama Programme</t>
  </si>
  <si>
    <t>TOTAL FOR CODE 0215001</t>
  </si>
  <si>
    <r>
      <t xml:space="preserve">02 - </t>
    </r>
    <r>
      <rPr>
        <b/>
        <u/>
        <sz val="10"/>
        <color indexed="8"/>
        <rFont val="Arial"/>
        <family val="2"/>
      </rPr>
      <t>ECONOMIC SECTOR</t>
    </r>
  </si>
  <si>
    <t>0215011</t>
  </si>
  <si>
    <t>Maintenance of Plant/Generator</t>
  </si>
  <si>
    <t xml:space="preserve">Local Training </t>
  </si>
  <si>
    <t>Kwara State Agric Development Project</t>
  </si>
  <si>
    <t>Agricultural Data Collection</t>
  </si>
  <si>
    <t>TOTAL FOR CODE 0215011</t>
  </si>
  <si>
    <t>FINANCIAL CHARGES-GENERAL</t>
  </si>
  <si>
    <t>Bank Charges (Other Interest)</t>
  </si>
  <si>
    <t>0215012</t>
  </si>
  <si>
    <t>22020313</t>
  </si>
  <si>
    <t>Motor Vehicle Licence Guide &amp; Identification Badges/Plates</t>
  </si>
  <si>
    <t>Seminar, Workshops and Conferences</t>
  </si>
  <si>
    <t>22020606</t>
  </si>
  <si>
    <t>Service-Wide Vote</t>
  </si>
  <si>
    <t>Bank charges/other than Interest</t>
  </si>
  <si>
    <t>Loss of Foreign Exchange</t>
  </si>
  <si>
    <t>Others CRF Bank charges</t>
  </si>
  <si>
    <t>Finance-Incorporated</t>
  </si>
  <si>
    <t>Expected 2nd Tranche FG Salary Bail out</t>
  </si>
  <si>
    <t>Kwara State Public, Private Partnership Bureau</t>
  </si>
  <si>
    <t>Conditional Grant Support Scheme</t>
  </si>
  <si>
    <t>22040301</t>
  </si>
  <si>
    <t>Suport for Youth/ Women Empowerment</t>
  </si>
  <si>
    <t>22040302</t>
  </si>
  <si>
    <t>Safety nets for the Vulnerables</t>
  </si>
  <si>
    <t>22040303</t>
  </si>
  <si>
    <t>Support for the Less Privilege</t>
  </si>
  <si>
    <t>TOTAL FOR CODE 0220001</t>
  </si>
  <si>
    <t>OTHER CHARGES (Public Debt Charges)</t>
  </si>
  <si>
    <t>Local Government joint Account</t>
  </si>
  <si>
    <t>Internal Loan Repayment</t>
  </si>
  <si>
    <t>Contractual Payment</t>
  </si>
  <si>
    <t>Bond Repayment ( Bond issue cost plus repayment 2016) (20 bn)</t>
  </si>
  <si>
    <t>22020412</t>
  </si>
  <si>
    <t>Maintenance of Markets/Public Places</t>
  </si>
  <si>
    <t>Seminars, Workshop, National/State Council and Conferences</t>
  </si>
  <si>
    <t>Operational Cost</t>
  </si>
  <si>
    <t>TOTAL FOR CODE  0220001</t>
  </si>
  <si>
    <t>Maintenanace of Street Lighting</t>
  </si>
  <si>
    <t>Maintenance of MDAs Electricity/ Electrical Facilities.</t>
  </si>
  <si>
    <t xml:space="preserve">Financial Consulting             </t>
  </si>
  <si>
    <t xml:space="preserve">Enginering Service </t>
  </si>
  <si>
    <t>TOTAL FOR CODE 0231001</t>
  </si>
  <si>
    <t>SUBSIDY GENERAL</t>
  </si>
  <si>
    <t>UTILITIES-GENERAL</t>
  </si>
  <si>
    <t>Other Maintenance Services/Street Lighting</t>
  </si>
  <si>
    <t>Security Service (Solar Security Light in REB Premises)</t>
  </si>
  <si>
    <t xml:space="preserve">Financial Consulting   (Professional  Services)               </t>
  </si>
  <si>
    <t>Committee &amp; Commission(Export Promotion)</t>
  </si>
  <si>
    <t>Provision of Electrical / Electronics and Hospital Equipment at all Care Centres</t>
  </si>
  <si>
    <t>Construction/Provision of VIP public Toilet in the Marriage Registry</t>
  </si>
  <si>
    <t>Contractual obligation for ongoing projects</t>
  </si>
  <si>
    <t>Rehabilitation of Women Multipurpose Centre, MWA H/Qs</t>
  </si>
  <si>
    <t>Rehabilitation of Juveline correctional institution Oko-Erin.</t>
  </si>
  <si>
    <t>Connection of Amoyo eletrification to national grid</t>
  </si>
  <si>
    <t>Women Empowerment Programmes for Women Development</t>
  </si>
  <si>
    <t>Actual Receipts as at December</t>
  </si>
  <si>
    <t>Negleted Tropical Diseases</t>
  </si>
  <si>
    <t xml:space="preserve">Sight Savers </t>
  </si>
  <si>
    <t>Dutch Government Assistance to Community Health Insurance Scheme (CHIS)</t>
  </si>
  <si>
    <t>Presidential Emergency Plan For AIDs Relief (PEPFAR)  Contribution for HIV/Aids</t>
  </si>
  <si>
    <t>NHIS for Primary School Pupils</t>
  </si>
  <si>
    <t>Saving One Million Lives Programmes for Result (SOML P for R )</t>
  </si>
  <si>
    <t>Global fund support on Malaria</t>
  </si>
  <si>
    <t>Actual Expenditure as at December</t>
  </si>
  <si>
    <t>Actual Expenditure as at October</t>
  </si>
  <si>
    <t>Purchase of Van (2 Hilux for Ministry and Art Council)</t>
  </si>
  <si>
    <t>Rehabilitation and Upgrading of Infrastructure (Art Council)</t>
  </si>
  <si>
    <t>Supply of Modern Equipment to Planning Studio</t>
  </si>
  <si>
    <t>Purchase of Motor Vehicle for all the Magistrate and Area court Judges.</t>
  </si>
  <si>
    <t>Purchase of Office Furniture and Fittings (20 Set of befitting Furniture/ Set of Massager Chairs and Treadmill  for High Court Judges.)</t>
  </si>
  <si>
    <t xml:space="preserve">Purchase of Power Generator (350 KVA 400/230 Volts for High Court Complex) </t>
  </si>
  <si>
    <t>Construction of Prisoners Cell and Toilet at High Court of Justice.</t>
  </si>
  <si>
    <t>Purchase of Power Generator (KVA Honda)</t>
  </si>
  <si>
    <t xml:space="preserve">Proposed International Border Market - Chikada, Baruteen L G A </t>
  </si>
  <si>
    <t>Capital Grant to Bureau of Micro-Credit Scheme Medium Entreprises</t>
  </si>
  <si>
    <t>Youth Improvement &amp; Empowerment Programme</t>
  </si>
  <si>
    <t xml:space="preserve"> -   </t>
  </si>
  <si>
    <t>Construction of Court Rooms (Magistrate Courts at Offa)</t>
  </si>
  <si>
    <t>Construction Provision of Libraries (Anatomy Classroom college of Nursing Oke-Ode)</t>
  </si>
  <si>
    <t>Construction /Provision infrastruture of (Administrative Block, Clinic, Classroom &amp; Laboratory at College of Health Tech Offa)</t>
  </si>
  <si>
    <t>Rehabilitation of Laboratory and Installation of Equipments at KWEPA</t>
  </si>
  <si>
    <t>Sector Code: 0535001</t>
  </si>
  <si>
    <t>Support from International Development Agency (IDA)</t>
  </si>
  <si>
    <t>Youth Employment and Social Support Operation (YESSO) KWSG Contribution</t>
  </si>
  <si>
    <t>KWASSACA Grants (HIV/AIDs) KWSG Contribution</t>
  </si>
  <si>
    <r>
      <t xml:space="preserve">Purchase of Office equipment i.e.50Steel Cabinet and 20 </t>
    </r>
    <r>
      <rPr>
        <sz val="12"/>
        <color indexed="8"/>
        <rFont val="Arial"/>
        <family val="2"/>
      </rPr>
      <t xml:space="preserve">Computers and 21nos of Photocopier Machines. </t>
    </r>
  </si>
  <si>
    <t>Rehabilitation Upgrading of State Cultural Centre (Art &amp; Culture)</t>
  </si>
  <si>
    <t>Audited Outcome</t>
  </si>
  <si>
    <t>Sub-Code No</t>
  </si>
  <si>
    <t>Details of Revenue</t>
  </si>
  <si>
    <t>Actual Collection 2015</t>
  </si>
  <si>
    <t>Basis of Estimation including rates etc</t>
  </si>
  <si>
    <t xml:space="preserve">   CODE NAME:- STATUTORY   ALLOCATION </t>
  </si>
  <si>
    <t>Share from Federation Account</t>
  </si>
  <si>
    <t xml:space="preserve">Sub-Total </t>
  </si>
  <si>
    <t>CODE NAME:-  STATE SHARE OF VAT</t>
  </si>
  <si>
    <t>Share from VAT Allocation</t>
  </si>
  <si>
    <t>CODE NAME:-   GOVT. SHARE OF EXCESS CRUDE ACCOUNT</t>
  </si>
  <si>
    <t>TOTAL FOR:  CODE 11000000 - FAAC</t>
  </si>
  <si>
    <t>REVENUE FROM KP3</t>
  </si>
  <si>
    <t>CODE NAME:  FEES - GENERAL</t>
  </si>
  <si>
    <t>12020427</t>
  </si>
  <si>
    <t>Tender Fees</t>
  </si>
  <si>
    <t>12020455</t>
  </si>
  <si>
    <t>Administrative Charges</t>
  </si>
  <si>
    <t>CODE NAME - SALES - GENERAL</t>
  </si>
  <si>
    <t>Proceeds from sales of Condemned Stores/Scraps &amp; Plant</t>
  </si>
  <si>
    <t>Most obsolete items were disposed in the year hence there is not much to be disposed in the coming year.</t>
  </si>
  <si>
    <t>CODE NAME - EARNINGS  GENERAL</t>
  </si>
  <si>
    <t>Earnings from Ministry of Finance Incorporated (MOFI)</t>
  </si>
  <si>
    <t>MOFI Transferred to Harmony Holdings</t>
  </si>
  <si>
    <t>CODE NAME - RE-PAYMENTS GENERAL</t>
  </si>
  <si>
    <t xml:space="preserve"> Motor Vehicle, Bicycle &amp; Motor Cycle Loans (Refurbising)</t>
  </si>
  <si>
    <t>Monthly repayment of 90,891,698.71 by Civil Servants for Vehicle loan, to terminate  July, 2017</t>
  </si>
  <si>
    <t>Staff Housing Loan (Refurbising)</t>
  </si>
  <si>
    <t xml:space="preserve"> Irewolede Housing Estate (Repayment)</t>
  </si>
  <si>
    <t>Expected deductions from allottees of the Irewolede Housing Units. Shortfall in the year accounted for by inability of LGs to remit.</t>
  </si>
  <si>
    <t>INVESTMENT INCOME - GENERAL</t>
  </si>
  <si>
    <t>Harmony Holdings Ltd. (Dividend Received)</t>
  </si>
  <si>
    <t>No receipt for two years now</t>
  </si>
  <si>
    <t xml:space="preserve">TOTAL FOR:  CODE 0220001 - MINISTRY FINANCE </t>
  </si>
  <si>
    <t>KWARA STATE INTERNAL REVENUE SERVICE</t>
  </si>
  <si>
    <t>INDEPENDENT REVENUE</t>
  </si>
  <si>
    <t>TAX REVENUE</t>
  </si>
  <si>
    <t>PERSONNAL TAXES</t>
  </si>
  <si>
    <t>Pay-As-You-Earn</t>
  </si>
  <si>
    <t>Direct Assessment</t>
  </si>
  <si>
    <t>Entertainment Tax</t>
  </si>
  <si>
    <t>Capital Gains Tax</t>
  </si>
  <si>
    <t>Sales Tax Arrears</t>
  </si>
  <si>
    <t>Motor Vehicle Resale Tax</t>
  </si>
  <si>
    <t>Purchase Tax</t>
  </si>
  <si>
    <t>Stamp Duties and Penalties</t>
  </si>
  <si>
    <t>NON-TAX REVENUE</t>
  </si>
  <si>
    <t>LICENCES - GENERAL</t>
  </si>
  <si>
    <t xml:space="preserve">Motor Vehicle Licenses/Reg. </t>
  </si>
  <si>
    <t>Drivers Licences &amp; Drivers Permit</t>
  </si>
  <si>
    <t>Motor Driver's and  Conductor's Badges</t>
  </si>
  <si>
    <t>Hackney Permit Licences</t>
  </si>
  <si>
    <t>Hotel Licences</t>
  </si>
  <si>
    <t>Motor Dealership Licences</t>
  </si>
  <si>
    <t>Carriage/ Roof-rack Permit</t>
  </si>
  <si>
    <t>Heavy Duty Permit</t>
  </si>
  <si>
    <t>Motocycle Rider's Permit</t>
  </si>
  <si>
    <t>Registration of Artisans</t>
  </si>
  <si>
    <t>CODE NAME - FEES - GENERAL</t>
  </si>
  <si>
    <t>Weights &amp; Measure Fees</t>
  </si>
  <si>
    <t>Change of Ownership Fees</t>
  </si>
  <si>
    <t xml:space="preserve">Property &amp; Tenement </t>
  </si>
  <si>
    <t>Development Levies</t>
  </si>
  <si>
    <t>Education Levy</t>
  </si>
  <si>
    <t>Certificate of Road Worthiness</t>
  </si>
  <si>
    <t>Proof of Ownership</t>
  </si>
  <si>
    <t>Drivers Testing Fee</t>
  </si>
  <si>
    <t>Change of Category</t>
  </si>
  <si>
    <t>Sales of Application Forms (Miscellaneous)</t>
  </si>
  <si>
    <t>Sales of Registration Booklet</t>
  </si>
  <si>
    <t>Sales of New Standardized Plate Number</t>
  </si>
  <si>
    <t>Sales of Properties (Abuja Plaza)</t>
  </si>
  <si>
    <t>Proceeds from Consolidated Emblem</t>
  </si>
  <si>
    <t>Earnings from Miscellaneous Insurance Policies</t>
  </si>
  <si>
    <t>Earning from Motor Vehicle Reg. and Weighing</t>
  </si>
  <si>
    <t>Earning from Informal Sector</t>
  </si>
  <si>
    <t>TOTAL FOR:  CODE 0220002 - KWARA STATE INTERNAL REVENUE SERVICES (GROSS TOTAL COLLECTION)</t>
  </si>
  <si>
    <t>TOTAL FOR:  CODE 0220002 - KWARA STATE INTERNAL REVENUE SERVICES(NET TOTAL COLLECTION)</t>
  </si>
  <si>
    <t xml:space="preserve">Issuance of Certificate of Origin </t>
  </si>
  <si>
    <t>The Revenue Line is under the Control of KWSIRS</t>
  </si>
  <si>
    <t xml:space="preserve">Administrative Contigences on-shore, off-shoe (in dollars) </t>
  </si>
  <si>
    <t xml:space="preserve">Contractor Registration Fees (Non-Refundable) </t>
  </si>
  <si>
    <t>23 No of Contractors are expected to pay the sum of N100,000 each</t>
  </si>
  <si>
    <r>
      <t xml:space="preserve">There is provision for new projects in 2017 budget. The award and execution of the projects proposed will attract revenue. Specifically, </t>
    </r>
    <r>
      <rPr>
        <b/>
        <sz val="9"/>
        <color theme="1"/>
        <rFont val="Arial"/>
        <family val="2"/>
      </rPr>
      <t>Contractors are expected to pay Tender fees for the execution of the underlisted Projects:</t>
    </r>
    <r>
      <rPr>
        <sz val="9"/>
        <color theme="1"/>
        <rFont val="Arial"/>
        <family val="2"/>
      </rPr>
      <t xml:space="preserve"> (1) Revenue expected for the Renovation CPWB Chalets @</t>
    </r>
    <r>
      <rPr>
        <b/>
        <sz val="9"/>
        <color theme="1"/>
        <rFont val="Arial"/>
        <family val="2"/>
      </rPr>
      <t>N120,000</t>
    </r>
    <r>
      <rPr>
        <sz val="9"/>
        <color theme="1"/>
        <rFont val="Arial"/>
        <family val="2"/>
      </rPr>
      <t xml:space="preserve"> (2) MPWB Chalets @</t>
    </r>
    <r>
      <rPr>
        <b/>
        <sz val="9"/>
        <color theme="1"/>
        <rFont val="Arial"/>
        <family val="2"/>
      </rPr>
      <t>N120,000</t>
    </r>
    <r>
      <rPr>
        <sz val="9"/>
        <color theme="1"/>
        <rFont val="Arial"/>
        <family val="2"/>
      </rPr>
      <t xml:space="preserve"> (3) KWSIEC Chalets @</t>
    </r>
    <r>
      <rPr>
        <b/>
        <sz val="9"/>
        <color theme="1"/>
        <rFont val="Arial"/>
        <family val="2"/>
      </rPr>
      <t>N120,000</t>
    </r>
    <r>
      <rPr>
        <sz val="9"/>
        <color theme="1"/>
        <rFont val="Arial"/>
        <family val="2"/>
      </rPr>
      <t xml:space="preserve"> (4) Cabinet Secretariat @</t>
    </r>
    <r>
      <rPr>
        <b/>
        <sz val="9"/>
        <color theme="1"/>
        <rFont val="Arial"/>
        <family val="2"/>
      </rPr>
      <t>N90,000</t>
    </r>
    <r>
      <rPr>
        <sz val="9"/>
        <color theme="1"/>
        <rFont val="Arial"/>
        <family val="2"/>
      </rPr>
      <t xml:space="preserve"> (5) Construction of Deputy Governor office @</t>
    </r>
    <r>
      <rPr>
        <b/>
        <sz val="9"/>
        <color theme="1"/>
        <rFont val="Arial"/>
        <family val="2"/>
      </rPr>
      <t>N450,000</t>
    </r>
    <r>
      <rPr>
        <sz val="9"/>
        <color theme="1"/>
        <rFont val="Arial"/>
        <family val="2"/>
      </rPr>
      <t xml:space="preserve"> (6) Construction of Store/Warehouse at MPWB @</t>
    </r>
    <r>
      <rPr>
        <b/>
        <sz val="9"/>
        <color theme="1"/>
        <rFont val="Arial"/>
        <family val="2"/>
      </rPr>
      <t>120,000</t>
    </r>
    <r>
      <rPr>
        <sz val="9"/>
        <color theme="1"/>
        <rFont val="Arial"/>
        <family val="2"/>
      </rPr>
      <t xml:space="preserve"> (7) Construction of Deputy Governor &amp; Speaker Lodge, Abuja @</t>
    </r>
    <r>
      <rPr>
        <b/>
        <sz val="9"/>
        <color theme="1"/>
        <rFont val="Arial"/>
        <family val="2"/>
      </rPr>
      <t>N450,000</t>
    </r>
    <r>
      <rPr>
        <sz val="9"/>
        <color theme="1"/>
        <rFont val="Arial"/>
        <family val="2"/>
      </rPr>
      <t xml:space="preserve"> (8) Construction of the Police Posts @</t>
    </r>
    <r>
      <rPr>
        <b/>
        <sz val="9"/>
        <color theme="1"/>
        <rFont val="Arial"/>
        <family val="2"/>
      </rPr>
      <t>N150,000</t>
    </r>
    <r>
      <rPr>
        <sz val="9"/>
        <color theme="1"/>
        <rFont val="Arial"/>
        <family val="2"/>
      </rPr>
      <t xml:space="preserve"> (9) Construction of ITC @</t>
    </r>
    <r>
      <rPr>
        <b/>
        <sz val="9"/>
        <color theme="1"/>
        <rFont val="Arial"/>
        <family val="2"/>
      </rPr>
      <t>N120,000</t>
    </r>
    <r>
      <rPr>
        <sz val="9"/>
        <color theme="1"/>
        <rFont val="Arial"/>
        <family val="2"/>
      </rPr>
      <t xml:space="preserve"> (10) Purchase/Installation of CCTV Camera @</t>
    </r>
    <r>
      <rPr>
        <b/>
        <sz val="9"/>
        <color theme="1"/>
        <rFont val="Arial"/>
        <family val="2"/>
      </rPr>
      <t>N450,000</t>
    </r>
    <r>
      <rPr>
        <sz val="9"/>
        <color theme="1"/>
        <rFont val="Arial"/>
        <family val="2"/>
      </rPr>
      <t xml:space="preserve"> (11) His Excellency's Lodge, Ilorin @</t>
    </r>
    <r>
      <rPr>
        <b/>
        <sz val="9"/>
        <color theme="1"/>
        <rFont val="Arial"/>
        <family val="2"/>
      </rPr>
      <t>N450,000</t>
    </r>
    <r>
      <rPr>
        <sz val="9"/>
        <color theme="1"/>
        <rFont val="Arial"/>
        <family val="2"/>
      </rPr>
      <t xml:space="preserve"> (12) Banquet Hall @</t>
    </r>
    <r>
      <rPr>
        <b/>
        <sz val="9"/>
        <color theme="1"/>
        <rFont val="Arial"/>
        <family val="2"/>
      </rPr>
      <t>N450,000</t>
    </r>
    <r>
      <rPr>
        <sz val="9"/>
        <color theme="1"/>
        <rFont val="Arial"/>
        <family val="2"/>
      </rPr>
      <t xml:space="preserve"> (13) Fuel Dump @</t>
    </r>
    <r>
      <rPr>
        <b/>
        <sz val="9"/>
        <color theme="1"/>
        <rFont val="Arial"/>
        <family val="2"/>
      </rPr>
      <t>N90,000</t>
    </r>
    <r>
      <rPr>
        <sz val="9"/>
        <color theme="1"/>
        <rFont val="Arial"/>
        <family val="2"/>
      </rPr>
      <t xml:space="preserve"> (14) Press-Centre @</t>
    </r>
    <r>
      <rPr>
        <b/>
        <sz val="9"/>
        <color theme="1"/>
        <rFont val="Arial"/>
        <family val="2"/>
      </rPr>
      <t>N90,000</t>
    </r>
    <r>
      <rPr>
        <sz val="9"/>
        <color theme="1"/>
        <rFont val="Arial"/>
        <family val="2"/>
      </rPr>
      <t xml:space="preserve"> (15) VIP Car Park @</t>
    </r>
    <r>
      <rPr>
        <b/>
        <sz val="9"/>
        <color theme="1"/>
        <rFont val="Arial"/>
        <family val="2"/>
      </rPr>
      <t>N120,000</t>
    </r>
    <r>
      <rPr>
        <sz val="9"/>
        <color theme="1"/>
        <rFont val="Arial"/>
        <family val="2"/>
      </rPr>
      <t>.(16) Deputy Governor's Lodge, Ilorin @</t>
    </r>
    <r>
      <rPr>
        <b/>
        <sz val="9"/>
        <color theme="1"/>
        <rFont val="Arial"/>
        <family val="2"/>
      </rPr>
      <t>N120,000</t>
    </r>
    <r>
      <rPr>
        <sz val="9"/>
        <color theme="1"/>
        <rFont val="Arial"/>
        <family val="2"/>
      </rPr>
      <t xml:space="preserve"> (17) Badminton @</t>
    </r>
    <r>
      <rPr>
        <b/>
        <sz val="9"/>
        <color theme="1"/>
        <rFont val="Arial"/>
        <family val="2"/>
      </rPr>
      <t>N120,000</t>
    </r>
    <r>
      <rPr>
        <sz val="9"/>
        <color theme="1"/>
        <rFont val="Arial"/>
        <family val="2"/>
      </rPr>
      <t xml:space="preserve">  (18) Office Building @</t>
    </r>
    <r>
      <rPr>
        <b/>
        <sz val="9"/>
        <color theme="1"/>
        <rFont val="Arial"/>
        <family val="2"/>
      </rPr>
      <t>N120,000</t>
    </r>
    <r>
      <rPr>
        <sz val="9"/>
        <color theme="1"/>
        <rFont val="Arial"/>
        <family val="2"/>
      </rPr>
      <t xml:space="preserve"> Govt. (19) General Store/Warehouse at GH @</t>
    </r>
    <r>
      <rPr>
        <b/>
        <sz val="9"/>
        <color theme="1"/>
        <rFont val="Arial"/>
        <family val="2"/>
      </rPr>
      <t>N120,000</t>
    </r>
    <r>
      <rPr>
        <sz val="9"/>
        <color theme="1"/>
        <rFont val="Arial"/>
        <family val="2"/>
      </rPr>
      <t xml:space="preserve"> (20) Canteen @</t>
    </r>
    <r>
      <rPr>
        <b/>
        <sz val="9"/>
        <color theme="1"/>
        <rFont val="Arial"/>
        <family val="2"/>
      </rPr>
      <t>N120,000</t>
    </r>
    <r>
      <rPr>
        <sz val="9"/>
        <color theme="1"/>
        <rFont val="Arial"/>
        <family val="2"/>
      </rPr>
      <t xml:space="preserve"> (21) Reconstruction of Fence at His Excellency's Lodge @</t>
    </r>
    <r>
      <rPr>
        <b/>
        <sz val="9"/>
        <color theme="1"/>
        <rFont val="Arial"/>
        <family val="2"/>
      </rPr>
      <t>N120,000</t>
    </r>
    <r>
      <rPr>
        <sz val="9"/>
        <color theme="1"/>
        <rFont val="Arial"/>
        <family val="2"/>
      </rPr>
      <t xml:space="preserve"> (22) Swimming Pool @</t>
    </r>
    <r>
      <rPr>
        <b/>
        <sz val="9"/>
        <color theme="1"/>
        <rFont val="Arial"/>
        <family val="2"/>
      </rPr>
      <t>N120,000</t>
    </r>
    <r>
      <rPr>
        <sz val="9"/>
        <color theme="1"/>
        <rFont val="Arial"/>
        <family val="2"/>
      </rPr>
      <t xml:space="preserve"> (23) Construction of Horse Race Cource @</t>
    </r>
    <r>
      <rPr>
        <b/>
        <sz val="9"/>
        <color theme="1"/>
        <rFont val="Arial"/>
        <family val="2"/>
      </rPr>
      <t>N120,000</t>
    </r>
    <r>
      <rPr>
        <sz val="9"/>
        <color theme="1"/>
        <rFont val="Arial"/>
        <family val="2"/>
      </rPr>
      <t xml:space="preserve">   (</t>
    </r>
    <r>
      <rPr>
        <b/>
        <sz val="9"/>
        <color theme="1"/>
        <rFont val="Arial"/>
        <family val="2"/>
      </rPr>
      <t>TOTAL N4.350m)</t>
    </r>
  </si>
  <si>
    <t>Renewal Fees (for all service provider)</t>
  </si>
  <si>
    <t>4-Contractors to handle the Projects in both Governor's Office and Government House are expected to pay N250,000 each as renewal fees for all Services to be provided. The Contractors are: (1) NGCOM:internet Service providers (2) LADORB Maintenance of CCTV (3) OPEL Cleaning Service: Janitorial Service (4) DEMMEY Cleaning Services: Janitorial Service</t>
  </si>
  <si>
    <t>Miscellaneous Revenue (Hajj Fees)</t>
  </si>
  <si>
    <t>Earnings from Catering Services (Government Guest House  Kaduna)</t>
  </si>
  <si>
    <t>The Property is in the custody of KP3</t>
  </si>
  <si>
    <t>Earning from Services Providers</t>
  </si>
  <si>
    <r>
      <t>2-Nos. Contractors to handle the Supply of Stationery &amp; Daily Newspapers in both Governor's Office &amp; Government House are expected to pay N10,000 each as Registration fees to the State Government and renewable yearly =</t>
    </r>
    <r>
      <rPr>
        <b/>
        <sz val="9"/>
        <color theme="1"/>
        <rFont val="Arial"/>
        <family val="2"/>
      </rPr>
      <t>N20,000</t>
    </r>
    <r>
      <rPr>
        <sz val="9"/>
        <color theme="1"/>
        <rFont val="Arial"/>
        <family val="2"/>
      </rPr>
      <t xml:space="preserve">. (ii) Contractors to handle the Clearning and Fumigation Services in Government House is expected to pay </t>
    </r>
    <r>
      <rPr>
        <b/>
        <sz val="9"/>
        <color theme="1"/>
        <rFont val="Arial"/>
        <family val="2"/>
      </rPr>
      <t>N20,000</t>
    </r>
    <r>
      <rPr>
        <sz val="9"/>
        <color theme="1"/>
        <rFont val="Arial"/>
        <family val="2"/>
      </rPr>
      <t xml:space="preserve"> as Registration fees to the State Government and renewable yearly, (iii) Contractor to handle the Supply of Petrol &amp; diesel to Government House is expected to pay Registration fees of </t>
    </r>
    <r>
      <rPr>
        <b/>
        <sz val="9"/>
        <color theme="1"/>
        <rFont val="Arial"/>
        <family val="2"/>
      </rPr>
      <t>N100,000</t>
    </r>
    <r>
      <rPr>
        <sz val="9"/>
        <color theme="1"/>
        <rFont val="Arial"/>
        <family val="2"/>
      </rPr>
      <t xml:space="preserve"> and renewable yearly</t>
    </r>
  </si>
  <si>
    <t>Sales of I D Card</t>
  </si>
  <si>
    <t>The Revenue line is not applicable under Governor's Office</t>
  </si>
  <si>
    <t xml:space="preserve"> CODE NAME - RENT ON LAND &amp; OTHERS GENERAL</t>
  </si>
  <si>
    <t xml:space="preserve">Rent on Government Properties </t>
  </si>
  <si>
    <t>Property in Kaduna is in the custody of Harmony Holdings Limited while properties in Lagos are with Ministry of Commerce &amp; Co-operatives. However there is Litigation on the same property at plot 1224 Victoria Island, Lagos.</t>
  </si>
  <si>
    <t>Rent on Abuja Gate-Way Plaza</t>
  </si>
  <si>
    <t>The Property is in the custody of Minisrty of Finance</t>
  </si>
  <si>
    <t>Repayment of Monitsed Vehicles</t>
  </si>
  <si>
    <r>
      <t>Monthly deductions for the procurement of Monetized vehicles for the Public office holders in the year 2016 is N13,876,406m Per-month X 12months =</t>
    </r>
    <r>
      <rPr>
        <b/>
        <sz val="9"/>
        <color theme="1"/>
        <rFont val="Arial"/>
        <family val="2"/>
      </rPr>
      <t>N166,516,872m while the same figure will be repeated in the year 2017</t>
    </r>
  </si>
  <si>
    <t>TOTAL FOR:  CODE 0111003 - GOVERNOR'S OFFICE</t>
  </si>
  <si>
    <t>Tender fees (non-refundable) to be generated on all approved capital projects.</t>
  </si>
  <si>
    <t xml:space="preserve">School/Tuition/Examination Fees  </t>
  </si>
  <si>
    <t>1. Course Fees-201 students (Returning students 101, Expected New students 100) x 15,000. 2. Result Checking Fees- 1001 Candidates (400 June Exam, 400 December Exam, 201 Regular students) X 600.3. Exam Fees- 800 Candidates (June exam 400, December exam 400) X N3,000                                                              4. Certificates - 500 students X 2,000</t>
  </si>
  <si>
    <t>Short Term Seminar and Workshop (MDU)</t>
  </si>
  <si>
    <t>3 seminars and workshops in 2017 @ ₦15,000 per workshop</t>
  </si>
  <si>
    <t>Sales of I D card (Civil Servant and Pesioners)</t>
  </si>
  <si>
    <t>Civil Servants &amp; Staff of Parastatals  7200+TSC 8,103= 15,303 X ₦600, Pension board 60 X ₦500 X 12 mths</t>
  </si>
  <si>
    <t xml:space="preserve">Sales of Application Forms (S.D.C) </t>
  </si>
  <si>
    <t>Expected 100 students X 3000</t>
  </si>
  <si>
    <t>Sales of Govt. Building (Quarters)</t>
  </si>
  <si>
    <t>Category A: General sales of quarters ₦231.5M, Category B: Non-civil servant ₦28M, Category C: Federal Agency ₦43M. (Annexture: 1A)</t>
  </si>
  <si>
    <t xml:space="preserve"> CODE NAME - RENT ON GOVT. BUILDING GENERAL</t>
  </si>
  <si>
    <t>Rent on Government Quarters (Senior &amp; Junior Staff)</t>
  </si>
  <si>
    <t>Rent on Govt. Quarter at school&amp; Hospitals Premises @N314,500/month  Annex: 1B</t>
  </si>
  <si>
    <t>TOTAL FOR:  CODE 0125001 - HEAD OF SERVICE</t>
  </si>
  <si>
    <t>Registration Accounting Firms &amp; Statutory Corp.</t>
  </si>
  <si>
    <t>See pg 1 on explanatory note</t>
  </si>
  <si>
    <t>Renewal Fees (Accounting Firms &amp; Statutory Corp.)</t>
  </si>
  <si>
    <t>CODE NAME:  RE -IMBURSEMENT GENERAL</t>
  </si>
  <si>
    <t>Audit Fees (Report Fees)</t>
  </si>
  <si>
    <t>TOTAL FOR:  CODE 0140001- STATE AUDIT DEPARTMENT</t>
  </si>
  <si>
    <t>CODE NAME:  FINES - GENERAL</t>
  </si>
  <si>
    <t xml:space="preserve">Penalties (Sanction) </t>
  </si>
  <si>
    <t xml:space="preserve"> Audit Fees (Statutory Local Government)</t>
  </si>
  <si>
    <t>Arrears of 2014 - 2015. 2 million was paid by 2 local govt., in 2014</t>
  </si>
  <si>
    <t>TOTAL FOR:  CODE 0140002- LOCAL GOVT. AUDIT DEPT.</t>
  </si>
  <si>
    <t xml:space="preserve">Sales of Hansard </t>
  </si>
  <si>
    <t>The hitherto low demand for hanzard from the general public is further compounded by the  plan of the house to go online, hence no revenue is envisaged.</t>
  </si>
  <si>
    <t>Earnings from the use of Government Vehicles</t>
  </si>
  <si>
    <t>Earnings from Catering Service</t>
  </si>
  <si>
    <t xml:space="preserve"> CODE NAME - RENT ON GOVT. BUILDINGS GENERAL</t>
  </si>
  <si>
    <t>Rent on Government Quarters (Assembly)</t>
  </si>
  <si>
    <t xml:space="preserve">Quarters has been sold out </t>
  </si>
  <si>
    <t>Repayment of Vehicle Loan</t>
  </si>
  <si>
    <t>TOTAL FOR:  CODE 0112001- HOUSE OF ASSEMBLY</t>
  </si>
  <si>
    <t xml:space="preserve"> CODE NAME: LICENCES - GENERAL</t>
  </si>
  <si>
    <r>
      <t>The Ministry through KWIRS &amp; S A Artisans is working on getting Artisans to pay,based on the Data obtained, there are 9 associations under the Ministry as detailed below.(i) Photographers 895 (ii) Masters of Ceremony 150 (III)printer 400 (iv)Recharge card distributors 100 (v) Newspapers / Magazine Vendors 50 (vi)Video/Television viewing Centre operators 300 (vii) craft /fine arts studio/graphic designers 300 (viii) Engagers (Ceremony) 100 (vi)Video Coverage/Cassette/Film tape sellers and Rentals 200 (ix) mast /GSM Operators 5 = Grand Total  of members= 2500.Each member of this group would be registered with a token fee of #1000 amounting to #2,500,000.00.</t>
    </r>
    <r>
      <rPr>
        <b/>
        <sz val="9"/>
        <color theme="1"/>
        <rFont val="Arial"/>
        <family val="2"/>
      </rPr>
      <t>(#1000 x2500 members=#2.5m</t>
    </r>
    <r>
      <rPr>
        <sz val="9"/>
        <color theme="1"/>
        <rFont val="Arial"/>
        <family val="2"/>
      </rPr>
      <t>)</t>
    </r>
  </si>
  <si>
    <t xml:space="preserve">Registration of Auctioners </t>
  </si>
  <si>
    <t>If Auctioneers are assured of government patronage in 2017,it is anticipated that atleast 5 new Auctioneers will  be registered at the rate of #20,000 per Auctioneer amounting to #100,000.00 (#20,000 x 5=#100,000.00)</t>
  </si>
  <si>
    <t>It is anticipated that  the total nos of 9 Contracts from  sub-codes i.e 10105,10106,,10140,10144,20101 and 20101 will be executed in year 2017, through competitive bidding at the rate of #20,000.00 per bidder i.e (#20,000.00 x 3 x 9=#540,000.00)</t>
  </si>
  <si>
    <t>Renewal Fees (Auctioner)</t>
  </si>
  <si>
    <t>All things being equal if auctioneers are promised of government patronage, It is anticipated that 20 nos  registered Auctioneers will renew their regisration at the rate of #10,000. (20 x N10,000 =N 200,000.00)</t>
  </si>
  <si>
    <t>Sales of Graphic Art Products</t>
  </si>
  <si>
    <r>
      <t>Graphic Div.</t>
    </r>
    <r>
      <rPr>
        <sz val="9"/>
        <color theme="1"/>
        <rFont val="Arial"/>
        <family val="2"/>
      </rPr>
      <t xml:space="preserve"> #700,000.00 revenue target is achievable.The break down as follows; (i) #400,000.00  for the sale of flags to the Emirs &amp; Obas (iii) #300,000.00 for the sale of flags to private schools in the State.and plan is on the way to show case the sale of  Adeire cloths to MDAs &amp; partner banks in the State =</t>
    </r>
    <r>
      <rPr>
        <b/>
        <sz val="9"/>
        <color theme="1"/>
        <rFont val="Arial"/>
        <family val="2"/>
      </rPr>
      <t xml:space="preserve">Total (#400,000.00 + #300,000.00= #700,000.00) Grand Total=#700,000.00    </t>
    </r>
    <r>
      <rPr>
        <sz val="9"/>
        <color theme="1"/>
        <rFont val="Arial"/>
        <family val="2"/>
      </rPr>
      <t xml:space="preserve">                                        </t>
    </r>
  </si>
  <si>
    <t xml:space="preserve">Earnings from Printing </t>
  </si>
  <si>
    <t>In 2016 we assumed that the government Printer would be well equiped,however this was not done.It is expected in 2017 that government printer will be repostion along side with the Herald.</t>
  </si>
  <si>
    <t>Earnings from Video Services and Pub. Address System</t>
  </si>
  <si>
    <r>
      <t xml:space="preserve">It is anticipated that an average of two functions per month would be carried out due to obsolete status of the P A Van &amp; low patronage from MDAs at the rate of #5,000.00, (#5000 x 26 weeks=   </t>
    </r>
    <r>
      <rPr>
        <b/>
        <sz val="9"/>
        <color theme="1"/>
        <rFont val="Arial"/>
        <family val="2"/>
      </rPr>
      <t>#130,000.00)</t>
    </r>
  </si>
  <si>
    <t>Earnings from KWASAA</t>
  </si>
  <si>
    <t xml:space="preserve">It is expected that the Consultants would strategized &amp; repositioned towards in its operation and be more aggressive in thier revenue drive.It is anticipated that the Agency would be able to meet the set target as shown below (i) 20,000.00 1st party Structure @ the rate of #2,000.00 per structure = sum #40m (ie M.M. Barbing saloon , Iya Kemi food centre Ahmed patent store)  (20000x#2000=#40,000,000.00) (ii) 2nd party structure( Government directional signs own and managed by  Government non billable structure eg Government Schools signboard Ministries signboard or Hospital etc) (iii) 2000 corporate structures  @ the rate of #5000 per structure ie Banks, Manufacturing companies  Hotels and Event centres. (2000x #5000=#10m (iii) 100 3rd party structure @ the rate of #250,000.00 per structure ie outdoors professionals, they advertise for big companies and multinationals. practioners  (100 X #250,000=#30,000,000.00) (d) #15m would be realised from Lamp poles(v) 500 units of Telecom Mast @ #40,000.00 = #20m would be realised from Communication Masts.(MTN GLO,Airtel and Etisalat  Total = #40,000,000.00 + #30,000,000.00 + #10,000,000.00 + # 15,000,000.00 + # 20,000,000.00=Grand Total #115,000,000.00.This Estimate is based on provision of improved logistics. which includes vehicles and  an enforcement bus. </t>
  </si>
  <si>
    <t xml:space="preserve">Earnings from Information Video/Videoscope Services </t>
  </si>
  <si>
    <r>
      <t xml:space="preserve">The revenue target is contigent upon the provision of Equpments in the Studio @ the cost of #410,150.00 in the proposed 2017  Ministry Capital expenditure.The Revenue target achievable,and the Ministry would ensure in bringing in the stake holders for patronage on production of jingles,Documentaries, recordings and burning of CDs,DVDs etc .The Studio when completed would also be in use for all MDAs at a fixed rate of #10,000.00 per event @ average of 2 events per week </t>
    </r>
    <r>
      <rPr>
        <b/>
        <sz val="9"/>
        <color theme="1"/>
        <rFont val="Arial"/>
        <family val="2"/>
      </rPr>
      <t>(#10,000 x 2 x 52 =#1,040,000.00)</t>
    </r>
    <r>
      <rPr>
        <sz val="9"/>
        <color theme="1"/>
        <rFont val="Arial"/>
        <family val="2"/>
      </rPr>
      <t xml:space="preserve">. </t>
    </r>
  </si>
  <si>
    <t xml:space="preserve">Earnings from Information and Communications Mgt. TrainingVideo/Videoscope Services </t>
  </si>
  <si>
    <r>
      <t>NITDA is partnering with a private company to locate an ICT Training Centre in the Ministry.If it come up it has the potential to generate</t>
    </r>
    <r>
      <rPr>
        <b/>
        <sz val="9"/>
        <color theme="1"/>
        <rFont val="Arial"/>
        <family val="2"/>
      </rPr>
      <t xml:space="preserve"> #500,000.00 </t>
    </r>
    <r>
      <rPr>
        <sz val="9"/>
        <color theme="1"/>
        <rFont val="Arial"/>
        <family val="2"/>
      </rPr>
      <t>annually</t>
    </r>
  </si>
  <si>
    <t>TOTAL FOR:  CODE 0123001- MINISTRY OF INFORMATION</t>
  </si>
  <si>
    <t>CODE NAME: LICENCES-GENERAL</t>
  </si>
  <si>
    <t>Fishing Permits</t>
  </si>
  <si>
    <t>400 Fishermen to obtain permits @ the rate of N500/fisherman/year. Collection was delay because of late engagement of consultants by KWIRS</t>
  </si>
  <si>
    <t>Produce buyers</t>
  </si>
  <si>
    <t>2 new produce buyers Registration @ N30,000 per merchant.</t>
  </si>
  <si>
    <t>Trade Animal Licences</t>
  </si>
  <si>
    <t>Hide and Skin Buyer Licences</t>
  </si>
  <si>
    <t>Fish Cold Rooms</t>
  </si>
  <si>
    <t>Registration of Private Veterinary Clinics</t>
  </si>
  <si>
    <t>Registration of Agro Dealers</t>
  </si>
  <si>
    <t>2 newAgro-dealers @ N20,000</t>
  </si>
  <si>
    <t>Registration of Slaughter House and Meat Shop</t>
  </si>
  <si>
    <t>3 New Meat shops are envisaged @N20,000 for new registration.</t>
  </si>
  <si>
    <t>Registration of Veterinary Drug Stores</t>
  </si>
  <si>
    <t>Down-ward review is considered for the fact that some of the owners are not stable &amp; in different categories. 5 new Vet. drug stores @ N10,000/store.</t>
  </si>
  <si>
    <t>Registration of Feed Mill Centres</t>
  </si>
  <si>
    <r>
      <t xml:space="preserve">12 no of new feed mills/feed mill centers at N5,000/ Feed-mill </t>
    </r>
    <r>
      <rPr>
        <b/>
        <sz val="9"/>
        <color theme="1"/>
        <rFont val="Arial"/>
        <family val="2"/>
      </rPr>
      <t>subject to enactment of relevant laws</t>
    </r>
    <r>
      <rPr>
        <sz val="9"/>
        <color theme="1"/>
        <rFont val="Arial"/>
        <family val="2"/>
      </rPr>
      <t>.</t>
    </r>
  </si>
  <si>
    <t>Registration of Livestock Farms</t>
  </si>
  <si>
    <r>
      <t xml:space="preserve">(i)47  Poultry farms:(a) 18 Small Poultry Farms (1,000 -2,000 birds) @ N3,000/farmer x18 </t>
    </r>
    <r>
      <rPr>
        <b/>
        <sz val="9"/>
        <color theme="1"/>
        <rFont val="Arial"/>
        <family val="2"/>
      </rPr>
      <t>=N54,000;</t>
    </r>
    <r>
      <rPr>
        <sz val="9"/>
        <color theme="1"/>
        <rFont val="Arial"/>
        <family val="2"/>
      </rPr>
      <t xml:space="preserve"> (b) 13 1st Medium P. Farms (2,001-5,000birds) @ N5,000/farmer x13 </t>
    </r>
    <r>
      <rPr>
        <b/>
        <sz val="9"/>
        <color theme="1"/>
        <rFont val="Arial"/>
        <family val="2"/>
      </rPr>
      <t>=N65,000;</t>
    </r>
    <r>
      <rPr>
        <sz val="9"/>
        <color theme="1"/>
        <rFont val="Arial"/>
        <family val="2"/>
      </rPr>
      <t xml:space="preserve"> (c)6 2nd Medium  P. Farms (5,001-10,000birds) @ N7,000 x6 </t>
    </r>
    <r>
      <rPr>
        <b/>
        <sz val="9"/>
        <color theme="1"/>
        <rFont val="Arial"/>
        <family val="2"/>
      </rPr>
      <t>=N42,000;</t>
    </r>
    <r>
      <rPr>
        <sz val="9"/>
        <color theme="1"/>
        <rFont val="Arial"/>
        <family val="2"/>
      </rPr>
      <t xml:space="preserve"> (d) 8Large farms (10,000birds and above) @ N10,000/farmers x8 </t>
    </r>
    <r>
      <rPr>
        <b/>
        <sz val="9"/>
        <color theme="1"/>
        <rFont val="Arial"/>
        <family val="2"/>
      </rPr>
      <t>=N80,000</t>
    </r>
    <r>
      <rPr>
        <sz val="9"/>
        <color theme="1"/>
        <rFont val="Arial"/>
        <family val="2"/>
      </rPr>
      <t xml:space="preserve"> (e) 2 large P. Farms with hatcheries @ N20,000 x2 </t>
    </r>
    <r>
      <rPr>
        <b/>
        <sz val="9"/>
        <color theme="1"/>
        <rFont val="Arial"/>
        <family val="2"/>
      </rPr>
      <t>=N40,000</t>
    </r>
    <r>
      <rPr>
        <sz val="9"/>
        <color theme="1"/>
        <rFont val="Arial"/>
        <family val="2"/>
      </rPr>
      <t xml:space="preserve">  </t>
    </r>
    <r>
      <rPr>
        <b/>
        <sz val="9"/>
        <color theme="1"/>
        <rFont val="Arial"/>
        <family val="2"/>
      </rPr>
      <t>Sub. Total (i)=N281,000</t>
    </r>
    <r>
      <rPr>
        <sz val="9"/>
        <color theme="1"/>
        <rFont val="Arial"/>
        <family val="2"/>
      </rPr>
      <t xml:space="preserve">. (ii)15 cattles farms at N10,000 each x 15 </t>
    </r>
    <r>
      <rPr>
        <b/>
        <sz val="9"/>
        <color theme="1"/>
        <rFont val="Arial"/>
        <family val="2"/>
      </rPr>
      <t>=N150,000.</t>
    </r>
    <r>
      <rPr>
        <sz val="9"/>
        <color theme="1"/>
        <rFont val="Arial"/>
        <family val="2"/>
      </rPr>
      <t xml:space="preserve"> (iii) 10pigery farms at N5,000  x 10 </t>
    </r>
    <r>
      <rPr>
        <b/>
        <sz val="9"/>
        <color theme="1"/>
        <rFont val="Arial"/>
        <family val="2"/>
      </rPr>
      <t>=N50,000.</t>
    </r>
    <r>
      <rPr>
        <sz val="9"/>
        <color theme="1"/>
        <rFont val="Arial"/>
        <family val="2"/>
      </rPr>
      <t xml:space="preserve"> </t>
    </r>
    <r>
      <rPr>
        <b/>
        <sz val="9"/>
        <color theme="1"/>
        <rFont val="Arial"/>
        <family val="2"/>
      </rPr>
      <t>subject to enactment of relevant laws.</t>
    </r>
  </si>
  <si>
    <t xml:space="preserve">No contract is envisaged </t>
  </si>
  <si>
    <t xml:space="preserve">Renewal Fees </t>
  </si>
  <si>
    <r>
      <t xml:space="preserve">(a) </t>
    </r>
    <r>
      <rPr>
        <b/>
        <sz val="9"/>
        <color theme="1"/>
        <rFont val="Arial"/>
        <family val="2"/>
      </rPr>
      <t xml:space="preserve">Livestock </t>
    </r>
    <r>
      <rPr>
        <sz val="9"/>
        <color theme="1"/>
        <rFont val="Arial"/>
        <family val="2"/>
      </rPr>
      <t xml:space="preserve">(i) Renewal of 4 feed mill centers at N2,000 = N8,000. (ii) Renewal of 1poultry farm at N20,000 = N20,000. (iii) Renewal of 23pastoralist in Grazing Reserve at N2,000= N46,000. </t>
    </r>
    <r>
      <rPr>
        <b/>
        <sz val="9"/>
        <color theme="1"/>
        <rFont val="Arial"/>
        <family val="2"/>
      </rPr>
      <t xml:space="preserve">Sub Total (a) =N74,000.                                                                              </t>
    </r>
    <r>
      <rPr>
        <sz val="9"/>
        <color theme="1"/>
        <rFont val="Arial"/>
        <family val="2"/>
      </rPr>
      <t>(b)</t>
    </r>
    <r>
      <rPr>
        <b/>
        <sz val="9"/>
        <color theme="1"/>
        <rFont val="Arial"/>
        <family val="2"/>
      </rPr>
      <t xml:space="preserve">Fisheries </t>
    </r>
    <r>
      <rPr>
        <sz val="9"/>
        <color theme="1"/>
        <rFont val="Arial"/>
        <family val="2"/>
      </rPr>
      <t>(i)22 functional Existing fish coldrooms at N10,000/coldroom =</t>
    </r>
    <r>
      <rPr>
        <b/>
        <sz val="9"/>
        <color theme="1"/>
        <rFont val="Arial"/>
        <family val="2"/>
      </rPr>
      <t xml:space="preserve">N220,000.                                                                                  </t>
    </r>
    <r>
      <rPr>
        <sz val="9"/>
        <color theme="1"/>
        <rFont val="Arial"/>
        <family val="2"/>
      </rPr>
      <t xml:space="preserve">(c) </t>
    </r>
    <r>
      <rPr>
        <b/>
        <sz val="9"/>
        <color theme="1"/>
        <rFont val="Arial"/>
        <family val="2"/>
      </rPr>
      <t xml:space="preserve">AES </t>
    </r>
    <r>
      <rPr>
        <sz val="9"/>
        <color theme="1"/>
        <rFont val="Arial"/>
        <family val="2"/>
      </rPr>
      <t>(i) Renewal of produce buyers @ N15,000 for 17 merchants =N255,000</t>
    </r>
    <r>
      <rPr>
        <b/>
        <sz val="9"/>
        <color theme="1"/>
        <rFont val="Arial"/>
        <family val="2"/>
      </rPr>
      <t xml:space="preserve"> </t>
    </r>
    <r>
      <rPr>
        <sz val="9"/>
        <color theme="1"/>
        <rFont val="Arial"/>
        <family val="2"/>
      </rPr>
      <t xml:space="preserve">(ii) 22 Agro-dealers @ N5,000 =N110,000. Sub Total </t>
    </r>
    <r>
      <rPr>
        <b/>
        <sz val="9"/>
        <color theme="1"/>
        <rFont val="Arial"/>
        <family val="2"/>
      </rPr>
      <t>=N365,000</t>
    </r>
    <r>
      <rPr>
        <sz val="9"/>
        <color theme="1"/>
        <rFont val="Arial"/>
        <family val="2"/>
      </rPr>
      <t xml:space="preserve"> (d i)</t>
    </r>
    <r>
      <rPr>
        <b/>
        <sz val="9"/>
        <color theme="1"/>
        <rFont val="Arial"/>
        <family val="2"/>
      </rPr>
      <t xml:space="preserve"> </t>
    </r>
    <r>
      <rPr>
        <sz val="9"/>
        <color theme="1"/>
        <rFont val="Arial"/>
        <family val="2"/>
      </rPr>
      <t xml:space="preserve">Vet. drug store: 3Big  @ N30,000=N90,000; 10 small @ N10,000=N100,000 </t>
    </r>
    <r>
      <rPr>
        <b/>
        <sz val="9"/>
        <color theme="1"/>
        <rFont val="Arial"/>
        <family val="2"/>
      </rPr>
      <t xml:space="preserve"> </t>
    </r>
    <r>
      <rPr>
        <sz val="9"/>
        <color theme="1"/>
        <rFont val="Arial"/>
        <family val="2"/>
      </rPr>
      <t xml:space="preserve">=N190,000. ( ii) 2 Vet. Clinic @ N20,000each and 1 Big @ N50,000 =N90,000. ( iii) 7 Slaughters Slab @ N5,000 =N35,000. Sub Total </t>
    </r>
    <r>
      <rPr>
        <b/>
        <sz val="9"/>
        <color theme="1"/>
        <rFont val="Arial"/>
        <family val="2"/>
      </rPr>
      <t>=N315,000</t>
    </r>
    <r>
      <rPr>
        <sz val="9"/>
        <color theme="1"/>
        <rFont val="Arial"/>
        <family val="2"/>
      </rPr>
      <t xml:space="preserve"> </t>
    </r>
  </si>
  <si>
    <t>Laboratory Fees(Feed Lab.  Service)</t>
  </si>
  <si>
    <t>Recommended for deletion</t>
  </si>
  <si>
    <t xml:space="preserve">Land Use Charge (Clearing) </t>
  </si>
  <si>
    <t xml:space="preserve">Inspection Fees </t>
  </si>
  <si>
    <r>
      <t>(a)</t>
    </r>
    <r>
      <rPr>
        <b/>
        <sz val="9"/>
        <color theme="1"/>
        <rFont val="Arial"/>
        <family val="2"/>
      </rPr>
      <t>Meat inspection:</t>
    </r>
    <r>
      <rPr>
        <sz val="9"/>
        <color theme="1"/>
        <rFont val="Arial"/>
        <family val="2"/>
      </rPr>
      <t xml:space="preserve"> 120 animal / day @ N240/cow x5days x52weeks= </t>
    </r>
    <r>
      <rPr>
        <b/>
        <sz val="9"/>
        <color theme="1"/>
        <rFont val="Arial"/>
        <family val="2"/>
      </rPr>
      <t>N7.488m</t>
    </r>
    <r>
      <rPr>
        <sz val="9"/>
        <color theme="1"/>
        <rFont val="Arial"/>
        <family val="2"/>
      </rPr>
      <t xml:space="preserve"> </t>
    </r>
    <r>
      <rPr>
        <b/>
        <sz val="9"/>
        <color theme="1"/>
        <rFont val="Arial"/>
        <family val="2"/>
      </rPr>
      <t>(b) Produce Control Post-N12m;</t>
    </r>
    <r>
      <rPr>
        <sz val="9"/>
        <color theme="1"/>
        <rFont val="Arial"/>
        <family val="2"/>
      </rPr>
      <t xml:space="preserve"> </t>
    </r>
    <r>
      <rPr>
        <b/>
        <sz val="9"/>
        <color theme="1"/>
        <rFont val="Arial"/>
        <family val="2"/>
      </rPr>
      <t>(c)Produce</t>
    </r>
    <r>
      <rPr>
        <sz val="9"/>
        <color theme="1"/>
        <rFont val="Arial"/>
        <family val="2"/>
      </rPr>
      <t xml:space="preserve"> </t>
    </r>
    <r>
      <rPr>
        <b/>
        <sz val="9"/>
        <color theme="1"/>
        <rFont val="Arial"/>
        <family val="2"/>
      </rPr>
      <t>&amp; grading</t>
    </r>
    <r>
      <rPr>
        <sz val="9"/>
        <color theme="1"/>
        <rFont val="Arial"/>
        <family val="2"/>
      </rPr>
      <t>-</t>
    </r>
    <r>
      <rPr>
        <b/>
        <sz val="9"/>
        <color theme="1"/>
        <rFont val="Arial"/>
        <family val="2"/>
      </rPr>
      <t>N1m</t>
    </r>
  </si>
  <si>
    <t>Pest Control Services Charge</t>
  </si>
  <si>
    <t>Grazing Reserve Fees</t>
  </si>
  <si>
    <r>
      <t xml:space="preserve">Reg. of 25 pastorists @ N2,000/pastorist of grazing reserve at Gidan Magajiya. </t>
    </r>
    <r>
      <rPr>
        <b/>
        <sz val="9"/>
        <color theme="1"/>
        <rFont val="Arial"/>
        <family val="2"/>
      </rPr>
      <t>subject to enactment of relevant laws.</t>
    </r>
  </si>
  <si>
    <t xml:space="preserve">Proceed from Sales of Farm Produce </t>
  </si>
  <si>
    <t xml:space="preserve">Sales of Veterinary Drug Revolving Scheme </t>
  </si>
  <si>
    <t xml:space="preserve">Proceed from the Sales of Home Economic Extention Products (Gendre: Women in Agriculture) </t>
  </si>
  <si>
    <t>The proceeds are reminant of trainning materials</t>
  </si>
  <si>
    <t xml:space="preserve">Sales of Fertilizer  </t>
  </si>
  <si>
    <t>Sales of Tractors under Loan Subsidy Scheme</t>
  </si>
  <si>
    <t>Recovery of 59,323,661.12 is on going</t>
  </si>
  <si>
    <t>Proceed from the Sales of Improved Seedling</t>
  </si>
  <si>
    <t>Sales of Cocoal Seedlings</t>
  </si>
  <si>
    <t>Sales of Artificial Insemination</t>
  </si>
  <si>
    <t>Sales of Livestock Inputs</t>
  </si>
  <si>
    <t>Earnings from Clinical Treatment of Animals</t>
  </si>
  <si>
    <t>Projects N15,000/month for the services.</t>
  </si>
  <si>
    <t>Earnings from Buffer stock (Strategic Intervention)</t>
  </si>
  <si>
    <t>Earnings from Integrated Youth Farm Centre, Malete</t>
  </si>
  <si>
    <r>
      <t>(A) Land Charges @ N2,000/Ha in 3 farm settlements: (i) Oke-Oyi 400Ha=N800,000; (ii)Alateko- 100Ha= N200,000; (iii)Malete -100Ha= N200,000 .</t>
    </r>
    <r>
      <rPr>
        <b/>
        <sz val="9"/>
        <color theme="1"/>
        <rFont val="Arial"/>
        <family val="2"/>
      </rPr>
      <t xml:space="preserve"> Sub.Total (A)=N1.2m. </t>
    </r>
    <r>
      <rPr>
        <sz val="9"/>
        <color theme="1"/>
        <rFont val="Arial"/>
        <family val="2"/>
      </rPr>
      <t>It has capacity to generate N15m if the capital is funded.</t>
    </r>
  </si>
  <si>
    <t>Earnings from Fish Farming Multiplication (Fingerling Production)</t>
  </si>
  <si>
    <t>Earnings from KWAMALL</t>
  </si>
  <si>
    <t>(i)Revenue from FarmersHELPLINE Initiative-N100,000 (ii)Web-Adverts and Newsletter Publicity Charges -N100,000. It has capacity to generate N4.18m if the capital is funded.</t>
  </si>
  <si>
    <t>Earnings from Livestocl Diease Control</t>
  </si>
  <si>
    <t>The proposed "JANGALI TAX" on Livestock farmers will make collection of disease control tax double taxation on the farmers</t>
  </si>
  <si>
    <t xml:space="preserve"> CODE NAME - RENT ON LAND &amp; OTHERS-GENERAL</t>
  </si>
  <si>
    <t>Lease Rental</t>
  </si>
  <si>
    <t xml:space="preserve">Omegreen-N100,000                                                       </t>
  </si>
  <si>
    <r>
      <rPr>
        <b/>
        <sz val="9"/>
        <color theme="1"/>
        <rFont val="Arial"/>
        <family val="2"/>
      </rPr>
      <t xml:space="preserve"> Rents Recovery,     3</t>
    </r>
    <r>
      <rPr>
        <sz val="9"/>
        <color theme="1"/>
        <rFont val="Arial"/>
        <family val="2"/>
      </rPr>
      <t>leasees @ N1.5m each per annum  from March 2009 to March 2016. (i) Wakinlimata-</t>
    </r>
    <r>
      <rPr>
        <b/>
        <sz val="9"/>
        <color theme="1"/>
        <rFont val="Arial"/>
        <family val="2"/>
      </rPr>
      <t>N9.85m;</t>
    </r>
    <r>
      <rPr>
        <sz val="9"/>
        <color theme="1"/>
        <rFont val="Arial"/>
        <family val="2"/>
      </rPr>
      <t xml:space="preserve"> (ii) Integrated-</t>
    </r>
    <r>
      <rPr>
        <b/>
        <sz val="9"/>
        <color theme="1"/>
        <rFont val="Arial"/>
        <family val="2"/>
      </rPr>
      <t>N10.5m;</t>
    </r>
    <r>
      <rPr>
        <sz val="9"/>
        <color theme="1"/>
        <rFont val="Arial"/>
        <family val="2"/>
      </rPr>
      <t xml:space="preserve"> (iii)Bammeke-</t>
    </r>
    <r>
      <rPr>
        <b/>
        <sz val="9"/>
        <color theme="1"/>
        <rFont val="Arial"/>
        <family val="2"/>
      </rPr>
      <t>N10.5m.</t>
    </r>
    <r>
      <rPr>
        <sz val="9"/>
        <color theme="1"/>
        <rFont val="Arial"/>
        <family val="2"/>
      </rPr>
      <t xml:space="preserve"> In addition, 3 leasees also benefited Loan of N15m each from CACS in 2011 with total outstanding debt of each as:  (i) Wakinlimata-</t>
    </r>
    <r>
      <rPr>
        <b/>
        <sz val="9"/>
        <color theme="1"/>
        <rFont val="Arial"/>
        <family val="2"/>
      </rPr>
      <t>N20,353,448.29;</t>
    </r>
    <r>
      <rPr>
        <sz val="9"/>
        <color theme="1"/>
        <rFont val="Arial"/>
        <family val="2"/>
      </rPr>
      <t xml:space="preserve"> (ii) Integrated-</t>
    </r>
    <r>
      <rPr>
        <b/>
        <sz val="9"/>
        <color theme="1"/>
        <rFont val="Arial"/>
        <family val="2"/>
      </rPr>
      <t>N27,708,255.98;</t>
    </r>
    <r>
      <rPr>
        <sz val="9"/>
        <color theme="1"/>
        <rFont val="Arial"/>
        <family val="2"/>
      </rPr>
      <t xml:space="preserve"> (iii)Bammeke-</t>
    </r>
    <r>
      <rPr>
        <b/>
        <sz val="9"/>
        <color theme="1"/>
        <rFont val="Arial"/>
        <family val="2"/>
      </rPr>
      <t>N25,556,901.52. Brief has been written to H/E on appointment of recovery agents and outright sales of 2 processing plants</t>
    </r>
  </si>
  <si>
    <t>Rent on Poultry Demonstration and Holding Centres</t>
  </si>
  <si>
    <t>TOTAL FOR:  CODE 0215001 -     MINISTRY OF AGRIC.</t>
  </si>
  <si>
    <t>MINISTRY OF COMMERCE &amp; CO-OPERATIVES</t>
  </si>
  <si>
    <t>No Registration of Artisans at MCC</t>
  </si>
  <si>
    <t>Registration of Business Premises</t>
  </si>
  <si>
    <t>40 business premises are projected to be registred newly 40 x N10,000 = N400,000.</t>
  </si>
  <si>
    <t>Registration of Cooperative Society</t>
  </si>
  <si>
    <t>250 cooperative societies are expected to be registred 250 x N5,000 = N1,250,000.00</t>
  </si>
  <si>
    <t>Renewal Fees (Business Premises)</t>
  </si>
  <si>
    <t>300 business premises are expected to pay renewal fees at the rate of N10,000 (300 x 10,000) = 3,000,000</t>
  </si>
  <si>
    <t xml:space="preserve">Parking &amp; Gate Fees (Ultral Modern Market) </t>
  </si>
  <si>
    <t xml:space="preserve">Two Revenue Agents have been appointed under specific terms and conditions of operation.  </t>
  </si>
  <si>
    <t>Administrative &amp; Handing Charges</t>
  </si>
  <si>
    <t>Sales of Essential Commodity (Intervention)</t>
  </si>
  <si>
    <t>Earnings from Catering Service (Govt. Guest House Lagos)</t>
  </si>
  <si>
    <t>Taken over by Harmony holdings Ltd</t>
  </si>
  <si>
    <t>Earnings from Kwara Cooperative Training Institutes</t>
  </si>
  <si>
    <t>The Ministry conduct coperative training programme to interested candidte on yearly basis.                                                                                   N5,000 is charged per participant.                                                 A target enrolment of 60 participants is projected:  N5,000 x 60 = N300,000.00</t>
  </si>
  <si>
    <t xml:space="preserve"> CODE NAME - RENT ON GOVT. BUILDING-GENERAL</t>
  </si>
  <si>
    <t>Grant Rent on Ultral Modern Market</t>
  </si>
  <si>
    <t>Refund to KWSG on stroctures take-over by the Developer (Rincon) at Ultral Modern Market</t>
  </si>
  <si>
    <t>Sales of 10 out of the 49 swapped shops</t>
  </si>
  <si>
    <t>Repayment of Motor-cycle Micro Credit Loan</t>
  </si>
  <si>
    <t>Repayment on Poverty Alleviation Programm Loan on Small Scale Enterprise</t>
  </si>
  <si>
    <t xml:space="preserve"> CODE NAME: RE-IMBURSEMENT GENERAL</t>
  </si>
  <si>
    <t>Cooperative Audit and Supervision Fees</t>
  </si>
  <si>
    <t>Audit fees is 1% of the gross surplus of the society and a minimum of N3,000 is charged for a society with N0.00 - N300,000.00 gives gross surplus.</t>
  </si>
  <si>
    <t>Refund of11% net profit KWSG by developer</t>
  </si>
  <si>
    <t>Depending on profit made by developer; it may increase or decrease.</t>
  </si>
  <si>
    <t xml:space="preserve">TOTAL FOR: CODE 0222001- MIN. OF COMM. &amp; CO-PERATIVE </t>
  </si>
  <si>
    <t>MINISTRY OF INDUSTRY &amp; SOILD MINERIALS</t>
  </si>
  <si>
    <t xml:space="preserve"> To registar each Artisan @#500 Annually (500X400)=#200,000.00.</t>
  </si>
  <si>
    <t>Sub - Total</t>
  </si>
  <si>
    <t xml:space="preserve"> CODE NAME: MINING RENT</t>
  </si>
  <si>
    <t>12020210</t>
  </si>
  <si>
    <t>Reclamation Fees from Mining Operators (Tipper Loaders)</t>
  </si>
  <si>
    <t>The union will be encourage by linking them or incorporating them into the on-going construction works in the State .                                                                                 #1,200,000X 12month= #14,400,000.00.</t>
  </si>
  <si>
    <t>No approval from Capital Project</t>
  </si>
  <si>
    <t>Registration Fees (Professional)</t>
  </si>
  <si>
    <t>Issuance of Certlificate to Potential Minners</t>
  </si>
  <si>
    <t xml:space="preserve"> Awaiting Enabling Mining Laws from the Ministry of Justices which will enhance future collection.                                                                                                                                                                                                                                                                                  #25,000 each miner X 10 miners =#250,000.00</t>
  </si>
  <si>
    <t>Industrial Permit Fees</t>
  </si>
  <si>
    <t xml:space="preserve">Effort been made to put in place enabling law to back the collection.  3 categories envisaged to pay per annum.                                                                             (a) Micro #10,000 each X 21= #210,000.00.                                          (b) Macro #15,000 each X 11 =#165,000.00.                                  (c) Megar #25,000 each X 5 =#125,000.00.                        Total =#500,000.00 </t>
  </si>
  <si>
    <t>Haulage Fees (Industrial Goods/Local Production)</t>
  </si>
  <si>
    <t>No enabling law to back the collection of the levies.how ever the Ministry is putting more effort to have the Law for the collection.</t>
  </si>
  <si>
    <t>Manufacturing Processing Levy</t>
  </si>
  <si>
    <t>Require enabling Law to back the collection of the levies.</t>
  </si>
  <si>
    <t xml:space="preserve">TOTAL FOR: CODE 0233001- MINISTRY OF INDUSTRY  </t>
  </si>
  <si>
    <t xml:space="preserve">Registration of Artisans </t>
  </si>
  <si>
    <r>
      <rPr>
        <strike/>
        <sz val="9"/>
        <rFont val="Arial"/>
        <family val="2"/>
      </rPr>
      <t>N</t>
    </r>
    <r>
      <rPr>
        <sz val="9"/>
        <rFont val="Arial"/>
        <family val="2"/>
      </rPr>
      <t xml:space="preserve"> 5,000 for each artisan where 3 artisans are for each of  51 contractors i.e  </t>
    </r>
    <r>
      <rPr>
        <strike/>
        <sz val="9"/>
        <rFont val="Arial"/>
        <family val="2"/>
      </rPr>
      <t>N</t>
    </r>
    <r>
      <rPr>
        <sz val="9"/>
        <rFont val="Arial"/>
        <family val="2"/>
      </rPr>
      <t xml:space="preserve"> 5000 x 3  x 51  =</t>
    </r>
    <r>
      <rPr>
        <strike/>
        <sz val="9"/>
        <rFont val="Arial"/>
        <family val="2"/>
      </rPr>
      <t>N</t>
    </r>
    <r>
      <rPr>
        <sz val="9"/>
        <rFont val="Arial"/>
        <family val="2"/>
      </rPr>
      <t xml:space="preserve">765,000  Meanwhile the Ministry had met with the Licenced Electrical Contractors Association of Nigerian (LECAN) and they promised to fulfil their obligation. </t>
    </r>
  </si>
  <si>
    <t>The Ministry proposed to procure 51 nos transformers at the cost of N675,262,800.20 and injection sub-station at the cost of N654,771,945.90 totalling N1,330,034,746.10 and intend to engage the services of not less than 51 contractors however, 3 Contractors will bid for each projects while each will pay Non-refundable fee of N51,500 i.e, 51x3xN51,500= N7,879,500.00</t>
  </si>
  <si>
    <t>Renewal of contract registration</t>
  </si>
  <si>
    <t xml:space="preserve">The sum of N1,270,000.00 is to be paid by contractors on the On-going Projects for renewal.  This is tied to the sum of N259,606,185.21 in the contractual obligation.The breakdown are as follows.                                                                                                                                                                                                                                      Category A -(Less than 1m) 1No x N20,000 = N20,000.00                                                                                                                                                                                                                                                             Category B-(1m-10m) 15Nos x N50,000=N750,000.00.                                                                                                                                                                                                                                                       Category  C-(10m-20m) 2Nos x N75,000=N150,000.00.                                                                                                                                                                                                                                                         Category  D-(20m-50m) 2Nos x N100,000=N200,000.00.                                                                                                                                                                                                                                                              Category  E-(50m-100m) 1Nos x N150,000=N150,000.00                                                                                                                                                                                                                                                                       Grand Total-N1,270,000.00                  </t>
  </si>
  <si>
    <t xml:space="preserve">Administrative Charges </t>
  </si>
  <si>
    <t xml:space="preserve">Contractors are to pay the sum of N956,250.00 as the administrative charges  for CAPEX in line with the total sum of N1,330,034,746.10. i.e N18,750 per each Projects. 18,750 x51= N956,250.00 </t>
  </si>
  <si>
    <t>TOTAL FOR: CODE 0231001- MINISTRY OF ENERGY</t>
  </si>
  <si>
    <t>• 10No new contractors are proposed for job in 2017 and each will produce 20No artisans each @ N5,000 which gives N1,000,000. Also, an average of 100 artisans will be engaged by KWARMA/S.A Rural Roads through direct labour i.e 100XN2,000 = N200,000.00. The total is N1,200,000.00.</t>
  </si>
  <si>
    <r>
      <t xml:space="preserve">These are tests conducted on Artisans and Craftmen to obtain certificate of recognition and employment. Also, officers due for promotion register for requisite trade test certificate. Artisans applying for trade test will pay </t>
    </r>
    <r>
      <rPr>
        <strike/>
        <sz val="9"/>
        <color theme="1"/>
        <rFont val="Arial"/>
        <family val="2"/>
      </rPr>
      <t>N</t>
    </r>
    <r>
      <rPr>
        <sz val="9"/>
        <color theme="1"/>
        <rFont val="Arial"/>
        <family val="2"/>
      </rPr>
      <t xml:space="preserve">4,000 fee per head. As at September, 2016, 15No artisans applied for trade test certificate which yielded the sum of </t>
    </r>
    <r>
      <rPr>
        <strike/>
        <sz val="9"/>
        <color theme="1"/>
        <rFont val="Arial"/>
        <family val="2"/>
      </rPr>
      <t>N6</t>
    </r>
    <r>
      <rPr>
        <sz val="9"/>
        <color theme="1"/>
        <rFont val="Arial"/>
        <family val="2"/>
      </rPr>
      <t xml:space="preserve">0,000.00. Majority of the artisans that require test certificate are LG employees. LG councils will be sensitized to ensure that all artisans due for promotion obtain the requisite trade test certificate. In view of this, 64No artisans are recommended for trade test certificate (average of 4 artisans per LG) which is 64 X </t>
    </r>
    <r>
      <rPr>
        <strike/>
        <sz val="9"/>
        <color theme="1"/>
        <rFont val="Arial"/>
        <family val="2"/>
      </rPr>
      <t>N</t>
    </r>
    <r>
      <rPr>
        <sz val="9"/>
        <color theme="1"/>
        <rFont val="Arial"/>
        <family val="2"/>
      </rPr>
      <t xml:space="preserve">4,000 = </t>
    </r>
    <r>
      <rPr>
        <strike/>
        <sz val="9"/>
        <color theme="1"/>
        <rFont val="Arial"/>
        <family val="2"/>
      </rPr>
      <t>N</t>
    </r>
    <r>
      <rPr>
        <sz val="9"/>
        <color theme="1"/>
        <rFont val="Arial"/>
        <family val="2"/>
      </rPr>
      <t>256,000.00</t>
    </r>
  </si>
  <si>
    <r>
      <rPr>
        <b/>
        <sz val="9"/>
        <color theme="1"/>
        <rFont val="Arial"/>
        <family val="2"/>
      </rPr>
      <t>A</t>
    </r>
    <r>
      <rPr>
        <sz val="9"/>
        <color theme="1"/>
        <rFont val="Arial"/>
        <family val="2"/>
      </rPr>
      <t xml:space="preserve"> This sub-code is based on new contractual registration of 30 new contractors of different categories from across MDAs as higlighted below:                                                                                                                                                                                                                            Category A N40,000 X 1 contractors                              = N40,000.00                                                                                                                                                                                                                                   Category B N80,000 X 4 contractor                                = N320,000.00                                                                                                                                                    Category C N100,000 X 5 conractor                                = N500,000.00                                                                                                                              Category D N150,000 X 6 contractor                              = N900,000.00                                                                                                     Category E N200,000 X 6contractor                               = N1,200,000.00                                                                                                                            Category F N350,000 X 5 contractor                               = N1,750,000.00                                                                                                                  Category G N500,000 X 2 contractor                               = N1,000,000.00                                                                                                                                Category H N1,000,000 X 1 contractor                            = N1,000,000.00                                                                                                                                                                       </t>
    </r>
    <r>
      <rPr>
        <b/>
        <sz val="9"/>
        <color theme="1"/>
        <rFont val="Arial"/>
        <family val="2"/>
      </rPr>
      <t>Sub</t>
    </r>
    <r>
      <rPr>
        <sz val="9"/>
        <color theme="1"/>
        <rFont val="Arial"/>
        <family val="2"/>
      </rPr>
      <t>-</t>
    </r>
    <r>
      <rPr>
        <b/>
        <sz val="9"/>
        <color theme="1"/>
        <rFont val="Arial"/>
        <family val="2"/>
      </rPr>
      <t xml:space="preserve">Total= N6,710,000.00                                                                                                                                                                                                         </t>
    </r>
    <r>
      <rPr>
        <sz val="9"/>
        <color theme="1"/>
        <rFont val="Arial"/>
        <family val="2"/>
      </rPr>
      <t xml:space="preserve">     </t>
    </r>
    <r>
      <rPr>
        <b/>
        <sz val="9"/>
        <color theme="1"/>
        <rFont val="Arial"/>
        <family val="2"/>
      </rPr>
      <t>B</t>
    </r>
    <r>
      <rPr>
        <sz val="9"/>
        <color theme="1"/>
        <rFont val="Arial"/>
        <family val="2"/>
      </rPr>
      <t xml:space="preserve"> Registration of 2 new engineering consultants @ </t>
    </r>
    <r>
      <rPr>
        <b/>
        <sz val="9"/>
        <color theme="1"/>
        <rFont val="Arial"/>
        <family val="2"/>
      </rPr>
      <t>N250,000.00</t>
    </r>
    <r>
      <rPr>
        <sz val="9"/>
        <color theme="1"/>
        <rFont val="Arial"/>
        <family val="2"/>
      </rPr>
      <t xml:space="preserve"> each making </t>
    </r>
    <r>
      <rPr>
        <b/>
        <sz val="9"/>
        <color theme="1"/>
        <rFont val="Arial"/>
        <family val="2"/>
      </rPr>
      <t xml:space="preserve">N500,000.00    </t>
    </r>
    <r>
      <rPr>
        <sz val="9"/>
        <color theme="1"/>
        <rFont val="Arial"/>
        <family val="2"/>
      </rPr>
      <t xml:space="preserve">                                                                                                                                                          </t>
    </r>
    <r>
      <rPr>
        <b/>
        <sz val="9"/>
        <color theme="1"/>
        <rFont val="Arial"/>
        <family val="2"/>
      </rPr>
      <t>C.</t>
    </r>
    <r>
      <rPr>
        <sz val="9"/>
        <color theme="1"/>
        <rFont val="Arial"/>
        <family val="2"/>
      </rPr>
      <t xml:space="preserve"> Also projected is registration of 2No each of other Professionals viz: Quantity Surveyors, Estate Valuers and Town Planners i.e 2No each X 3Nos X N50,000 = </t>
    </r>
    <r>
      <rPr>
        <b/>
        <sz val="9"/>
        <color theme="1"/>
        <rFont val="Arial"/>
        <family val="2"/>
      </rPr>
      <t xml:space="preserve">N300,000.00 </t>
    </r>
    <r>
      <rPr>
        <sz val="9"/>
        <color theme="1"/>
        <rFont val="Arial"/>
        <family val="2"/>
      </rPr>
      <t xml:space="preserve">                                                                                                                                                                                                    </t>
    </r>
    <r>
      <rPr>
        <b/>
        <sz val="9"/>
        <color theme="1"/>
        <rFont val="Arial"/>
        <family val="2"/>
      </rPr>
      <t xml:space="preserve">                                                                                                                                                               Total=  A+B+C = N7,510,000.00</t>
    </r>
  </si>
  <si>
    <t>Fire Safety Certificate / Services Fees</t>
  </si>
  <si>
    <r>
      <t xml:space="preserve">These are charges for issuing out reports on fire ocurrences. The sum of </t>
    </r>
    <r>
      <rPr>
        <strike/>
        <sz val="9"/>
        <color theme="1"/>
        <rFont val="Arial"/>
        <family val="2"/>
      </rPr>
      <t>N</t>
    </r>
    <r>
      <rPr>
        <sz val="9"/>
        <color theme="1"/>
        <rFont val="Arial"/>
        <family val="2"/>
      </rPr>
      <t xml:space="preserve">5,000 on the average is charged on request for issuing out report on fire occurrence. As at September, 2016, N788,500.00 achievement has been done which equals 150 issuance of certificates. Projection for 2017 is sustained @ 150 certificates x N5,000 = </t>
    </r>
    <r>
      <rPr>
        <b/>
        <sz val="9"/>
        <color theme="1"/>
        <rFont val="Arial"/>
        <family val="2"/>
      </rPr>
      <t>N750,000.00</t>
    </r>
  </si>
  <si>
    <t>Renewal Fees (Contract Basic Registration)</t>
  </si>
  <si>
    <r>
      <t xml:space="preserve">Renewal by contractors depends on the level of anticipation for securing contracts. The charges on renewal depend on the category of project (s) awarded. Renewal fees on various categories involving 38No contractors is projected in 2017 as follows:                                                                                                                                                                                Category B N80,000 X 2 contractors = N160,000.00                                                                                                                 Category D 100.000 X 5 contractors = N500,000.00                                                                                                                       Category E N150,000 X 10 contractors = N1,500,000.00                                                                                                                                     Category F N250,000 X 10 contractors = N2,500,000.00                                                                                                                          Category G N300,000 X 1 contractor = N300,000.00                                                                                                                                                            Category H N750,000 X 10 contractors = N7,500,000.00                                                                                                              • 6No Engineering Consultant @ N100,000 each = N600,000.00                                                                                              • 10No Other professional consultants @ N50,000 each = N500,000.00                                                   </t>
    </r>
    <r>
      <rPr>
        <b/>
        <sz val="9"/>
        <color theme="1"/>
        <rFont val="Arial"/>
        <family val="2"/>
      </rPr>
      <t>Total = N13,560,000.00</t>
    </r>
  </si>
  <si>
    <t>Parking Fees (On-Street)</t>
  </si>
  <si>
    <t>On-street parking facilities: Total No of parking lots is 500 X N100 per park X 20 days X 12 months = N12,000,000.00. This is on ratio 50:50. This gives N6,000,000.00. However, enabling law is awaiting ratification by MOJ before take off.</t>
  </si>
  <si>
    <r>
      <t xml:space="preserve">50% of contract-registration: Non refundable fee is the administrative charge for the successful 20No contractors that would be mobilized which summed to N4,265,000 for all categories of project in 2017.                                                                                                                                          </t>
    </r>
    <r>
      <rPr>
        <b/>
        <sz val="9"/>
        <color theme="1"/>
        <rFont val="Arial"/>
        <family val="2"/>
      </rPr>
      <t>NOTE:</t>
    </r>
    <r>
      <rPr>
        <sz val="9"/>
        <color theme="1"/>
        <rFont val="Arial"/>
        <family val="2"/>
      </rPr>
      <t xml:space="preserve"> The sum of N4,265,000 is anticipated as administrative charge for 20No successful contractors for new road projects to be awarded in 2017.</t>
    </r>
  </si>
  <si>
    <t>Tender Process Fees</t>
  </si>
  <si>
    <t xml:space="preserve">Non-refundable tender processing fees is projected in the sum of N8,530,000.00 for an average of 20 new project for all categories of projects which cuts across the three senatorial zones.                                                                                                                                                                  </t>
  </si>
  <si>
    <t>CODE NAME - FINES - GENERAL</t>
  </si>
  <si>
    <t>Chargeable Fine from KWARTMA</t>
  </si>
  <si>
    <t>KWARTMA has prepared its independent estimates for 2017.</t>
  </si>
  <si>
    <t>Sales of I D Card (Contract Identity Cards)</t>
  </si>
  <si>
    <r>
      <rPr>
        <b/>
        <sz val="9"/>
        <color theme="1"/>
        <rFont val="Arial"/>
        <family val="2"/>
      </rPr>
      <t>A.</t>
    </r>
    <r>
      <rPr>
        <sz val="9"/>
        <color theme="1"/>
        <rFont val="Arial"/>
        <family val="2"/>
      </rPr>
      <t xml:space="preserve"> Registration cards are issued to contractors at </t>
    </r>
    <r>
      <rPr>
        <strike/>
        <sz val="9"/>
        <color theme="1"/>
        <rFont val="Arial"/>
        <family val="2"/>
      </rPr>
      <t>N</t>
    </r>
    <r>
      <rPr>
        <sz val="9"/>
        <color theme="1"/>
        <rFont val="Arial"/>
        <family val="2"/>
      </rPr>
      <t>10,000.00 each. The number of new contractors that are expected to register with the Ministry is anticipated to be 10No. This gives</t>
    </r>
    <r>
      <rPr>
        <b/>
        <sz val="9"/>
        <color theme="1"/>
        <rFont val="Arial"/>
        <family val="2"/>
      </rPr>
      <t xml:space="preserve"> N100,000.00.</t>
    </r>
    <r>
      <rPr>
        <sz val="9"/>
        <color theme="1"/>
        <rFont val="Arial"/>
        <family val="2"/>
      </rPr>
      <t xml:space="preserve">                                                                                                           </t>
    </r>
    <r>
      <rPr>
        <b/>
        <sz val="9"/>
        <color theme="1"/>
        <rFont val="Arial"/>
        <family val="2"/>
      </rPr>
      <t>B.</t>
    </r>
    <r>
      <rPr>
        <sz val="9"/>
        <color theme="1"/>
        <rFont val="Arial"/>
        <family val="2"/>
      </rPr>
      <t xml:space="preserve"> Registration cards from other MDAs: 20No contractors for an average of 8MDAs are projected to pick application form @N10,000.00 = N200,000.00                                                                                                                                                               </t>
    </r>
    <r>
      <rPr>
        <b/>
        <sz val="9"/>
        <color theme="1"/>
        <rFont val="Arial"/>
        <family val="2"/>
      </rPr>
      <t>Total  = A + B = N300,000.00</t>
    </r>
  </si>
  <si>
    <t xml:space="preserve">Sales of Application Forms </t>
  </si>
  <si>
    <r>
      <rPr>
        <b/>
        <sz val="9"/>
        <color theme="1"/>
        <rFont val="Arial"/>
        <family val="2"/>
      </rPr>
      <t xml:space="preserve">A. </t>
    </r>
    <r>
      <rPr>
        <sz val="9"/>
        <color theme="1"/>
        <rFont val="Arial"/>
        <family val="2"/>
      </rPr>
      <t xml:space="preserve">This is a form that is expected to be collected by new contractors before registration. The new rate for application form is </t>
    </r>
    <r>
      <rPr>
        <strike/>
        <sz val="9"/>
        <color theme="1"/>
        <rFont val="Arial"/>
        <family val="2"/>
      </rPr>
      <t>N</t>
    </r>
    <r>
      <rPr>
        <sz val="9"/>
        <color theme="1"/>
        <rFont val="Arial"/>
        <family val="2"/>
      </rPr>
      <t xml:space="preserve">20,000.00 per contractor.                                                                                                                                                                                                     • Each new contractor will therefore pay N20,000 X 10No = </t>
    </r>
    <r>
      <rPr>
        <b/>
        <sz val="9"/>
        <color theme="1"/>
        <rFont val="Arial"/>
        <family val="2"/>
      </rPr>
      <t>N200,000.00</t>
    </r>
    <r>
      <rPr>
        <sz val="9"/>
        <color theme="1"/>
        <rFont val="Arial"/>
        <family val="2"/>
      </rPr>
      <t xml:space="preserve">                                                                                                                                                                                                                                                                                                                                                                                                                                                                                                 • Application form for 2No each of new engineering consultants, surveyors and town planner/ estate valuers i.e 6No X N20,000 each = N120,000.00                                                                                                                             </t>
    </r>
    <r>
      <rPr>
        <b/>
        <sz val="9"/>
        <color theme="1"/>
        <rFont val="Arial"/>
        <family val="2"/>
      </rPr>
      <t xml:space="preserve">Sub Total = N320,000.00                                                                                                                                   B. </t>
    </r>
    <r>
      <rPr>
        <sz val="9"/>
        <color theme="1"/>
        <rFont val="Arial"/>
        <family val="2"/>
      </rPr>
      <t xml:space="preserve">Sales of Application forms from other MDAs:  Application form fee for all categories are the same, therefore 20 prospective contractors are projected across average of 8MDAs @ N20,000.00 each = </t>
    </r>
    <r>
      <rPr>
        <b/>
        <sz val="9"/>
        <color theme="1"/>
        <rFont val="Arial"/>
        <family val="2"/>
      </rPr>
      <t>N400,000</t>
    </r>
    <r>
      <rPr>
        <sz val="9"/>
        <color theme="1"/>
        <rFont val="Arial"/>
        <family val="2"/>
      </rPr>
      <t xml:space="preserve">                                                                                                                          </t>
    </r>
    <r>
      <rPr>
        <b/>
        <sz val="9"/>
        <color theme="1"/>
        <rFont val="Arial"/>
        <family val="2"/>
      </rPr>
      <t xml:space="preserve">Total = A + B = N720,000.00                                                                               </t>
    </r>
    <r>
      <rPr>
        <sz val="9"/>
        <color theme="1"/>
        <rFont val="Arial"/>
        <family val="2"/>
      </rPr>
      <t xml:space="preserve">                                                                                                 </t>
    </r>
  </si>
  <si>
    <t>Earnings from Fire Prevention / Inspection of Industrial Establishments</t>
  </si>
  <si>
    <t>Revenue drive for this sub-code has been handed over to a consultant with monthly target of N1.5m which gives a total of N18m. However, the impact of the consultant is yet to be felt so the unit would retain N10m as 2017 projection.</t>
  </si>
  <si>
    <t>Earnings from Road Crossing</t>
  </si>
  <si>
    <t>This is revenue chargeable on road crossing by companies, establishments, group of people, etc. The rate of charge on road crossing per metre is N2,000. As at September 2016, 936.35 metres have been done as a result of unforseen telecom road crossing activities. Recent development in road construction has made provision for underground installation of pipes at intervals, inorder to eradicate surface-digging of roads. Therefore, 1,000 metres is conservatively projected for 2017 which equal N2,000,000.00.</t>
  </si>
  <si>
    <t>Earnings from Mechanical Workshop</t>
  </si>
  <si>
    <r>
      <t xml:space="preserve">The equipment in the mechanical workshop are ageing which has resulted to low patronage. However, as at Sept, 2016, the sum of </t>
    </r>
    <r>
      <rPr>
        <strike/>
        <sz val="9"/>
        <color theme="1"/>
        <rFont val="Arial"/>
        <family val="2"/>
      </rPr>
      <t>N</t>
    </r>
    <r>
      <rPr>
        <sz val="9"/>
        <color theme="1"/>
        <rFont val="Arial"/>
        <family val="2"/>
      </rPr>
      <t xml:space="preserve">157,000.00 accrued. In 2017, therefore, </t>
    </r>
    <r>
      <rPr>
        <strike/>
        <sz val="9"/>
        <color theme="1"/>
        <rFont val="Arial"/>
        <family val="2"/>
      </rPr>
      <t>N</t>
    </r>
    <r>
      <rPr>
        <sz val="9"/>
        <color theme="1"/>
        <rFont val="Arial"/>
        <family val="2"/>
      </rPr>
      <t>300,000.00 is expected to be realized from the workshop @N25,000 per month. Meanwhile, MDAs are urged to patronise the workshop as their services are guaranteed.</t>
    </r>
  </si>
  <si>
    <t>Earning from Sales of Highway Code</t>
  </si>
  <si>
    <r>
      <t xml:space="preserve">Highway code is being sold to motorist at the cost of N500 each and 1,843 copies have been sold as at September. Therefore, 2000 copies is projected in 2017 i.e </t>
    </r>
    <r>
      <rPr>
        <b/>
        <sz val="9"/>
        <color theme="1"/>
        <rFont val="Arial"/>
        <family val="2"/>
      </rPr>
      <t>N1,000,000.00</t>
    </r>
  </si>
  <si>
    <t>Earning from Driving School</t>
  </si>
  <si>
    <r>
      <t xml:space="preserve">So far, the Ministry has a record of 10No driving schools. The MInistry is meeting with the schools to ensure renewal compliance of their certificate. And also encourage those operating illegally to register. </t>
    </r>
    <r>
      <rPr>
        <b/>
        <sz val="9"/>
        <color theme="1"/>
        <rFont val="Arial"/>
        <family val="2"/>
      </rPr>
      <t>(A)</t>
    </r>
    <r>
      <rPr>
        <sz val="9"/>
        <color theme="1"/>
        <rFont val="Arial"/>
        <family val="2"/>
      </rPr>
      <t xml:space="preserve"> 2No new schools are expected to register in 2017 @ N50,000 x 2No = </t>
    </r>
    <r>
      <rPr>
        <b/>
        <sz val="9"/>
        <color theme="1"/>
        <rFont val="Arial"/>
        <family val="2"/>
      </rPr>
      <t>N100,000</t>
    </r>
    <r>
      <rPr>
        <sz val="9"/>
        <color theme="1"/>
        <rFont val="Arial"/>
        <family val="2"/>
      </rPr>
      <t xml:space="preserve">.  (New driving school is expected to obtain application form @ N10,000, register with N20,000 and pay N20,000 for certificate)                                 </t>
    </r>
    <r>
      <rPr>
        <b/>
        <sz val="9"/>
        <color theme="1"/>
        <rFont val="Arial"/>
        <family val="2"/>
      </rPr>
      <t xml:space="preserve">                                                                                            (B) </t>
    </r>
    <r>
      <rPr>
        <sz val="9"/>
        <color theme="1"/>
        <rFont val="Arial"/>
        <family val="2"/>
      </rPr>
      <t xml:space="preserve">10No already register will renew in 2017 @ N25,000 x 10No = </t>
    </r>
    <r>
      <rPr>
        <b/>
        <sz val="9"/>
        <color theme="1"/>
        <rFont val="Arial"/>
        <family val="2"/>
      </rPr>
      <t>N250,000</t>
    </r>
    <r>
      <rPr>
        <sz val="9"/>
        <color theme="1"/>
        <rFont val="Arial"/>
        <family val="2"/>
      </rPr>
      <t xml:space="preserve">.                                       </t>
    </r>
    <r>
      <rPr>
        <b/>
        <sz val="9"/>
        <color theme="1"/>
        <rFont val="Arial"/>
        <family val="2"/>
      </rPr>
      <t>A + B = N350,000</t>
    </r>
  </si>
  <si>
    <t>Earning from Valuation Fees</t>
  </si>
  <si>
    <r>
      <t xml:space="preserve">Valuation on borded vehicle/equipment would be extended beyond LGAs to the MDAs in the state.  An average cost of N500,000.00 with their 10% as revenue yeild is projected for 14No. LGAs and 16No. MDAs which equals </t>
    </r>
    <r>
      <rPr>
        <b/>
        <sz val="9"/>
        <color theme="1"/>
        <rFont val="Arial"/>
        <family val="2"/>
      </rPr>
      <t>N1,500,000.00 i.e. (A) N50,000 x 14 = N700,000 (B) N50,000 x 16 = N800,000                                                                                                                      Total = A + B = N1,500,000.00</t>
    </r>
  </si>
  <si>
    <t xml:space="preserve">Earning from Transport Management </t>
  </si>
  <si>
    <r>
      <t xml:space="preserve">Registration of garages and management of their operations in order to restore sanity in the sector is ongoing. In view of this, all private transport unions operating from garages must register.                                                                                                                   As at September 2016 a total sum of  = N3,480,000.00 was actualised.                                                                                                                                                                                                   In order to sanitise the sector, only 27No garages are recommended especially in Ilorin metropolis. Application form fee is </t>
    </r>
    <r>
      <rPr>
        <strike/>
        <sz val="9"/>
        <color theme="1"/>
        <rFont val="Arial"/>
        <family val="2"/>
      </rPr>
      <t>N</t>
    </r>
    <r>
      <rPr>
        <sz val="9"/>
        <color theme="1"/>
        <rFont val="Arial"/>
        <family val="2"/>
      </rPr>
      <t xml:space="preserve">20,000.00 while new registration fee is </t>
    </r>
    <r>
      <rPr>
        <strike/>
        <sz val="9"/>
        <color theme="1"/>
        <rFont val="Arial"/>
        <family val="2"/>
      </rPr>
      <t>N</t>
    </r>
    <r>
      <rPr>
        <sz val="9"/>
        <color theme="1"/>
        <rFont val="Arial"/>
        <family val="2"/>
      </rPr>
      <t xml:space="preserve">200,000.00.   Therefore, in 2017, 27No already registered garages would renew @ the sum of N100,000 each i.e 27 x 100,000.00 = N2,700,000.00 while 5No are projected to register @ N220,000 each = N1,100,000                                                                                                                                                                                                                                        </t>
    </r>
  </si>
  <si>
    <t>N250,000 is projected for drivers and conductors badges per month which gives N3m for 2017</t>
  </si>
  <si>
    <t>Earning from VIO Testing Fees</t>
  </si>
  <si>
    <t>VIO testing fee is under the MLA before and N50,000 is the average monthlycollection expected. This will accrue N600,000 for 2017.</t>
  </si>
  <si>
    <t>TOTAL FOR: CODE 0234001- MIN. OF WORKS &amp; TRANSPORTS</t>
  </si>
  <si>
    <t>MINISTRY OF CULTURE &amp; TOURISM</t>
  </si>
  <si>
    <t>Registration of Voluntary Organisation CBO,NGOs (Adult)</t>
  </si>
  <si>
    <t>KWIRS is still working through the S.A. Artisan to enforce compliance with payment of personal income tax.</t>
  </si>
  <si>
    <t>Registration of Hospitality and Tourism Enterprises</t>
  </si>
  <si>
    <r>
      <t>Group: A 5nos</t>
    </r>
    <r>
      <rPr>
        <b/>
        <sz val="9"/>
        <color theme="1"/>
        <rFont val="Arial"/>
        <family val="2"/>
      </rPr>
      <t>@ 120,000X5=N600,000,</t>
    </r>
    <r>
      <rPr>
        <sz val="9"/>
        <color theme="1"/>
        <rFont val="Arial"/>
        <family val="2"/>
      </rPr>
      <t xml:space="preserve"> Group B 3NOS</t>
    </r>
    <r>
      <rPr>
        <b/>
        <sz val="9"/>
        <color theme="1"/>
        <rFont val="Arial"/>
        <family val="2"/>
      </rPr>
      <t>@100,000X3 =N300,000,Group C 4nos @N65,000X4=N260,000, Group D 5NOs @ N45,000X5 =N225,000 ,Group E 8NOs@ N35,000 =N280,000          TOTAL = #1,665,000</t>
    </r>
  </si>
  <si>
    <t>Registrstion of Event Centres</t>
  </si>
  <si>
    <r>
      <t>Group: A 2nos</t>
    </r>
    <r>
      <rPr>
        <b/>
        <sz val="9"/>
        <color theme="1"/>
        <rFont val="Arial"/>
        <family val="2"/>
      </rPr>
      <t>@ 1,000,000X2=N2,000,000</t>
    </r>
    <r>
      <rPr>
        <sz val="9"/>
        <color theme="1"/>
        <rFont val="Arial"/>
        <family val="2"/>
      </rPr>
      <t xml:space="preserve"> Group B 3nos</t>
    </r>
    <r>
      <rPr>
        <b/>
        <sz val="9"/>
        <color theme="1"/>
        <rFont val="Arial"/>
        <family val="2"/>
      </rPr>
      <t>@450,000 X3=N1,350,000,Group C 2nos @N300,000=N600,000, Group D 2nos @ N150,000 =N300,000   TOTAL = #4,250,000</t>
    </r>
  </si>
  <si>
    <t>Registrstion of Eatery, restaurant, bukaterias etc</t>
  </si>
  <si>
    <r>
      <rPr>
        <b/>
        <sz val="9"/>
        <color theme="1"/>
        <rFont val="Arial"/>
        <family val="2"/>
      </rPr>
      <t xml:space="preserve">RESTAURANTS/EATRIES </t>
    </r>
    <r>
      <rPr>
        <sz val="9"/>
        <color theme="1"/>
        <rFont val="Arial"/>
        <family val="2"/>
      </rPr>
      <t>Group: A 5 nos@ 50,000X5=N</t>
    </r>
    <r>
      <rPr>
        <b/>
        <sz val="9"/>
        <color theme="1"/>
        <rFont val="Arial"/>
        <family val="2"/>
      </rPr>
      <t>250,000</t>
    </r>
    <r>
      <rPr>
        <sz val="9"/>
        <color theme="1"/>
        <rFont val="Arial"/>
        <family val="2"/>
      </rPr>
      <t>, Group B 5NOS@N30,000 =</t>
    </r>
    <r>
      <rPr>
        <b/>
        <sz val="9"/>
        <color theme="1"/>
        <rFont val="Arial"/>
        <family val="2"/>
      </rPr>
      <t>N150,000</t>
    </r>
    <r>
      <rPr>
        <sz val="9"/>
        <color theme="1"/>
        <rFont val="Arial"/>
        <family val="2"/>
      </rPr>
      <t>,Group C 5nos @N20,000=</t>
    </r>
    <r>
      <rPr>
        <b/>
        <sz val="9"/>
        <color theme="1"/>
        <rFont val="Arial"/>
        <family val="2"/>
      </rPr>
      <t>N10</t>
    </r>
    <r>
      <rPr>
        <sz val="9"/>
        <color theme="1"/>
        <rFont val="Arial"/>
        <family val="2"/>
      </rPr>
      <t>0</t>
    </r>
    <r>
      <rPr>
        <b/>
        <sz val="9"/>
        <color theme="1"/>
        <rFont val="Arial"/>
        <family val="2"/>
      </rPr>
      <t>,000</t>
    </r>
    <r>
      <rPr>
        <sz val="9"/>
        <color theme="1"/>
        <rFont val="Arial"/>
        <family val="2"/>
      </rPr>
      <t>, Group D 10NOs @ N10,000X10 =N</t>
    </r>
    <r>
      <rPr>
        <b/>
        <sz val="9"/>
        <color theme="1"/>
        <rFont val="Arial"/>
        <family val="2"/>
      </rPr>
      <t>100,000</t>
    </r>
    <r>
      <rPr>
        <sz val="9"/>
        <color theme="1"/>
        <rFont val="Arial"/>
        <family val="2"/>
      </rPr>
      <t xml:space="preserve"> </t>
    </r>
    <r>
      <rPr>
        <b/>
        <sz val="9"/>
        <color theme="1"/>
        <rFont val="Arial"/>
        <family val="2"/>
      </rPr>
      <t xml:space="preserve">TOTAL = 600,000 BUKATERIAS </t>
    </r>
    <r>
      <rPr>
        <sz val="9"/>
        <color theme="1"/>
        <rFont val="Arial"/>
        <family val="2"/>
      </rPr>
      <t xml:space="preserve">GROUP A 20 NOS @ N5,000X20= 100,000, GROUP B 20 NOS @ N4,000X20= 80,000, GROUP C 50 NOS @ 3,000X50=N150,000, GROUP D 50 NOS @ N1,000X50=N50,000 TOTAL= </t>
    </r>
    <r>
      <rPr>
        <b/>
        <sz val="9"/>
        <color theme="1"/>
        <rFont val="Arial"/>
        <family val="2"/>
      </rPr>
      <t>380,000  Total= N980,000</t>
    </r>
  </si>
  <si>
    <r>
      <t>1% (percent) of total Contract fees</t>
    </r>
    <r>
      <rPr>
        <b/>
        <sz val="9"/>
        <color theme="1"/>
        <rFont val="Arial"/>
        <family val="2"/>
      </rPr>
      <t>.(#69,307,526.3)</t>
    </r>
  </si>
  <si>
    <t xml:space="preserve">Marriage / Divorce Fees </t>
  </si>
  <si>
    <t>Renewal Fees</t>
  </si>
  <si>
    <r>
      <t>Group: A 12 nos@ 90,000X12=N1,080,000 Group B 30nos @75,000 =N</t>
    </r>
    <r>
      <rPr>
        <b/>
        <sz val="9"/>
        <color theme="1"/>
        <rFont val="Arial"/>
        <family val="2"/>
      </rPr>
      <t>2,250,000</t>
    </r>
    <r>
      <rPr>
        <sz val="9"/>
        <color theme="1"/>
        <rFont val="Arial"/>
        <family val="2"/>
      </rPr>
      <t>,Group C 115 nos @N41,000=N</t>
    </r>
    <r>
      <rPr>
        <b/>
        <sz val="9"/>
        <color theme="1"/>
        <rFont val="Arial"/>
        <family val="2"/>
      </rPr>
      <t>4,715,000</t>
    </r>
    <r>
      <rPr>
        <sz val="9"/>
        <color theme="1"/>
        <rFont val="Arial"/>
        <family val="2"/>
      </rPr>
      <t>, Group D 120nos @ N31,000 =N</t>
    </r>
    <r>
      <rPr>
        <b/>
        <sz val="9"/>
        <color theme="1"/>
        <rFont val="Arial"/>
        <family val="2"/>
      </rPr>
      <t>3,720,000</t>
    </r>
    <r>
      <rPr>
        <sz val="9"/>
        <color theme="1"/>
        <rFont val="Arial"/>
        <family val="2"/>
      </rPr>
      <t xml:space="preserve"> Group E 90 nos@ N21,000 =</t>
    </r>
    <r>
      <rPr>
        <b/>
        <sz val="9"/>
        <color theme="1"/>
        <rFont val="Arial"/>
        <family val="2"/>
      </rPr>
      <t xml:space="preserve">N1,890,000                                        TOTAL =13,655,000. </t>
    </r>
  </si>
  <si>
    <t>Sales of Marriage Certif. Booklet to places of Worship</t>
  </si>
  <si>
    <t>Earnings from Imole - boja</t>
  </si>
  <si>
    <t>Earnings from Day Care Centre (plus Renewal)</t>
  </si>
  <si>
    <t>RENT ON LAND &amp; OTHERS GENERAL</t>
  </si>
  <si>
    <t>Rent on Government Properties (Marriage Registry Hall)</t>
  </si>
  <si>
    <t>TOTAL FOR: CODE 0236001- MIN. OF CULTURE &amp; TOURISM</t>
  </si>
  <si>
    <t>MINISTRY OF PLANNING &amp; ECONOMIC DEV.</t>
  </si>
  <si>
    <t>Sales of Journal &amp; Publications (Estimates Book)</t>
  </si>
  <si>
    <t>Earnings from MDG programmes</t>
  </si>
  <si>
    <t>CODE NAME - REPAYMENTS GENERAL</t>
  </si>
  <si>
    <t>Refund from FG on Project of REB, NTA &amp; CBN</t>
  </si>
  <si>
    <t>TOTAL FOR: CODE 0238001- MIN. OF PLANNING &amp; ECON. DEV</t>
  </si>
  <si>
    <t>Sales of  Journal &amp; Publications (Statistical)</t>
  </si>
  <si>
    <t xml:space="preserve">Production of Statistical publications and CD of 250 copies each of                                        (i)PriceStatistics(N1,000/copy &amp; N200/CD)                                                          (ii) Market watch(N 1,000/copy &amp; N200/CD) (iii)Educationdigest(N1,000/copy &amp; N200/CD)                                                                    (iv) Health digest(N1,000/copy &amp; N 200/CD)                                                                                                                                                                                                                                                                                                                                                (V) State Statistical Hotline (N1,000/copy &amp; N 200/CD)  </t>
  </si>
  <si>
    <t>CODE NAME - EARNINGS - GENERAL</t>
  </si>
  <si>
    <t>Earnings from Consultancy/Contractual Services</t>
  </si>
  <si>
    <t>0.5% of the projects with contract tender fees non-refundable component in code 0238002,                    sub-code 230201, S/sub-codes 2302011,23020112 and 23020113</t>
  </si>
  <si>
    <t>TOTAL FOR: CODE 0238002- BUREAU OF STATISTICS</t>
  </si>
  <si>
    <t xml:space="preserve">i.  3nos bids expected for the Supply of Maintenance Materials @ N50,000/bid: N150,000.                                                       ii. 12nos bids expected for the supply of water treatment chemicals @ N65,000/bid: N780,000.                                                                                    iii. 3nos bids expected for the procurement of 1no Geophysical Survey Equipment @ N50,000/bid = N150,000.                                                                                                       iv.  12nos bids expected from providers of Water Tanker Service of @ N50,000/bid = N600,000.                                                                            v.  3nos bids expected for the procurement of 3nos High Lift Pumps @ N65,000/bid = N195,000.                                                                  vi.2nos bids expected for the prourement of 3nos Dozing pumps @ N50,000/bid = N100,000.                                                vii.  2nos bids per lot expected for the provision of boreholes @ N65,000/bid = N130,000 per lot.                                        Note: Rates obtained from existing Circular on Tender Processing Fee </t>
  </si>
  <si>
    <t>TOTAL FOR: CODE 0252001- Ministry of water Resources</t>
  </si>
  <si>
    <t>MINISTRY OF HOUSING &amp; URBAN DEVELOPMENT</t>
  </si>
  <si>
    <t>120201</t>
  </si>
  <si>
    <t>Registration of Developers (Housing Corp)</t>
  </si>
  <si>
    <t>Two projects proposed. 8 N0. Tenderers (4 Tenderers for MHUD Studio @ N20,000 &amp; 4 Tenderers for TPDA @ N40,000)</t>
  </si>
  <si>
    <t>Revenue subject to release of capital fund for Neighborhood upgrading. N5,000 for 100 buildings.</t>
  </si>
  <si>
    <t>Ranges from N10,000 to N17,000 depending on land use and  also premised on  the provision of adequate equipment.</t>
  </si>
  <si>
    <t>Commercial use @N50,000*60 applicants= N3m, Industrial use @ N25,000*40 applicant = N1m, Residential use N5,000*500 applicants=N2.5m, Public use N25,000*40 applicants= N1m, Education N10,000*25 applicants= N250,000, Health land use N25,000*20applicants = N500,000, Agriculture N5,000*400 applicants = N2m, Recreation N10,000*50 applicants= N500,000, PFS use N50,000*25 applicants = N1,250,000m.</t>
  </si>
  <si>
    <t>Application Fees (TPDA)</t>
  </si>
  <si>
    <t>Commercial use @N50,000*60 applicants=N3m, Industrial use @ N25,000*40applicants= N1m, Residential use N5,000*500applicants=N2.5m, Public use N25,000*40applicants= N1m, Education N10,000*25applicants=N250,000, Health land use N25,000*20applicants=N500,000, Agriculture N5,000*400applicants=N2m, Recreation N10,000*50applicants=N500,000, PFS use N50,000*25applicants=N1,250,000m</t>
  </si>
  <si>
    <t>Administrative Charges  (Retained Earnings TPDA, MHUD AND HOUSING)</t>
  </si>
  <si>
    <t>10% on all collections by Urban &amp; Housing Corporation</t>
  </si>
  <si>
    <t>Compliant Fees (TPDA)</t>
  </si>
  <si>
    <t>The rate of complaint fee is N2,500 (uniform rate for any form of complaint) expect at least 320 Complaints</t>
  </si>
  <si>
    <t>Fees on Street Naming/House Numbering (TPDA)</t>
  </si>
  <si>
    <t xml:space="preserve">Expect at least 25 applicants @ N40,000 </t>
  </si>
  <si>
    <t>Fees on Road Set Backs</t>
  </si>
  <si>
    <t>Banking sector  10m, CTO/Extension 3m, Telecommunication 137m.</t>
  </si>
  <si>
    <t>Urban &amp; Regional Planning Charges</t>
  </si>
  <si>
    <t>Change of use; Application form @ N 25,000 X20, Approval fee; Education @ 100,000 x 10, PFS @ 500,000 x12, Religion @ 100,000 x 10, Shoping complex@ 100,000 x 10, event hall @400,000 x 10. Layout:Residential @50,000 x10 , Commercial @ 100,000 x 10, Religion 50,000x10, Industrial 100,000 x 10, PFS @ 100,000 x 10,  Approval fee: for street Naming @ 100,000x20, Application form fee 10,000 x 50.</t>
  </si>
  <si>
    <t xml:space="preserve"> Plant Hiring Charges</t>
  </si>
  <si>
    <t>6 Sets of scalfolding @ N2,000 each per day.i.e. N12,000 x 10days(@ least 10days leasing per month)</t>
  </si>
  <si>
    <t>Fees on Site Analysis and Report (TPDA)</t>
  </si>
  <si>
    <t xml:space="preserve">Residential Land use @N2,000 x 100,Residential Housing Estate @ N10,000x 20  </t>
  </si>
  <si>
    <t>Penaity on Plan Approvial (TPDA)</t>
  </si>
  <si>
    <t>No separate sub-head for penalty on plan approval and collection is also embedded in assessment fees.</t>
  </si>
  <si>
    <t>Sales of Journal (Edict) &amp; Publication (TPDA)</t>
  </si>
  <si>
    <t>Sales of Govt. Buildings(Irewolede Housing  Estate, Legislative Quarters Irewolede and Mandate 1 &amp; 11)</t>
  </si>
  <si>
    <t>Deduction from source (N35,290,450 was the total outstanding balance as @ December,2012. Thus it was spread over five years to elapse by the year 2017</t>
  </si>
  <si>
    <t>Sales of proposed shops at Mandate 1 Estate (Haji Camp) Housing Corp.</t>
  </si>
  <si>
    <t>Sale of Dilapidated Govt. Quarters (Housing Corp)</t>
  </si>
  <si>
    <t>Patigi: (N930,803.06 x 16 units)=N14,892,849 , Lafiagi: (N559,467.16 x 24units)=N13,427,212, Gbugbu: (N912,553 x 4units)= N3,650,212, Tsonga: (N731,482.5 x 4units)= N2,925,930, Bode saadu: (N1,621,456.63 x 8units)= N12,971,653 ,Kaiama &amp; Baruten(N30,000,000), Asa Ifelodun, Offa &amp; Irepodun (N50,000,000).</t>
  </si>
  <si>
    <t>Sale of Maigida Estate (Housing Corp)</t>
  </si>
  <si>
    <t>Land Premium  = N200,000, C of O collection fee = N32,500, Survey fee = N50,000, TPDA fee = 20,000, KWHC = N30,000, Profit = N200,000  (N532,500 * 500 Units) = N266,250,000 less N1,200,00</t>
  </si>
  <si>
    <t>CODE NAME - RENT ON LAND &amp; OTHERS GENERAL</t>
  </si>
  <si>
    <t>Rent on Government Properties (Prototype Shops) TPDA</t>
  </si>
  <si>
    <t>Appendix IV</t>
  </si>
  <si>
    <t>TOTAL FOR: CODE 0253001- Ministry of Housing &amp; Urban Dev.</t>
  </si>
  <si>
    <t>Plot Allocation</t>
  </si>
  <si>
    <t>Public and Miscellaneous</t>
  </si>
  <si>
    <t>Survey Fees</t>
  </si>
  <si>
    <t>Average of 500 plots . 300 from Mass Titling. Collection is subject to plot allocation by Bureau of Lands . Public demand, more than 152 applicantion is expected.</t>
  </si>
  <si>
    <t>Land Use Charge (Land Registration)</t>
  </si>
  <si>
    <t>Collection is subject to patronage by the public. More patronage expected.</t>
  </si>
  <si>
    <t>Based on 10% on every collection.</t>
  </si>
  <si>
    <t>Fees from other Service (Miscellaneous)</t>
  </si>
  <si>
    <t>Subject to public patronage on search, court appearance, re-establishment &amp; misc surveys</t>
  </si>
  <si>
    <t>Geo Spatial Information Request Fees</t>
  </si>
  <si>
    <t xml:space="preserve">Collection is subject to public demand. </t>
  </si>
  <si>
    <t xml:space="preserve">TOTAL FOR: CODE 0253002- Surveyor General's Office </t>
  </si>
  <si>
    <t>PERSONAL TAXES</t>
  </si>
  <si>
    <t>Capital Gain Tax</t>
  </si>
  <si>
    <t xml:space="preserve">163 properties @ Average Rate of ₦ 91,876.13 </t>
  </si>
  <si>
    <t>Registration of Document</t>
  </si>
  <si>
    <t xml:space="preserve">163 Assignments + 152 Mortgages + 650 C of Os @ Average rate of                                               ₦ 41,450.78 </t>
  </si>
  <si>
    <t>Deeds Registration Fees (Deeds of Release)</t>
  </si>
  <si>
    <t>20 properties @ Rate of ₦ 5,000 = ₦ 100,000.00</t>
  </si>
  <si>
    <t>Land Use Charge</t>
  </si>
  <si>
    <t>50,000 properties @ Rate of ₦ 5,000 = ₦ 250,000,000.00</t>
  </si>
  <si>
    <t>This is a function of some sub-codes</t>
  </si>
  <si>
    <t>Document Search and Verification Fees</t>
  </si>
  <si>
    <t>200 properties @ Rate of ₦ 5,000 = ₦ 1,200,000.00</t>
  </si>
  <si>
    <t>Valuation Fees</t>
  </si>
  <si>
    <t>600 properties @ fix rate of ₦ 5,000.00</t>
  </si>
  <si>
    <t>Subsequent Transaction Approval Fees</t>
  </si>
  <si>
    <t xml:space="preserve">315 properties @ Average Rate of ₦158,730.16 </t>
  </si>
  <si>
    <t>C. of O. Processing Fees (Survey)</t>
  </si>
  <si>
    <t>* Residential: 450 properties @ Rate of ₦ 32,500 = ₦ 14,625,000.00                                                                                                                                                                                                                                                                                                             *Commercial: 200 properties @ Rate of ₦ 60,000= ₦ 12,000,000.00</t>
  </si>
  <si>
    <t>Unusual payment</t>
  </si>
  <si>
    <t>C of O Certified True Copy Fee</t>
  </si>
  <si>
    <t>*Residential: 100 properties @ Rate of ₦ 1,000 = ₦ 100,000.00                                                                                                               * Commercial: 15 properties @ ₦ 40,000 = ₦ 600,000.00</t>
  </si>
  <si>
    <t>Regularization Fees</t>
  </si>
  <si>
    <t>Great Emptor Fees</t>
  </si>
  <si>
    <t>5 properties @ Rate of ₦ 10,000 = ₦ 50,000.00</t>
  </si>
  <si>
    <t>Compensation Fees</t>
  </si>
  <si>
    <t>*Junoy Global I: ₦ 65,177,000.00                                                                                                                                                      * Junoy Global II: ₦ 5,907,404.00                                                                                                                                                                                          * Compensation (Others): ₦ 50,645,000.00                                                                                                                                      * Z.G.M @ ₦ 125,000,000.00 FOR AGRIC                                                                                                                            * Z.G.M @ ₦ 60,500,000.00 FOR INDUSTRY                                                                                               * MAGANIYA AGRO-ALIED LTD @ ₦ 275,000,000.00 FOR AGRIC                                                                                 * NIGERIA NAVY BARRACK @ ₦ 167,466,420.00 FOR EDUCATION                                                                      * VALUECORP LTD @ ₦ 55,000,000.00 FOR COMMERCIAL                                                                              * MASS HOUSING (O.H.O.S) @ ₦ 29,700,000.00 COMMERCIAL                                                                                                GRAND TOTAL= ₦ 834,395,824.00</t>
  </si>
  <si>
    <t>Private Acquisition fees</t>
  </si>
  <si>
    <t>* Z.G.M @ ₦ 10,981,300.00 FOR AGRIC                                                                                                                            * Z.G.M @ ₦ 6,116,049.00 FOR INDUSTRY                                                                                               * MAGANIYA AGRO-ALIED LTD @ ₦11,251,300.00 FOR AGRIC                                                                                 * NIGERIA NAVY BARRACK @ ₦ 2,071,300.00 FOR EDUCATION                                                                      * VALUECORP LTD @ ₦ 1,681,300.00 FOR COMMERCIAL                                                                              * MASS HOUSING (O.H.O.S) @ ₦ 1,318,300.00 COMMERCIAL</t>
  </si>
  <si>
    <t xml:space="preserve"> Land Infrastructural Charges (Special Scheme) /GSS Fate Complex</t>
  </si>
  <si>
    <t>* junoy Global III: ₦ 5,162,246.00                                                                                                                                                      * 50% Revenue collectable from Other Land Infrastructure                                   (₦ 978,542,000.00) = ₦ 489,271,000.00                                                                                    GRAND TOTAL = ₦ 494,433,246.00</t>
  </si>
  <si>
    <t xml:space="preserve"> Charges of Purpose Clause</t>
  </si>
  <si>
    <t xml:space="preserve">* RESIDENTIAL: 5 properties @ Rate of ₦50,000 = ₦250,000.00                                                * COMMERCIAL: 3 properties @ Rate of ₦50,000 = ₦150,000.00                                    * RELIGION: 2 properties @ Rate of of ₦50,000 = ₦100,000.00                                                              TOTAL = ₦500,000.00                                                                                                                                                              </t>
  </si>
  <si>
    <t>Re-Certification of Certificate of Occupancy</t>
  </si>
  <si>
    <t>*Residential: 20 properties @ Rate of ₦ 15,000 = ₦ 300,000.00                                                                                                               * Commercial: 5 properties @ ₦ 30,000 = ₦ 150,000.00</t>
  </si>
  <si>
    <t>Sales of Application Forms</t>
  </si>
  <si>
    <t>*RES @ 325 @ ₦ 10,000.00 = ₦ 3,250,000.00                                                                                                              * COMM @ 170 @ ₦ 30,000.00 = ₦ 5,100,000.00                                                                                   * SUBS @ 185 @ 10,000.00 = ₦ 1,850,000.00                                                                                                               * SEARCH: @ 200 @ ₦ 5,000.00 = ₦ 1,000,000.00                                                                                    * AGRIC: 300@ ₦ 10,000.00 = ₦ 3,000,000.00                                                                                                               * RELG: 5 @ ₦ 10,000.00 = ₦ 50,000.00                                                                                               * PETR: @ 5 @ ₦ 50,000.00 = ₦ 250,000.00                                                                                 * SITE INSP: @ 20 @ 5,000.00 = ₦ 100,000.00                                                                                   * NEW GRA RES : @ 10 @ ₦25,000.00 = ₦ 250,000.00                                                                                 * NEW GRA COMM: @ 3 @ ₦ 50,000.00 = ₦ 150,000.00                                                                                           GRAND TOTAL= ₦ 15,000,000.00</t>
  </si>
  <si>
    <t>Proceeds from the Sales of New Allocation of 100 Plots</t>
  </si>
  <si>
    <t>Earnings from Allocation of Plots from the new GRA</t>
  </si>
  <si>
    <t>50% OF THE OUTSTANDING BALANCE (N 551,487,211.00) &amp; REVENUE FROM THE AVAILABLE PLOTS (N 267,962,000.00)</t>
  </si>
  <si>
    <t>Earning from Mass Titling Scheme</t>
  </si>
  <si>
    <t>REASONS FOR LOW PERFORMANCE ON THIS CODE IN 2016:                                                                       I. LACK OF BASIC SURVEY AND OTHER INFRASTRUCTURE.                                                            II. PUBLIC APATHY WHICH CALLS FOR MORE SENSTIZATION AND AWARENESS.                                                                                                                                                                                                                                                                                                                                                        EXPECTED REVENUE RETURNS FOR THE YEAR 2017:
• 70,000 APPLICATIONS ARE TO BE SOLD:                                                                                                                                              ₦ 5,000.00 X 70,000 =    ₦ 350,000,000.00
• 60,000 APPLICATIONS ARE EXPECTED TO BE VERIFIED=                                                                                                                   60,000 X ₦ 10,000.00=         ₦ 600,000,000.00
• 50,000 APPLICATIONS ARE EXPECTED TO BE PROCCESSED: ₦ 22,500.00 X 50,000 =   ₦ 1, 125,000,000.00
EXPECTED TOTAL REVENUE =                                                                                                                                                                  ₦ 350,000,000.00 + ₦ 600,000,000.00 + ₦ 1, 125,000,00.00=                                   ₦ 2,075,000,000.00</t>
  </si>
  <si>
    <t xml:space="preserve"> CODE NAME - RENT ON GOVT. PROPERTY GENERAL</t>
  </si>
  <si>
    <t>Certificate of Occupancy</t>
  </si>
  <si>
    <t>Temporary Right of Occupancy</t>
  </si>
  <si>
    <t>RENT ON LAND &amp; OTHERS - GENERAL</t>
  </si>
  <si>
    <t>Premium on the Allocation of Land     (Residential,commercial,Industrial and Filling Station)</t>
  </si>
  <si>
    <t>* OSIN-AREMU: 426 PLOTS @ Average Rate OF ₦ 1,500,000.00  @ 50% Collectable = ₦ 319,000,000.00                                                                                               *ITA-NMA: 211 PLOTS @ Average Rate OF ₦ 1,000,000.00 @ 30% Collectable = ₦ 63,200,000.00                                                                                                                                                            *OFFA-OJOKU: 250 PLOTS @ Average Rate OF ₦ 216,000.00 @ 50% Collectable = ₦ 27,000,000.00                                                                                                                                                                                                 * MALETE: 150 PLOTS @ Average Rate ₦ 216,000.00 @ 50% Collectable = ₦ 16,200,000.00                                                                                                                                              * OMU-ARAN MIX-USED:152 PLOTS @ Average Rate ₦ 216,000.00   @ 50% Collectable = ₦ 16,416,000.00                                                                                                                              * Considerable Applicants = ₦ 16,000,000.00                                                                                                                                        TOTAL = ₦ 457,816,000.00</t>
  </si>
  <si>
    <t xml:space="preserve">TOTAL FOR: CODE 0260001- BUREAU OF LANDS </t>
  </si>
  <si>
    <t>Tender Fees (Non-Refundable)</t>
  </si>
  <si>
    <t>6 Contractors are expected to pay the sum of #100,000 each as Non-refundable tender processing fee for 2-No. projects proposed in 2017. The sum of #600,000 is considered realistic and achievable subject to the award of contracts and if due process is follow.</t>
  </si>
  <si>
    <t>Administrative charge of 10% on #10,000,000 revenue expected from the fees on Standard contract agreement drafted and vetted by MOJ is considered realistic and achievable. i.e. 10% of #10,000,000= #1,000,000.</t>
  </si>
  <si>
    <t>Fees on Standard.Contract agreement drafted and vetted by MOJ</t>
  </si>
  <si>
    <t>The contract sum of #5b is expected to be given out to contractors by state government in 2017. MOJ assumes that this contract sum may not be given out completely to contractors base on its performance as at 30-09-2016.Therefore,the Ministry can only vet contract agreement at a projected cost of #1billion and if due process is followed. Hence,the agreement vetting charge on contract sum of over #500million is 1% of the contract sum.i.e 1/100 x 1,000,000,000= #10,000,000. (1% of #1,000,000,000 = #10,000,000)</t>
  </si>
  <si>
    <t>Legal Services Fees (MOJ)</t>
  </si>
  <si>
    <t>Non-performance resulted from Legal service rendered by MOJ to MDA's not paid for, because some Ministries believe MOJ services is rendered for the Government and that they ar Government agencies.</t>
  </si>
  <si>
    <t>Sales of Journal &amp; Publications</t>
  </si>
  <si>
    <t>10 Laws already on ground,500 copies of each to be printed. i.e. 500 copies x 10=5,000 copies.                                                                                                                                                     Therefore 1 copy at #250,                                                                                                                                                                                                                                                                                                     5,000 copies at the rate of #250 = #1,250,000.</t>
  </si>
  <si>
    <t xml:space="preserve">TOTAL FOR: CODE 0326001- MINISTRY OF JUSTICE </t>
  </si>
  <si>
    <t>Courts Fees (High Court, Magistrate Courts and Area Court)</t>
  </si>
  <si>
    <t>A fixed rate of N50 is charged for Court Oaths across all the Courts in the State. On the average,  30,000 no of Oaths is expected per month.(i.e 30,000  oaths x 12months x N50 = 18M) While N100 is Charge for Court process(i.e N100 x 1700 no of Court processes x 12months = N2,040,000)</t>
  </si>
  <si>
    <t>Court Summons Fees</t>
  </si>
  <si>
    <t>Courts Fines (High Court, Magistrate Courts and Area Court)</t>
  </si>
  <si>
    <t>Fines are fees collected on offences which are not specific in nature  it varies from one offence to other. And due the peculiarity nature of Justice Admintration we cannot specify the amount to be realised,it all depends on the state of Governance and the state of crime.</t>
  </si>
  <si>
    <t xml:space="preserve">TOTAL FOR: CODE 0326002- JUDICIARY (HIGH COURT) </t>
  </si>
  <si>
    <t>JUDICIARY (SHARIA COURT OF APPEAL)</t>
  </si>
  <si>
    <t>Court Fees (Oath Affidavit)</t>
  </si>
  <si>
    <t>#100*3,600 Copies ( we expect Sales of 300 copies of Affidavit every month. 300*100 = #30,000*12)</t>
  </si>
  <si>
    <t>Marriage / Divorce Fees (Certificate)</t>
  </si>
  <si>
    <t>#1,500*84 Copies ( we expect Sales of 7 copies of marriage certificate every month. 7*1,500 = #10,500*12)</t>
  </si>
  <si>
    <t>Estate Distribution Fees</t>
  </si>
  <si>
    <t>Charges are based on available estate cases sited on over the year.</t>
  </si>
  <si>
    <t xml:space="preserve">TOTAL FOR: CODE 0326002- JUDICIARY (SHARIA COURT) </t>
  </si>
  <si>
    <t>MINISTRY OF SPORTS &amp; YOUTH DEVELOPMENT</t>
  </si>
  <si>
    <t xml:space="preserve">Registration of Voluntary Organisation </t>
  </si>
  <si>
    <t xml:space="preserve">38 new registration@ N3,500 and 17 renewal  @ N1,000 are expected within the year </t>
  </si>
  <si>
    <t>Registration of Youth Sport Association</t>
  </si>
  <si>
    <t xml:space="preserve">14 registration at 3000 each and 10 renewals at 1,000 each </t>
  </si>
  <si>
    <t>To be collected by Ministry of Works</t>
  </si>
  <si>
    <t xml:space="preserve">Contractor Tender Fees (Non-Refundable) </t>
  </si>
  <si>
    <t>Parking Fees &amp; Gate-Taking Fees for National and International Matches</t>
  </si>
  <si>
    <t>15 home matches at an average of 1000 spectators per match  @ 100 gate fees</t>
  </si>
  <si>
    <t>Development Levies (on Sports  Contract)</t>
  </si>
  <si>
    <t>0.01 of the contracts sum expected to be awarded</t>
  </si>
  <si>
    <t>CODE NAME:- EARNINGS - GENERAL</t>
  </si>
  <si>
    <t>Earnings from the use of Yikpata Camp.</t>
  </si>
  <si>
    <t>At least 10 patronage are expcted at 20,000 each</t>
  </si>
  <si>
    <t xml:space="preserve">Earnings from Camp Market Yikpata NYSC Camp </t>
  </si>
  <si>
    <t xml:space="preserve">No collection was received,All other NYSC state camps don’t pay. </t>
  </si>
  <si>
    <t xml:space="preserve">TOTAL FOR: CODE 0513001- MIN. OF SPORTS &amp; YOUTH </t>
  </si>
  <si>
    <t>MINISTRY OF WOMEN AFFAIRS &amp; SOCIAL DEV.</t>
  </si>
  <si>
    <t xml:space="preserve">Registration of 50 Child related NGOs at 20,000/1=N1,000,000     2. Registration of 50 women related NGOs at 20,000/1=N1,000,000                                 </t>
  </si>
  <si>
    <t>Registration of creches and day care centres</t>
  </si>
  <si>
    <t>fresh registration for about 1,250creches. Category A--60,000X100=6,000,000.   categoryB@30,000X500=15,000,000. category C@20,000X650= 13,000,000</t>
  </si>
  <si>
    <t>Renewal N10,000/1X100=N1,000,000       2. Renewal                                           N10,000/1X100=N1,000,000</t>
  </si>
  <si>
    <t xml:space="preserve"> 62 Nos: of Renewal expected @ N5,000.</t>
  </si>
  <si>
    <t>20 Nos: expected @ N30,000.</t>
  </si>
  <si>
    <t>Fees on pre- marriage counselling</t>
  </si>
  <si>
    <t>670 Nos: expected @ N3,000.</t>
  </si>
  <si>
    <t>Notice of marriage Fees</t>
  </si>
  <si>
    <t>1,170 Nos: expected @ N3,000</t>
  </si>
  <si>
    <t>Fees for Religious Marriage</t>
  </si>
  <si>
    <t>600 Nos: expected @ N5,000.</t>
  </si>
  <si>
    <t>Fees For  Registry Marriage</t>
  </si>
  <si>
    <t xml:space="preserve">400 Nos: expected for Saturday @N5,000(2M) While 250 No is expected for Tuesday /Thursday @ N3,000.(750,000) </t>
  </si>
  <si>
    <t>Marriage Certified True Copy</t>
  </si>
  <si>
    <t>10 nos x3,000</t>
  </si>
  <si>
    <t>New 52 Nos: expected @ N10,000</t>
  </si>
  <si>
    <t>40 Nos: expected @ N3,500.</t>
  </si>
  <si>
    <t>Earnings from Kiddies Centre at FSP</t>
  </si>
  <si>
    <t xml:space="preserve">Average of 3 children per month @2,500(N5000). </t>
  </si>
  <si>
    <t>Earnings from Creche at MOWA Hqrt.</t>
  </si>
  <si>
    <t xml:space="preserve">Average of 6 children per month </t>
  </si>
  <si>
    <t xml:space="preserve">Earnings from Vocational Training Centre </t>
  </si>
  <si>
    <t xml:space="preserve">forms for apprentice N2,500/1X50 students, Issunace of certificate N10,000/1X50 </t>
  </si>
  <si>
    <t>Earnings from Multipurpose Youth Development Centre (Fate)</t>
  </si>
  <si>
    <t>Taken over by Harmony Holdings</t>
  </si>
  <si>
    <t>Earnings from Stella Obasanjo Multipurpose Hall</t>
  </si>
  <si>
    <t>550 Nos: expected @ N2,000= 1,100,000 While 15 Nos: of Special use @ N15,000 is expected= 225,000</t>
  </si>
  <si>
    <t>TOTAL FOR: CODE 0514001- MINISTRY OF WOMEN AFFAIRS &amp; SOCIAL DEV.</t>
  </si>
  <si>
    <t xml:space="preserve">Registration of Cybercafe Certification/ Renewal  </t>
  </si>
  <si>
    <t>Aggressive sensitization will be made by Directorate of School Services to capture and generate revenue from this leg</t>
  </si>
  <si>
    <t>Registration of Nursery/Primary and Post Primary Private Schools</t>
  </si>
  <si>
    <t xml:space="preserve">It is anticipated that 18 Normal NPS and 3 Highbrow NPS will register in the proposed year while 9 normal secondary schools and 4 Highbrow secondary schools will register as detailed below:                                                                               A. Approval fee @ N150,000 for normal NPS x   18  = N 2,700,000
Approval fee @ N250,000 for Highbrow NPS X 3 =  N 750,000
B. Approval fee @  N 200,000  for  normal  sec. schs  X 9 = N 1,800,000 
Approval fee @ N500,000 for Highbrow sec. schs x 4 = N 2,000,000
TOTAL  N 7,250,000
</t>
  </si>
  <si>
    <t>1% of total contract amount awarded.</t>
  </si>
  <si>
    <t xml:space="preserve">Tender Fees </t>
  </si>
  <si>
    <t>This is contingent on the number of contracts to be awarded tin 2017. Thus, it is anticipated that 3 contractors will bid for a contract @ N20,000 each for 33 contracts. i.e. N20,000 X3 X33 = N1,980,000</t>
  </si>
  <si>
    <t>Renewal Fees (Nursery/Primary and Post Primary Private Schools)</t>
  </si>
  <si>
    <t xml:space="preserve">This item is contingent on the registered number of schools with the ministry as given below:                                                                                                       1. (Primary)  680 NPS X  N 25,000 =N 17,000,000
7  Highbrow NPS X N 60,000 = N 420,000
2. (Secondary) 193 X N50,000 = N9,650,000
6 Highbrow x N 200,000= N 1,200,000
TOTAL = N 28,270,000
</t>
  </si>
  <si>
    <t>CODE NAME - EARNINGS - GEN.</t>
  </si>
  <si>
    <t>Earnings from the use of Government Halls (Library)</t>
  </si>
  <si>
    <t>This is contingent upon the intending renovation of the library complex and the last annual payment made by the tenant.                                                                                              1. Hall Rentage @ 25,000 x 8 times =N200,000 (Subject to General Renovation of the library).                                                                     2. Shac &amp; Shea International Limited : N300,000 per annum.                                                                                3. Harmony Securities Limited: N240,000 Annual payment.                                                                                        4. PancoKrato International Limited = N100,000 anuual payment.                                                                      5. World Light = N60,000 annual payment.                                                          6. ADBAQ = N120,000 annual payment.                       7. Fritmags = N120,000 Annual payment.</t>
  </si>
  <si>
    <t>Earnings from S.S.C.E.  (Senior Secondary Certificate Examination)</t>
  </si>
  <si>
    <t xml:space="preserve">It is expected that 23,000 candidates will register for WAEC according to present records with the ministry while 15,000 willsit for NECO. the details are as follows:                                                                                              (i) N800 x 23,000 WAEC candidates = N18,400,000                                                                          (ii) N800 x 15,000 NECO candidates = N12,000,000 </t>
  </si>
  <si>
    <t>Earnings from Teachers' Registration</t>
  </si>
  <si>
    <t>Earnings from Education Resource Centre</t>
  </si>
  <si>
    <t>i. It is anticipated that 13 students will register per quarter at the institute of Computer Technology @ 10,000 per student X 13 students for each quarter = N130,000 X 4 = N520,000                                                          ii. Lease of classrooms to KWASU at ERC @ N500,000 per annum</t>
  </si>
  <si>
    <t>Earnings from Internet System Services</t>
  </si>
  <si>
    <t>Earnings from Examination and Workshop (BECE)</t>
  </si>
  <si>
    <t xml:space="preserve">Based on the available records, 43,000 candidates will sit for BECE. Thus                                                                               (i) Exam fees @ N1,850 x 43,000 candidates = N79,550,000                                                                                   (ii) Online registration @N400 x 43,000 candidates = N17,200,000 </t>
  </si>
  <si>
    <t>Earnings from Registration of Library Users</t>
  </si>
  <si>
    <t>205 library users were registered as at October 2016. Thus it is anticipated that more users will register in 2017 depending on the renovation of the library proposed.</t>
  </si>
  <si>
    <t>Earnings from using School Premises as Event Centre</t>
  </si>
  <si>
    <t>TOTAL FOR: CODE 0517001- MINISTRY OF EDUCATION &amp; HUMAN CAPITAL DEV.</t>
  </si>
  <si>
    <t>Registration / Approval of Evening Classes</t>
  </si>
  <si>
    <t>Registration/Approval of 50 New  Centres/  Registration at ₦22,000 each and Approval at ₦12,000 each</t>
  </si>
  <si>
    <t xml:space="preserve">Registration / Approval of Computer Training Centres </t>
  </si>
  <si>
    <t xml:space="preserve">Registration/Approval of 50 New  Centres / Registration at ₦22,000 each and Approval at ₦12,000 each </t>
  </si>
  <si>
    <t>Renewal Fees (Evening Class &amp; Computer Training Centres)</t>
  </si>
  <si>
    <t>Renewal of 18 class at N10,000=N180,000</t>
  </si>
  <si>
    <t>TOTAL FOR: CODE 0517002- AGENCY FOR MASS EDUCATION</t>
  </si>
  <si>
    <t xml:space="preserve">MINISTRY OF TERTIARY EDUCATION &amp; SCIE. TECH. </t>
  </si>
  <si>
    <t>Registration of private tertiary institutions</t>
  </si>
  <si>
    <t>In addition to September Actual collection of (N2.5M). The sum of N1,022,500 has been paid in the month of November, 2016.</t>
  </si>
  <si>
    <r>
      <t xml:space="preserve">It  is the intention of the present administration to open  the Ilesha Baruba and the Osi campus of KWASU,With this it is projected that </t>
    </r>
    <r>
      <rPr>
        <b/>
        <sz val="9"/>
        <color theme="1"/>
        <rFont val="Arial"/>
        <family val="2"/>
      </rPr>
      <t xml:space="preserve">N8,460,000 </t>
    </r>
    <r>
      <rPr>
        <sz val="9"/>
        <color theme="1"/>
        <rFont val="Arial"/>
        <family val="2"/>
      </rPr>
      <t>would be charged on 3 contractors for Osi Satellite Campus, while</t>
    </r>
    <r>
      <rPr>
        <b/>
        <sz val="9"/>
        <color theme="1"/>
        <rFont val="Arial"/>
        <family val="2"/>
      </rPr>
      <t xml:space="preserve"> N5,550,000 </t>
    </r>
    <r>
      <rPr>
        <sz val="9"/>
        <color theme="1"/>
        <rFont val="Arial"/>
        <family val="2"/>
      </rPr>
      <t xml:space="preserve">would be charged on 3 contractors for Ilesha Baruba and School of Governance Malete </t>
    </r>
    <r>
      <rPr>
        <b/>
        <sz val="9"/>
        <color theme="1"/>
        <rFont val="Arial"/>
        <family val="2"/>
      </rPr>
      <t xml:space="preserve">N1,050,000 </t>
    </r>
    <r>
      <rPr>
        <sz val="9"/>
        <color theme="1"/>
        <rFont val="Arial"/>
        <family val="2"/>
      </rPr>
      <t>as their tender fees.The projected cost of the contract is put at</t>
    </r>
    <r>
      <rPr>
        <b/>
        <sz val="9"/>
        <color theme="1"/>
        <rFont val="Arial"/>
        <family val="2"/>
      </rPr>
      <t xml:space="preserve"> NI5,060,000. </t>
    </r>
    <r>
      <rPr>
        <sz val="9"/>
        <color theme="1"/>
        <rFont val="Arial"/>
        <family val="2"/>
      </rPr>
      <t>See Document II for details</t>
    </r>
  </si>
  <si>
    <t>Renewal Fees (private tertiary institutions)</t>
  </si>
  <si>
    <r>
      <t xml:space="preserve">Osi Satellite Campus:                  </t>
    </r>
    <r>
      <rPr>
        <b/>
        <sz val="9"/>
        <color theme="1"/>
        <rFont val="Arial"/>
        <family val="2"/>
      </rPr>
      <t xml:space="preserve"> N1,410,000                                                           </t>
    </r>
    <r>
      <rPr>
        <sz val="9"/>
        <color theme="1"/>
        <rFont val="Arial"/>
        <family val="2"/>
      </rPr>
      <t xml:space="preserve">Ilesha-Baruba Campus:                </t>
    </r>
    <r>
      <rPr>
        <b/>
        <sz val="9"/>
        <color theme="1"/>
        <rFont val="Arial"/>
        <family val="2"/>
      </rPr>
      <t xml:space="preserve">N925,000                                                          </t>
    </r>
    <r>
      <rPr>
        <sz val="9"/>
        <color theme="1"/>
        <rFont val="Arial"/>
        <family val="2"/>
      </rPr>
      <t xml:space="preserve">School of Governance (Malete):  </t>
    </r>
    <r>
      <rPr>
        <b/>
        <sz val="9"/>
        <color theme="1"/>
        <rFont val="Arial"/>
        <family val="2"/>
      </rPr>
      <t xml:space="preserve">N175,000                                          </t>
    </r>
    <r>
      <rPr>
        <sz val="9"/>
        <color theme="1"/>
        <rFont val="Arial"/>
        <family val="2"/>
      </rPr>
      <t>These are the Expected Administrative Charges for the 3 Campuses. See Document II for details</t>
    </r>
  </si>
  <si>
    <t>TOTAL FOR: CODE 0517010- MIN. OF TERTIARY EDUCATION</t>
  </si>
  <si>
    <t>Patent Medicine &amp; Drug Stores Licencce</t>
  </si>
  <si>
    <t>i.  RENEWAL - N2,500 X 3,000 patient medicine stores = N7,500,000.                                                                                           ii. REGISTRATION - N10,000 x 650 patient medicine stores = N6,500,000.                                                         Provision of functional vehicles for effective monitoring of patient medicine stores will improve revenue collection.</t>
  </si>
  <si>
    <t xml:space="preserve">Registration of Private Hospitals/Clinics </t>
  </si>
  <si>
    <t>i.  HOSPITAL APPLICATION - N8,000 x 50 hospitals = N400,000.                                                                                                           ii. HOSPITAL REGISTRATION - N60,000 X 40 Hospitals = N2,400,000.                                                                                                                                    iii. CLINIC APPLICATION - N8,000 x 100 clinics = N800,000                                                                                                                                        iv. CLINIC REGISTRATION - N40,000 X 80 clinics = N3,200,000.                                                                                                                                             v.  DIAGNOSTIC/EYE/DENTAL APPLICATION - N8,000 x 30 centres = N240,000.                                                                                                                                  vi. DIAGONOSTIC/EYE/DENTAL REGISTYRATION - N20,000 x 25 centres = N500,000.   Provision of monitoring vehicles will generate additional revenue.</t>
  </si>
  <si>
    <t xml:space="preserve">Registration of Traditional Medicine Cenrtes  </t>
  </si>
  <si>
    <t>i.  REGISTRATION:  Traditional medicine practitioners/herbal centres N5,000 x 800 centres = N4,000,000.  ii.  RENEWAL: N2,500 x 1,000 centres = N2,500,000.  Steps have been taken to settle power/leadership tursle among members of the Association of Traditional medicine practitioners in the State to enhance cooperation of members and improve revenue collection.</t>
  </si>
  <si>
    <t>Contractor Registration Fees (Non-Refundable) /NHIS</t>
  </si>
  <si>
    <t>APPLICATION FEE:- Application forms are expected to be collected by new propective contractors before registration.  The application form is N5,000 per contractor.  Minimum of 3 contractors are expected to bid for each of the 12 projects.  In 2017, an average of 36 contractors at N5,000 rate will give N180,000 (3 contractors x 12 projects x N5,000) = N180,000. REGISTRATION FEE:-  The volum lof ontracts to be awarded and the sum involved determine the amount to be collected as contract registration fee.  It is expected that 12 new projects of various catigories will be implemented in 2017.  Minimum of 3 contractors are expected to register for each of the 12 projects.  The summation for each category is as follows:                                  Category B = N40,000 x 3 contractors x 4 projects = N480,000.                                                                                        Category C = N60,000 x 3 contractors x 1 project = 180,000.                                                                                                  Category D = N80,000 x 3 contractors x 2 projects = N480,000.                                                                                                  Category F = N200,000x3 contractors x 4 projects = N2,400,000.                                                                                                  Category G = N300,000 x3 contractors x 1 project = N900,000. RENEWAL FEE:-  For 2017 it is estimated that an average of 20 contractors will renew at the rate of N10,000 (20 contractors x N10,000) = N200,000.                                                                                ADMINISTRATIVE CHARGE:- 50% of contract registration is the administrative charge (i.e 50% of N4,440,000)</t>
  </si>
  <si>
    <t>Renewal Fees (Private Hospitals/Clinics &amp; Traditional Medicine Cenrtes)</t>
  </si>
  <si>
    <t>i.  HOSPITAL RENEWAL - n40,000 X 50 Hospitals = 2,000,000.  ii. CLINIC RENEWAL- N20,000 x 200 Clinics = 4,000,000.  iii. DIAGNOSTIC/EYE/DENTAL RENEWAL - N10,000 x 40 Centres = 400,000.   Provisionof functional vehicles for effective monitoring of private hospitals/clinics/diagnostic/eye/dental clinics will boost revenue collection.</t>
  </si>
  <si>
    <t>Medical Charges Fees  (HMB)</t>
  </si>
  <si>
    <t>An average of N2million expected monthly from X-ray, imaging, dental mortary, orthopaedic, eye care, medical certificate.  Broken doen equipment have affected the inflow of Revenue from patients.</t>
  </si>
  <si>
    <t>Laboratory Fees (Lab. Test Drugs)  (HMB)</t>
  </si>
  <si>
    <t>Proceeds for EDP revolving scheme.  Numerous Equipment have broken down, with the repair of broken down equipments more revenue will be generated.</t>
  </si>
  <si>
    <t>Inspection Fees (Pharmacy)</t>
  </si>
  <si>
    <t>i.  MANUFACTURER -N30,000 X 7 Manufacturers = N210,000.                                                                                                ii. WHOLESALER -N20,000 x W/salers = N400,000.                                                            iii. RETAILER -N10,000 x 100 retailers =N1,000,000.                      iv. PHARMACEUTICAL SERVICES - N5,000 x 72 Pharmaceuticals = N360,000</t>
  </si>
  <si>
    <t>Hospital Card Fees (HMB)</t>
  </si>
  <si>
    <t>Increase in hospital cards fees from N100 to N150 and N200 to N250 for folders.  Proceeds for EDP revolving scheme</t>
  </si>
  <si>
    <t>Hospital Attendant Fees (HMB)</t>
  </si>
  <si>
    <t>An average of 2,604,000 expected monthly from bedfees, delivery fees and Dressing etc.  See schedule of fees and rates Pg: 8 - 14</t>
  </si>
  <si>
    <t>Application Form for Hospital Clincs</t>
  </si>
  <si>
    <t>Proceed from the Sales of Drugs &amp; Medications (HMB)</t>
  </si>
  <si>
    <t xml:space="preserve">Sales of Hospitals Card </t>
  </si>
  <si>
    <t>Proceeds from the use of Oxygeen Plant</t>
  </si>
  <si>
    <t xml:space="preserve">Earnings from Medical Services </t>
  </si>
  <si>
    <t xml:space="preserve">Earnings from Ambulances Hearse Services </t>
  </si>
  <si>
    <t>CATEGORY A:  Within Ilorin Emirae - N2,500 per day x 12 hirers = N30,000,                                                                      CATEGORY B:  Within the State i.e Local Govt. Areas(North and South Senatorial Districts.) - N5,000 x 20 hirers = N100,000                                                                  CATEGORY C:  Outside the State -                                                  (i) Nearer States - N12,500 per day x 10 hirers =N125,000                                                                                             (ii) Far States - N20,000 per day x 10 hirers = N200,000</t>
  </si>
  <si>
    <t>Earnings from Public Clinic Card/Folder</t>
  </si>
  <si>
    <t>i.  Cards -N100 x 2,000 carrs = N200,000                                  ii. Folders - N120 x 500 folders = N60,000</t>
  </si>
  <si>
    <t xml:space="preserve">Ethical Research Paper </t>
  </si>
  <si>
    <t>(i) PHD - N10,000 x 15 students. = N150,000                              (ii) MSC - N5,000 X 25 Students = N125,000                                  (iii)BSC - N3,000 X 30 Students = N90,000.                                   (iv) MBBS - N7,000 X 10 Students = N70,000</t>
  </si>
  <si>
    <t>NHIS DRUGS</t>
  </si>
  <si>
    <t>Harmony Advanced Diagnostic Centre (HADC)</t>
  </si>
  <si>
    <t>(i)  Radiology Unit N18,000,000.  (ii)  Laboratory Unit N6,000,000</t>
  </si>
  <si>
    <t>TOTAL FOR: CODE 0521001 - MIN. OF HEALTH</t>
  </si>
  <si>
    <t xml:space="preserve">MINISTRY OF ENVIRONMENT &amp; FORESTRY </t>
  </si>
  <si>
    <t>Hunting Permits (Trophies)</t>
  </si>
  <si>
    <t>The ministry targets 800 hunters at N650 each in 2017.</t>
  </si>
  <si>
    <t xml:space="preserve">Registration of Sawmills </t>
  </si>
  <si>
    <t>Reg: (i) 10 Sawmill @ N40,000 (ii) 26 Chainsaw @ N30,000 (iii) 50Circular @ N10,000. RENEWAL (i)68 Sawmills @N20,000   (ii) 138 Chainsaw @ N20,000 (iii) 40 Circular users @ N5,000 each.</t>
  </si>
  <si>
    <t>Registration of Cesspool Emptier Services providers</t>
  </si>
  <si>
    <t>Four Nos. cesspool emptier indentified at N20,000 each.</t>
  </si>
  <si>
    <t>Issuance of EIA report on every Borehole Drillers and Quarry Operators</t>
  </si>
  <si>
    <t xml:space="preserve"> The Ministry target earning  N250,000per months *12months</t>
  </si>
  <si>
    <t>Registration of Private Refuse Collection Agencies</t>
  </si>
  <si>
    <t>Expected revenue from this source are; 5 social contractors @ N200,000 each and 8 LG contractors &amp; 11 commercial waste  contractors @ N50,000 each</t>
  </si>
  <si>
    <t>Registration of fumigation and pest control Agents/Chemical Dealers</t>
  </si>
  <si>
    <t>The Ministry has identified 19 fumigators @ N15,000 each &amp; has been issued demand notice</t>
  </si>
  <si>
    <t>The Ministry is envisaging execution of 3Nos projects @ N60,000 as Non refundable fees.</t>
  </si>
  <si>
    <t>Environmental Impact Assessment Fees (Communication Mast)</t>
  </si>
  <si>
    <t>Timber / Forest Fees (Forest Re-Generation)</t>
  </si>
  <si>
    <t>The Ministry targets realising a sum of N5m Monthly from logging charges</t>
  </si>
  <si>
    <t>Fee from Public Toilet</t>
  </si>
  <si>
    <t>The expected revenue is from 3 functional toilets @N5000/per Month per Toilet.</t>
  </si>
  <si>
    <t>Fine for Ilegal Removal of Forest Product</t>
  </si>
  <si>
    <t>The Ministry is envisaging a sum of N1M monthly as revenue from this code</t>
  </si>
  <si>
    <t>Sales of Metal Scrab/gas Emission</t>
  </si>
  <si>
    <t>Earnngs from Control Post (Forest Products)</t>
  </si>
  <si>
    <t>A sum of N1M is expected to be earned Monthly on this line</t>
  </si>
  <si>
    <t>Earnings from Commercial waste Collection and Disposal</t>
  </si>
  <si>
    <t>TOTAL FOR: CODE 0535001 - MIN. OF ENVIRONMENT &amp; FORESTRY</t>
  </si>
  <si>
    <t>Registration of Comm. Devt. In the State</t>
  </si>
  <si>
    <t>Registration of 600 Communties @ N10,000 each</t>
  </si>
  <si>
    <t>Renewal Fees (Comm. Devt. In the State)</t>
  </si>
  <si>
    <t>Renewal of 50 Communities @ N2,000 each</t>
  </si>
  <si>
    <t>Collection of LG Tenement Rate/Land Use Charge</t>
  </si>
  <si>
    <t>Chieftancy Matters</t>
  </si>
  <si>
    <t>TOTAL FOR: CODE 0551001 - MIN. OF LOCAL GOVT. &amp; CHIEFTANCY AFFAIRS</t>
  </si>
  <si>
    <t>Hospitals Attendant Fees</t>
  </si>
  <si>
    <t>Contract Documents:  Non - Refundable Processing Fees</t>
  </si>
  <si>
    <t>Trsfd to EDP</t>
  </si>
  <si>
    <t>TOTAL FOR CODE 0521003 - (PHCD)</t>
  </si>
  <si>
    <t>STATE UNIVERSAL BASIC EDUCATION BOARD (SUBEB)</t>
  </si>
  <si>
    <r>
      <t>Registration of 20 new contractors</t>
    </r>
    <r>
      <rPr>
        <b/>
        <sz val="9"/>
        <color theme="1"/>
        <rFont val="Arial"/>
        <family val="2"/>
      </rPr>
      <t xml:space="preserve"> @ </t>
    </r>
    <r>
      <rPr>
        <sz val="9"/>
        <color theme="1"/>
        <rFont val="Arial"/>
        <family val="2"/>
      </rPr>
      <t xml:space="preserve">20,000 per contractor=400,000        Renewal of license for 25 contractors @ 10,000 per contractor = 250,0000.            Total=400,000+250,000= </t>
    </r>
    <r>
      <rPr>
        <b/>
        <sz val="9"/>
        <color theme="1"/>
        <rFont val="Arial"/>
        <family val="2"/>
      </rPr>
      <t>650,000.00</t>
    </r>
    <r>
      <rPr>
        <sz val="9"/>
        <color theme="1"/>
        <rFont val="Arial"/>
        <family val="2"/>
      </rPr>
      <t xml:space="preserve">         </t>
    </r>
  </si>
  <si>
    <r>
      <t xml:space="preserve">payment of tender fees on 150 contracts by 3 bidders per contract @ 20,000 per bid 150 x 3 x 20,000= </t>
    </r>
    <r>
      <rPr>
        <b/>
        <sz val="9"/>
        <color theme="1"/>
        <rFont val="Arial"/>
        <family val="2"/>
      </rPr>
      <t>9,000,000.00</t>
    </r>
  </si>
  <si>
    <r>
      <t>1% of contract sum. Contract sum is 1,042,027,027.27,                 1%=</t>
    </r>
    <r>
      <rPr>
        <b/>
        <sz val="9"/>
        <color theme="1"/>
        <rFont val="Arial"/>
        <family val="2"/>
      </rPr>
      <t>10,420,270.27</t>
    </r>
  </si>
  <si>
    <t>TOTAL FOR: CODE 0517004 -  SUBEB</t>
  </si>
  <si>
    <t>PARASTATALS</t>
  </si>
  <si>
    <t>Insurance Fees</t>
  </si>
  <si>
    <t xml:space="preserve"> #500*3938=#1,969,000.00 </t>
  </si>
  <si>
    <t xml:space="preserve"> #4000*3938=#15,752,000.00 </t>
  </si>
  <si>
    <t xml:space="preserve">School/Tuition/Examination Fees </t>
  </si>
  <si>
    <t xml:space="preserve"> #14,000*1097=15,358000/#12,000*2841=34,092,000/#3000*3938=11,814,000 </t>
  </si>
  <si>
    <t>Application Fees (Registration)</t>
  </si>
  <si>
    <t>Alumni Fees</t>
  </si>
  <si>
    <t>Caution Fees</t>
  </si>
  <si>
    <t xml:space="preserve"> #1000*1,500=#150,000.00 </t>
  </si>
  <si>
    <t>Other Sundries Fees</t>
  </si>
  <si>
    <t>Sports / Game Fees</t>
  </si>
  <si>
    <t xml:space="preserve"> #4,500*3938=#17,721,000.00 </t>
  </si>
  <si>
    <t xml:space="preserve"> #1000*1500=#1,500,000/#500*2438=1,219,000 </t>
  </si>
  <si>
    <t xml:space="preserve"> #500*1500=#750,000 </t>
  </si>
  <si>
    <t>Sales of Stores / Scraps / Unserviceable Items</t>
  </si>
  <si>
    <t>Sales of Application Forms(DCE / RE-RUN / Special Admission)</t>
  </si>
  <si>
    <t xml:space="preserve"> #5400*210=#1,134,000 </t>
  </si>
  <si>
    <t>Earnings from Library Services</t>
  </si>
  <si>
    <t xml:space="preserve"> #500*3938=#1,969,000.09 </t>
  </si>
  <si>
    <t>Earrning from Hostel Accomadation</t>
  </si>
  <si>
    <t xml:space="preserve"> #8000*1500=#12,000,000 </t>
  </si>
  <si>
    <t>Earnings from ICT</t>
  </si>
  <si>
    <t xml:space="preserve"> #1000*3938=#3,938,000.11 </t>
  </si>
  <si>
    <t>Earnings from Medical Services (Medical Test)</t>
  </si>
  <si>
    <t xml:space="preserve"> #1000*1500=#1,500,000 </t>
  </si>
  <si>
    <t>Earnings from Screening</t>
  </si>
  <si>
    <t xml:space="preserve">Earnings from collection of Certificates/Statement of Results </t>
  </si>
  <si>
    <t>Earnings from Teaching Practice (NCE &amp; Degree)</t>
  </si>
  <si>
    <t xml:space="preserve"> #3,000*1538=#4,614,000 </t>
  </si>
  <si>
    <t>Earnings from Utility Fees</t>
  </si>
  <si>
    <t>Rent on Government Quarters</t>
  </si>
  <si>
    <t xml:space="preserve"> CODE NAME - REPAYMENTS GENERAL</t>
  </si>
  <si>
    <t>Refunds (Money)</t>
  </si>
  <si>
    <t xml:space="preserve"> Bank Balance </t>
  </si>
  <si>
    <t>Loan Repayment</t>
  </si>
  <si>
    <t>Sub-vention to( Government Tertiary Institutions)</t>
  </si>
  <si>
    <t>TOTAL FOR: CODE 0517011-COLLEGE OF EDUCATION, ORO</t>
  </si>
  <si>
    <t>Tender Fees/other income</t>
  </si>
  <si>
    <t>Registration Fees</t>
  </si>
  <si>
    <t xml:space="preserve">Laboratory Fees </t>
  </si>
  <si>
    <t>Business/Trade Operating Fees (Mobile Hawkers)</t>
  </si>
  <si>
    <t xml:space="preserve">Application Fees </t>
  </si>
  <si>
    <t>Departmental Fees</t>
  </si>
  <si>
    <t>Government Intervention</t>
  </si>
  <si>
    <t>Computer Training Fees</t>
  </si>
  <si>
    <t>Sales of Application Form</t>
  </si>
  <si>
    <t>Proceeds from Sales of Farm Produce</t>
  </si>
  <si>
    <t>Sales of College Handbook</t>
  </si>
  <si>
    <t>Earnings from Medical Services</t>
  </si>
  <si>
    <t>Earnings from Commercial Activities</t>
  </si>
  <si>
    <t>Earrnings from Accomadation</t>
  </si>
  <si>
    <t>Earnings from Entrepreneurship Devt</t>
  </si>
  <si>
    <t>Earnings from Basic &amp; Remedial Studies</t>
  </si>
  <si>
    <t>Earnings From Post UTME</t>
  </si>
  <si>
    <t>Earnings from collection of Certificates/Statement of Results, Degree, NCE</t>
  </si>
  <si>
    <t xml:space="preserve">Earnings from Teaching Practice/Kits and Registration </t>
  </si>
  <si>
    <t>Earnings from In-Service, Regular Degree Programme</t>
  </si>
  <si>
    <t>Earnings from Teacher Registration Council of Nigeria</t>
  </si>
  <si>
    <t>Earnings from Sandwich Programmes (Degree &amp; NCE)</t>
  </si>
  <si>
    <t>Earnings from NHIS Scheme</t>
  </si>
  <si>
    <t>Earnings from Portal</t>
  </si>
  <si>
    <t>Earnings from NYSC Exclusion Certificate</t>
  </si>
  <si>
    <t>Rent on Government Properties (College Properties)</t>
  </si>
  <si>
    <t>Rent on Kiosks and Shops</t>
  </si>
  <si>
    <t>Rent on Academic/Matric Gown</t>
  </si>
  <si>
    <t>TOTAL FOR: CODE 0517012-COLLEGE OF EDUCATION, ILORIN</t>
  </si>
  <si>
    <t>Medical Consultancy Fees</t>
  </si>
  <si>
    <t xml:space="preserve">Application Fees  </t>
  </si>
  <si>
    <t>Earnings from Consultancy Services</t>
  </si>
  <si>
    <t>Earnings from Laboratory Services</t>
  </si>
  <si>
    <t>Earnings from  Entrepreneurship Devt.</t>
  </si>
  <si>
    <t>Pre- Admission Screening Exam</t>
  </si>
  <si>
    <t>Earnings from CCE</t>
  </si>
  <si>
    <t>Earnings Medical / Health Insurance</t>
  </si>
  <si>
    <t>Grant from SIWES Supervision</t>
  </si>
  <si>
    <t>Rent on Government Quarters (Staff Quarters) Plus Electricity Rec.</t>
  </si>
  <si>
    <t xml:space="preserve"> CODE NAME - INTEREST EARNED</t>
  </si>
  <si>
    <t>Bank Interest (Interest Receivable from Bank)</t>
  </si>
  <si>
    <t>Interest on Special Loan / Advances</t>
  </si>
  <si>
    <t>TOTAL FOR: CODE 0517013-KWARA STATE POLYTECHNIC, ILORIN</t>
  </si>
  <si>
    <t>COLLEGE OF EDUCATION, LAFIAGI</t>
  </si>
  <si>
    <t>20 contractors@N10,000</t>
  </si>
  <si>
    <t>Laboratory Fees (Medical Test)</t>
  </si>
  <si>
    <t>5,163stds@N2,000</t>
  </si>
  <si>
    <t>5,163stds@average of N4,500.48</t>
  </si>
  <si>
    <t>5,163stds@average of N12,673.83</t>
  </si>
  <si>
    <t>1,700stds@N1,000</t>
  </si>
  <si>
    <t>5,163stds@N1,500</t>
  </si>
  <si>
    <t xml:space="preserve">Expected Gov't Support </t>
  </si>
  <si>
    <t>Sales of Journal &amp; Publications (Hand Book)</t>
  </si>
  <si>
    <t>1,700stds@ N750</t>
  </si>
  <si>
    <t>Sales of Application Forms (Admission)</t>
  </si>
  <si>
    <t>2,000 forms @ N4,000+1,700stds@N1,000</t>
  </si>
  <si>
    <t>5,163stds@N3,000+1,700stds@1,000</t>
  </si>
  <si>
    <t>400bed spaces @N5,000</t>
  </si>
  <si>
    <t>5,163stds@7,757.82</t>
  </si>
  <si>
    <t xml:space="preserve">Earnings from Post jamb screening </t>
  </si>
  <si>
    <t>1,700std@2,500</t>
  </si>
  <si>
    <t xml:space="preserve">200 statement of result, 200 certificate of attendance, 200 NCE certificate and 200 Transcripts N1,500,2,500,10500 and 1,500 respectively </t>
  </si>
  <si>
    <t xml:space="preserve">Earnings from Teaching Practice </t>
  </si>
  <si>
    <t>3,463stds@N2,500</t>
  </si>
  <si>
    <t>5,163stds@N3,000</t>
  </si>
  <si>
    <t>Rent on Government Quarters (Staff Quarters)</t>
  </si>
  <si>
    <t>32 flats @N64,375</t>
  </si>
  <si>
    <t>TOTAL FOR: CODE 0517014-COLLEGE OF EDUCATION, LAFIAGI</t>
  </si>
  <si>
    <t xml:space="preserve">COLLEGE OF ARABIC &amp; ISLAMIC LEGAL STUDIES </t>
  </si>
  <si>
    <t>Trade Union Fees (Reg. / Renewal)</t>
  </si>
  <si>
    <t>Student Union Govt.Diploma N 250 x 1,005. Degree 200 x N300</t>
  </si>
  <si>
    <t>All student, both Degree and Diploma. 1,205 x N7,500</t>
  </si>
  <si>
    <t>Deg. 100 xN 2,500. Dip. I. 650x N2,500</t>
  </si>
  <si>
    <t>All students. Dip 1005x N750   Deg. 200x N1,500</t>
  </si>
  <si>
    <r>
      <t xml:space="preserve"> </t>
    </r>
    <r>
      <rPr>
        <b/>
        <sz val="9"/>
        <color indexed="8"/>
        <rFont val="Arial"/>
        <family val="2"/>
      </rPr>
      <t>Tuition:</t>
    </r>
    <r>
      <rPr>
        <sz val="9"/>
        <color indexed="8"/>
        <rFont val="Arial"/>
        <family val="2"/>
      </rPr>
      <t>Dip.I.  500 x8,000  Non inde.150xN 10,500.  Dip.II  274xN5,750  non.ind. 81xN9,750</t>
    </r>
  </si>
  <si>
    <t>Application  Fees</t>
  </si>
  <si>
    <t>All  new students. Diploma 650 x N3,000             Degree 100x N5,000</t>
  </si>
  <si>
    <r>
      <rPr>
        <b/>
        <sz val="9"/>
        <color indexed="8"/>
        <rFont val="Arial"/>
        <family val="2"/>
      </rPr>
      <t xml:space="preserve">Affiliation&amp;Moderation: </t>
    </r>
    <r>
      <rPr>
        <sz val="9"/>
        <color indexed="8"/>
        <rFont val="Arial"/>
        <family val="2"/>
      </rPr>
      <t xml:space="preserve">Diploma I, indg. 500xN 4,965 non ind. 150 x N6,575 . Dip. II, ind.274 x  </t>
    </r>
  </si>
  <si>
    <t>Sales of Journal and Publications (Handbook)</t>
  </si>
  <si>
    <t>All new students  ( Degree &amp; Diploma)  750 x N1,500</t>
  </si>
  <si>
    <t>Sales of Log Book (Industrial Attachment)</t>
  </si>
  <si>
    <t>Log book Diploma 355 x N2,000.   Journal 650 x N600</t>
  </si>
  <si>
    <t>Sales of Scratch Card</t>
  </si>
  <si>
    <t>All student 1,205 x N3,000</t>
  </si>
  <si>
    <t>Sales of I D card</t>
  </si>
  <si>
    <t>Sales form for College programmes. N7,500 for 850 forms</t>
  </si>
  <si>
    <t>Earning from Consultancy Services</t>
  </si>
  <si>
    <t xml:space="preserve">Cails Kwasu  Foundation programme </t>
  </si>
  <si>
    <t>All Deg. Stds  200 x N6,500.  All Dip. 1,005 x N450</t>
  </si>
  <si>
    <r>
      <t xml:space="preserve"> </t>
    </r>
    <r>
      <rPr>
        <b/>
        <sz val="9"/>
        <color indexed="8"/>
        <rFont val="Arial"/>
        <family val="2"/>
      </rPr>
      <t xml:space="preserve">NHIS: </t>
    </r>
    <r>
      <rPr>
        <sz val="9"/>
        <color indexed="8"/>
        <rFont val="Arial"/>
        <family val="2"/>
      </rPr>
      <t xml:space="preserve">Dipl. 1,005 x N2,000,  Degree  200 x N2,000. </t>
    </r>
    <r>
      <rPr>
        <b/>
        <sz val="9"/>
        <color indexed="8"/>
        <rFont val="Arial"/>
        <family val="2"/>
      </rPr>
      <t xml:space="preserve">S.W.I.S </t>
    </r>
    <r>
      <rPr>
        <sz val="9"/>
        <color indexed="8"/>
        <rFont val="Arial"/>
        <family val="2"/>
      </rPr>
      <t>Dipl. 1,005 x N1,000  Degree  200 x N1,000</t>
    </r>
  </si>
  <si>
    <t>Earnings from Exam/  miscellaneous</t>
  </si>
  <si>
    <t>Intending Stds (Degree)150 x N2,000</t>
  </si>
  <si>
    <r>
      <rPr>
        <b/>
        <sz val="9"/>
        <color indexed="8"/>
        <rFont val="Arial"/>
        <family val="2"/>
      </rPr>
      <t>Collection of Cert.</t>
    </r>
    <r>
      <rPr>
        <sz val="9"/>
        <color indexed="8"/>
        <rFont val="Arial"/>
        <family val="2"/>
      </rPr>
      <t xml:space="preserve">Diloma 300xN 7,500. Degree 90 xN 10,000   </t>
    </r>
    <r>
      <rPr>
        <b/>
        <sz val="9"/>
        <color indexed="8"/>
        <rFont val="Arial"/>
        <family val="2"/>
      </rPr>
      <t>Collection of Transcript (Diploma)s</t>
    </r>
    <r>
      <rPr>
        <sz val="9"/>
        <color indexed="8"/>
        <rFont val="Arial"/>
        <family val="2"/>
      </rPr>
      <t xml:space="preserve"> 200 x N2,000</t>
    </r>
  </si>
  <si>
    <t>Earnings From Teaching Practice and Court Attachement</t>
  </si>
  <si>
    <t xml:space="preserve">All returnning students  (Diploma)  355 xN3,500 </t>
  </si>
  <si>
    <t>Earnings From Internet Service Charges</t>
  </si>
  <si>
    <t>Diploma N750 x 1,005. Degree 200 x N2,500</t>
  </si>
  <si>
    <t xml:space="preserve">Rent on College Hall/Conference Centres </t>
  </si>
  <si>
    <t>10 times @ N25,000</t>
  </si>
  <si>
    <t xml:space="preserve">TOTAL FOR: CODE 0517015-COLLEGE OF ARABIC &amp; ISLAMIC LEGAL STUDIES </t>
  </si>
  <si>
    <t xml:space="preserve">Registration Fees </t>
  </si>
  <si>
    <t>Business/Trade Operating Fees</t>
  </si>
  <si>
    <t>Other Sundries Fees Ecological, post UTME, sand</t>
  </si>
  <si>
    <t>Student Welfare Fees</t>
  </si>
  <si>
    <t>Sport/Games Fees</t>
  </si>
  <si>
    <t>Acceptance Fees</t>
  </si>
  <si>
    <t>CEERMS School Fees</t>
  </si>
  <si>
    <t xml:space="preserve">Sales of I D Card </t>
  </si>
  <si>
    <t>Sales of Application Form &amp; Admission Form for Centres</t>
  </si>
  <si>
    <t>Proceed from University Processed Grants</t>
  </si>
  <si>
    <t>Proceed from Conference/Seminar</t>
  </si>
  <si>
    <t>Proceed from Hostel</t>
  </si>
  <si>
    <t>Earnings from Medical Services (Medical Examination)</t>
  </si>
  <si>
    <t>Earnings from Post Graduate School</t>
  </si>
  <si>
    <t>Earnings from Other Revenue</t>
  </si>
  <si>
    <t>Earnings from SIWES</t>
  </si>
  <si>
    <t>Earnings from Top-Up Degree</t>
  </si>
  <si>
    <t xml:space="preserve">Earning from Library services </t>
  </si>
  <si>
    <t xml:space="preserve">Earning from Hostel Accommodation </t>
  </si>
  <si>
    <t xml:space="preserve">Earning from ICT </t>
  </si>
  <si>
    <t>Earnings from Entrepreneurship Dev.</t>
  </si>
  <si>
    <t xml:space="preserve">Earning from Diploma Courses (Law, ICT &amp; VPA) </t>
  </si>
  <si>
    <t>Professional Postgraduate Program (PPP)</t>
  </si>
  <si>
    <t>Professional Degree Programme</t>
  </si>
  <si>
    <t>Earnings from collection of Certificates/Statement of Results (International Studies Certificate, Certificate Community Development)</t>
  </si>
  <si>
    <t>TOTAL FOR: CODE 0517016-KWARA STATE UNIVERSITY, MALETE</t>
  </si>
  <si>
    <t>Environmental Impact Assessment Fees (Control)</t>
  </si>
  <si>
    <t xml:space="preserve">Application Fees (Registration)  </t>
  </si>
  <si>
    <t>CODE NAME - SALES  GENERAL</t>
  </si>
  <si>
    <t>Sales of Journal &amp; Publications (Hand Information Book)</t>
  </si>
  <si>
    <t>Sales of Uniform</t>
  </si>
  <si>
    <t>Earnings from Medical Services (Test)</t>
  </si>
  <si>
    <t xml:space="preserve">Earnings from collection of Certificates/Verification of Results </t>
  </si>
  <si>
    <t>TOTAL FOR: CODE 0517017-COLLEGE OF HEALTH TECHNOLOGY, OFFA</t>
  </si>
  <si>
    <r>
      <t>Indigene @#2,500 x347 Students=#867,500.Non-Indigene @#7,500 x73 Students=#547,500</t>
    </r>
    <r>
      <rPr>
        <b/>
        <sz val="9"/>
        <color theme="1"/>
        <rFont val="Arial"/>
        <family val="2"/>
      </rPr>
      <t>.Total</t>
    </r>
    <r>
      <rPr>
        <sz val="9"/>
        <color theme="1"/>
        <rFont val="Arial"/>
        <family val="2"/>
      </rPr>
      <t xml:space="preserve">= </t>
    </r>
    <r>
      <rPr>
        <b/>
        <sz val="9"/>
        <color theme="1"/>
        <rFont val="Arial"/>
        <family val="2"/>
      </rPr>
      <t>#1,415,000</t>
    </r>
  </si>
  <si>
    <t>it comprises of Tuition fee,Inter-Exams fee, and Hospital final Exams fee.SEE Annex 11 for details.Pages 1.</t>
  </si>
  <si>
    <r>
      <t xml:space="preserve">220 students @#1,500= </t>
    </r>
    <r>
      <rPr>
        <b/>
        <sz val="9"/>
        <color theme="1"/>
        <rFont val="Arial"/>
        <family val="2"/>
      </rPr>
      <t>#330.000</t>
    </r>
    <r>
      <rPr>
        <sz val="9"/>
        <color theme="1"/>
        <rFont val="Arial"/>
        <family val="2"/>
      </rPr>
      <t xml:space="preserve"> (200 NPTS &amp; 20 PB 1ST Semester only)</t>
    </r>
  </si>
  <si>
    <r>
      <t xml:space="preserve">420 Students @#1,500 = </t>
    </r>
    <r>
      <rPr>
        <b/>
        <sz val="9"/>
        <color theme="1"/>
        <rFont val="Arial"/>
        <family val="2"/>
      </rPr>
      <t>#630,000</t>
    </r>
  </si>
  <si>
    <t>It comprises of Interswitch fee,collection of Admission letter fee,Licence &amp; Notification.See Annexx 11 for details.Pages 1</t>
  </si>
  <si>
    <r>
      <t>220 students @#4,000=</t>
    </r>
    <r>
      <rPr>
        <b/>
        <sz val="9"/>
        <color theme="1"/>
        <rFont val="Arial"/>
        <family val="2"/>
      </rPr>
      <t>#880,000</t>
    </r>
    <r>
      <rPr>
        <sz val="9"/>
        <color theme="1"/>
        <rFont val="Arial"/>
        <family val="2"/>
      </rPr>
      <t xml:space="preserve"> (200 NPTS &amp; 20 PB 1ST Semester only)</t>
    </r>
  </si>
  <si>
    <r>
      <t>Yr 1 1</t>
    </r>
    <r>
      <rPr>
        <vertAlign val="superscript"/>
        <sz val="9"/>
        <color theme="1"/>
        <rFont val="Arial"/>
        <family val="2"/>
      </rPr>
      <t>st</t>
    </r>
    <r>
      <rPr>
        <sz val="9"/>
        <color theme="1"/>
        <rFont val="Arial"/>
        <family val="2"/>
      </rPr>
      <t xml:space="preserve"> semester and Post Basic 1</t>
    </r>
    <r>
      <rPr>
        <vertAlign val="superscript"/>
        <sz val="9"/>
        <color theme="1"/>
        <rFont val="Arial"/>
        <family val="2"/>
      </rPr>
      <t>st</t>
    </r>
    <r>
      <rPr>
        <sz val="9"/>
        <color theme="1"/>
        <rFont val="Arial"/>
        <family val="2"/>
      </rPr>
      <t xml:space="preserve"> semester @ </t>
    </r>
    <r>
      <rPr>
        <strike/>
        <sz val="9"/>
        <color theme="1"/>
        <rFont val="Arial"/>
        <family val="2"/>
      </rPr>
      <t>N</t>
    </r>
    <r>
      <rPr>
        <sz val="9"/>
        <color theme="1"/>
        <rFont val="Arial"/>
        <family val="2"/>
      </rPr>
      <t xml:space="preserve"> 2,000 x 220 Students = </t>
    </r>
    <r>
      <rPr>
        <b/>
        <strike/>
        <sz val="9"/>
        <color theme="1"/>
        <rFont val="Arial"/>
        <family val="2"/>
      </rPr>
      <t>N</t>
    </r>
    <r>
      <rPr>
        <b/>
        <sz val="9"/>
        <color theme="1"/>
        <rFont val="Arial"/>
        <family val="2"/>
      </rPr>
      <t xml:space="preserve"> 440,000.00</t>
    </r>
  </si>
  <si>
    <r>
      <t xml:space="preserve">Basic Nursing @ </t>
    </r>
    <r>
      <rPr>
        <strike/>
        <sz val="9"/>
        <color theme="1"/>
        <rFont val="Arial"/>
        <family val="2"/>
      </rPr>
      <t>N</t>
    </r>
    <r>
      <rPr>
        <sz val="9"/>
        <color theme="1"/>
        <rFont val="Arial"/>
        <family val="2"/>
      </rPr>
      <t xml:space="preserve"> 10,000 x 500 Students = </t>
    </r>
    <r>
      <rPr>
        <strike/>
        <sz val="9"/>
        <color theme="1"/>
        <rFont val="Arial"/>
        <family val="2"/>
      </rPr>
      <t>N</t>
    </r>
    <r>
      <rPr>
        <sz val="9"/>
        <color theme="1"/>
        <rFont val="Arial"/>
        <family val="2"/>
      </rPr>
      <t xml:space="preserve"> 5,000,000.00. Post Basic @ 12,500 x 30 Students = #375,000.00.</t>
    </r>
    <r>
      <rPr>
        <b/>
        <sz val="9"/>
        <color theme="1"/>
        <rFont val="Arial"/>
        <family val="2"/>
      </rPr>
      <t xml:space="preserve"> Total</t>
    </r>
    <r>
      <rPr>
        <sz val="9"/>
        <color theme="1"/>
        <rFont val="Arial"/>
        <family val="2"/>
      </rPr>
      <t xml:space="preserve"> = </t>
    </r>
    <r>
      <rPr>
        <b/>
        <sz val="9"/>
        <color theme="1"/>
        <rFont val="Arial"/>
        <family val="2"/>
      </rPr>
      <t>#5,375,000.00</t>
    </r>
  </si>
  <si>
    <t>Sales of Uniform &amp; Others</t>
  </si>
  <si>
    <r>
      <t>Yr 1 1</t>
    </r>
    <r>
      <rPr>
        <vertAlign val="superscript"/>
        <sz val="9"/>
        <color theme="1"/>
        <rFont val="Arial"/>
        <family val="2"/>
      </rPr>
      <t>st</t>
    </r>
    <r>
      <rPr>
        <sz val="9"/>
        <color theme="1"/>
        <rFont val="Arial"/>
        <family val="2"/>
      </rPr>
      <t xml:space="preserve"> semester @ </t>
    </r>
    <r>
      <rPr>
        <strike/>
        <sz val="9"/>
        <color theme="1"/>
        <rFont val="Arial"/>
        <family val="2"/>
      </rPr>
      <t>N</t>
    </r>
    <r>
      <rPr>
        <sz val="9"/>
        <color theme="1"/>
        <rFont val="Arial"/>
        <family val="2"/>
      </rPr>
      <t xml:space="preserve"> 10,000.00 x 200 = </t>
    </r>
    <r>
      <rPr>
        <strike/>
        <sz val="9"/>
        <color theme="1"/>
        <rFont val="Arial"/>
        <family val="2"/>
      </rPr>
      <t>N</t>
    </r>
    <r>
      <rPr>
        <sz val="9"/>
        <color theme="1"/>
        <rFont val="Arial"/>
        <family val="2"/>
      </rPr>
      <t xml:space="preserve"> 2,000,000.00. Post Basic 1</t>
    </r>
    <r>
      <rPr>
        <vertAlign val="superscript"/>
        <sz val="9"/>
        <color theme="1"/>
        <rFont val="Arial"/>
        <family val="2"/>
      </rPr>
      <t>st</t>
    </r>
    <r>
      <rPr>
        <sz val="9"/>
        <color theme="1"/>
        <rFont val="Arial"/>
        <family val="2"/>
      </rPr>
      <t xml:space="preserve"> semester @ </t>
    </r>
    <r>
      <rPr>
        <strike/>
        <sz val="9"/>
        <color theme="1"/>
        <rFont val="Arial"/>
        <family val="2"/>
      </rPr>
      <t>N</t>
    </r>
    <r>
      <rPr>
        <sz val="9"/>
        <color theme="1"/>
        <rFont val="Arial"/>
        <family val="2"/>
      </rPr>
      <t xml:space="preserve"> 10,000.00 x 20 = </t>
    </r>
    <r>
      <rPr>
        <strike/>
        <sz val="9"/>
        <color theme="1"/>
        <rFont val="Arial"/>
        <family val="2"/>
      </rPr>
      <t>N</t>
    </r>
    <r>
      <rPr>
        <sz val="9"/>
        <color theme="1"/>
        <rFont val="Arial"/>
        <family val="2"/>
      </rPr>
      <t xml:space="preserve"> 200,000.00 </t>
    </r>
    <r>
      <rPr>
        <b/>
        <sz val="9"/>
        <color theme="1"/>
        <rFont val="Arial"/>
        <family val="2"/>
      </rPr>
      <t>Total</t>
    </r>
    <r>
      <rPr>
        <sz val="9"/>
        <color theme="1"/>
        <rFont val="Arial"/>
        <family val="2"/>
      </rPr>
      <t xml:space="preserve"> = </t>
    </r>
    <r>
      <rPr>
        <b/>
        <sz val="9"/>
        <color theme="1"/>
        <rFont val="Arial"/>
        <family val="2"/>
      </rPr>
      <t>#2,200,000.00</t>
    </r>
  </si>
  <si>
    <t xml:space="preserve">Earnings from Medical Services (Medical Test) </t>
  </si>
  <si>
    <t xml:space="preserve">It comprises of Medical test &amp; First Aid care fee.See Annex 11 for details.Page 2. </t>
  </si>
  <si>
    <t xml:space="preserve">It comprises of Hall fee &amp; Shop rentage fee.See Annex 11 for details.Page 2. </t>
  </si>
  <si>
    <r>
      <t xml:space="preserve">All students @ </t>
    </r>
    <r>
      <rPr>
        <strike/>
        <sz val="9"/>
        <color theme="1"/>
        <rFont val="Arial"/>
        <family val="2"/>
      </rPr>
      <t>N</t>
    </r>
    <r>
      <rPr>
        <sz val="9"/>
        <color theme="1"/>
        <rFont val="Arial"/>
        <family val="2"/>
      </rPr>
      <t xml:space="preserve"> 2,000 x 420 Students = </t>
    </r>
    <r>
      <rPr>
        <b/>
        <strike/>
        <sz val="9"/>
        <color theme="1"/>
        <rFont val="Arial"/>
        <family val="2"/>
      </rPr>
      <t>N</t>
    </r>
    <r>
      <rPr>
        <b/>
        <sz val="9"/>
        <color theme="1"/>
        <rFont val="Arial"/>
        <family val="2"/>
      </rPr>
      <t xml:space="preserve"> 840,000.00</t>
    </r>
  </si>
  <si>
    <r>
      <t xml:space="preserve">All students @ </t>
    </r>
    <r>
      <rPr>
        <strike/>
        <sz val="9"/>
        <color theme="1"/>
        <rFont val="Arial"/>
        <family val="2"/>
      </rPr>
      <t>N</t>
    </r>
    <r>
      <rPr>
        <sz val="9"/>
        <color theme="1"/>
        <rFont val="Arial"/>
        <family val="2"/>
      </rPr>
      <t xml:space="preserve"> 15,000.00 x 420 Students = </t>
    </r>
    <r>
      <rPr>
        <b/>
        <sz val="9"/>
        <color theme="1"/>
        <rFont val="Arial"/>
        <family val="2"/>
      </rPr>
      <t xml:space="preserve">#6,300,000.00 </t>
    </r>
  </si>
  <si>
    <r>
      <t>Yr 1 1</t>
    </r>
    <r>
      <rPr>
        <vertAlign val="superscript"/>
        <sz val="9"/>
        <color theme="1"/>
        <rFont val="Arial"/>
        <family val="2"/>
      </rPr>
      <t>st</t>
    </r>
    <r>
      <rPr>
        <sz val="9"/>
        <color theme="1"/>
        <rFont val="Arial"/>
        <family val="2"/>
      </rPr>
      <t xml:space="preserve"> semester, Yr 2 1</t>
    </r>
    <r>
      <rPr>
        <vertAlign val="superscript"/>
        <sz val="9"/>
        <color theme="1"/>
        <rFont val="Arial"/>
        <family val="2"/>
      </rPr>
      <t>st</t>
    </r>
    <r>
      <rPr>
        <sz val="9"/>
        <color theme="1"/>
        <rFont val="Arial"/>
        <family val="2"/>
      </rPr>
      <t xml:space="preserve"> semester, Yr 3 1</t>
    </r>
    <r>
      <rPr>
        <vertAlign val="superscript"/>
        <sz val="9"/>
        <color theme="1"/>
        <rFont val="Arial"/>
        <family val="2"/>
      </rPr>
      <t>st</t>
    </r>
    <r>
      <rPr>
        <sz val="9"/>
        <color theme="1"/>
        <rFont val="Arial"/>
        <family val="2"/>
      </rPr>
      <t xml:space="preserve"> semester, @ </t>
    </r>
    <r>
      <rPr>
        <strike/>
        <sz val="9"/>
        <color theme="1"/>
        <rFont val="Arial"/>
        <family val="2"/>
      </rPr>
      <t>N</t>
    </r>
    <r>
      <rPr>
        <sz val="9"/>
        <color theme="1"/>
        <rFont val="Arial"/>
        <family val="2"/>
      </rPr>
      <t xml:space="preserve"> 3,000 x 265 Students = </t>
    </r>
    <r>
      <rPr>
        <strike/>
        <sz val="9"/>
        <color theme="1"/>
        <rFont val="Arial"/>
        <family val="2"/>
      </rPr>
      <t>N</t>
    </r>
    <r>
      <rPr>
        <sz val="9"/>
        <color theme="1"/>
        <rFont val="Arial"/>
        <family val="2"/>
      </rPr>
      <t xml:space="preserve"> 795,000.00. Post Basic 1</t>
    </r>
    <r>
      <rPr>
        <vertAlign val="superscript"/>
        <sz val="9"/>
        <color theme="1"/>
        <rFont val="Arial"/>
        <family val="2"/>
      </rPr>
      <t>st</t>
    </r>
    <r>
      <rPr>
        <sz val="9"/>
        <color theme="1"/>
        <rFont val="Arial"/>
        <family val="2"/>
      </rPr>
      <t xml:space="preserve"> , 2</t>
    </r>
    <r>
      <rPr>
        <vertAlign val="superscript"/>
        <sz val="9"/>
        <color theme="1"/>
        <rFont val="Arial"/>
        <family val="2"/>
      </rPr>
      <t>nd</t>
    </r>
    <r>
      <rPr>
        <sz val="9"/>
        <color theme="1"/>
        <rFont val="Arial"/>
        <family val="2"/>
      </rPr>
      <t xml:space="preserve"> and 3</t>
    </r>
    <r>
      <rPr>
        <vertAlign val="superscript"/>
        <sz val="9"/>
        <color theme="1"/>
        <rFont val="Arial"/>
        <family val="2"/>
      </rPr>
      <t>rd</t>
    </r>
    <r>
      <rPr>
        <sz val="9"/>
        <color theme="1"/>
        <rFont val="Arial"/>
        <family val="2"/>
      </rPr>
      <t xml:space="preserve"> semester@ </t>
    </r>
    <r>
      <rPr>
        <strike/>
        <sz val="9"/>
        <color theme="1"/>
        <rFont val="Arial"/>
        <family val="2"/>
      </rPr>
      <t>N</t>
    </r>
    <r>
      <rPr>
        <sz val="9"/>
        <color theme="1"/>
        <rFont val="Arial"/>
        <family val="2"/>
      </rPr>
      <t xml:space="preserve"> 3,000 x 60 Students = </t>
    </r>
    <r>
      <rPr>
        <strike/>
        <sz val="9"/>
        <color theme="1"/>
        <rFont val="Arial"/>
        <family val="2"/>
      </rPr>
      <t>N</t>
    </r>
    <r>
      <rPr>
        <sz val="9"/>
        <color theme="1"/>
        <rFont val="Arial"/>
        <family val="2"/>
      </rPr>
      <t xml:space="preserve"> 180,000.00. </t>
    </r>
    <r>
      <rPr>
        <b/>
        <sz val="9"/>
        <color theme="1"/>
        <rFont val="Arial"/>
        <family val="2"/>
      </rPr>
      <t>Tota</t>
    </r>
    <r>
      <rPr>
        <sz val="9"/>
        <color theme="1"/>
        <rFont val="Arial"/>
        <family val="2"/>
      </rPr>
      <t xml:space="preserve">l = </t>
    </r>
    <r>
      <rPr>
        <b/>
        <strike/>
        <sz val="9"/>
        <color theme="1"/>
        <rFont val="Arial"/>
        <family val="2"/>
      </rPr>
      <t>N</t>
    </r>
    <r>
      <rPr>
        <b/>
        <sz val="9"/>
        <color theme="1"/>
        <rFont val="Arial"/>
        <family val="2"/>
      </rPr>
      <t xml:space="preserve"> 975,000.00</t>
    </r>
    <r>
      <rPr>
        <sz val="9"/>
        <color theme="1"/>
        <rFont val="Arial"/>
        <family val="2"/>
      </rPr>
      <t xml:space="preserve"> </t>
    </r>
  </si>
  <si>
    <t xml:space="preserve">It comprises of Transcript &amp; Certificate fee.See Annex 11 for details.Pages 2. </t>
  </si>
  <si>
    <t>Earnings from other Sundries</t>
  </si>
  <si>
    <t>It comprises of Indexing,Stationaries,computer,Guest Lecturer,Matriculation,Graduation,Community Experience,Nightingale competition,NHIS &amp; Store requirement fees.See Annex 11 for details.Pages 2&amp;3.</t>
  </si>
  <si>
    <t>TOTAL FOR: CODE 0517018-COLLEGE OF NURSING &amp; MIDWIFERY, ILORIN</t>
  </si>
  <si>
    <t>CODE NAME: FEES - GENERAL</t>
  </si>
  <si>
    <t>Other Sundry Fees</t>
  </si>
  <si>
    <t>Sports/Game Fees</t>
  </si>
  <si>
    <t>Acceptance fee</t>
  </si>
  <si>
    <t>Earnings from ICT &amp; Computer</t>
  </si>
  <si>
    <t>TOTAL FOR: CODE 0517019-COLLEGE OF NURSING &amp; MIDWIFERY, OKE- ODE</t>
  </si>
  <si>
    <t>KWARA STATE TELEVISION AUTHORITY, ILORIN</t>
  </si>
  <si>
    <t>Live Coverage</t>
  </si>
  <si>
    <t>5 slots per month x12=60@N250,000.00</t>
  </si>
  <si>
    <t>Advertisement</t>
  </si>
  <si>
    <t>20 slots per dayx365= 7,300@ N8,750</t>
  </si>
  <si>
    <t>Documentaries</t>
  </si>
  <si>
    <t>5 slots per month x12=60@N50,000.00</t>
  </si>
  <si>
    <t>Commercial news</t>
  </si>
  <si>
    <t>4 slots per dayx7x4x12=1,344@N25,000</t>
  </si>
  <si>
    <t>Sponsored Prpgrammes</t>
  </si>
  <si>
    <t>3 slots per dayx7x4x12=1008@N12,750.</t>
  </si>
  <si>
    <t>Programme Production</t>
  </si>
  <si>
    <t>TOTAL FOR: CODE 0123011- KWARA STATE TELEVISION AUTHORITY, ILORIN</t>
  </si>
  <si>
    <t>KWARA STATE BROADCASTING CORP.</t>
  </si>
  <si>
    <t>Earnings from ICT - Website (radiokwara.com)</t>
  </si>
  <si>
    <t>TOTAL FOR: CODE 0123012- KWARA STATE BROADCASTING CORP.</t>
  </si>
  <si>
    <t>KWARA STATE PRINTING &amp; PUB. CORPORATION</t>
  </si>
  <si>
    <t>Sales of Journal &amp; Publications (Newspapers)</t>
  </si>
  <si>
    <t>Provision of Circulation Van will boost our income to meet the target.</t>
  </si>
  <si>
    <t>If necessary equipments are provided we will meet this target.</t>
  </si>
  <si>
    <t xml:space="preserve">We are expecting more patronage from Government and agencies </t>
  </si>
  <si>
    <t>Special Publiction Supplement Kwara State Printing &amp; Publishing Corporation</t>
  </si>
  <si>
    <t>We intend to increase our print run.</t>
  </si>
  <si>
    <t>TOTAL FOR: CODE 0123013- KWARA STATE PRINTING &amp; PUB. CORPORATION</t>
  </si>
  <si>
    <t>Sales of Store/Scraps</t>
  </si>
  <si>
    <t>White Hiab @ ₦700,000.00  as valued by The Board of Survey</t>
  </si>
  <si>
    <t>Earnings from the hire of Plants &amp; Equipment</t>
  </si>
  <si>
    <t>When new Hiab Lorry is acquired</t>
  </si>
  <si>
    <t xml:space="preserve"> CODE NAME - RENT ON LAND AND OTHERS GENERAL</t>
  </si>
  <si>
    <t>Shop Rentage</t>
  </si>
  <si>
    <t>Construction of 50 Nos of Shops through developers was  not approved</t>
  </si>
  <si>
    <t xml:space="preserve">Rent on Staff Qauters </t>
  </si>
  <si>
    <t xml:space="preserve">Rehabilitation of the Quaters through developers  was not approved therefore only paltry sum realizable. </t>
  </si>
  <si>
    <t>TOTAL FOR: CODE 0231011- KWARA STATE RURAL ELECTRICITY BOARD</t>
  </si>
  <si>
    <t>KWARA STATE COUNCIL FOR ARTS &amp; CULTURE</t>
  </si>
  <si>
    <t>Registration of Cinematograph / Video Centres</t>
  </si>
  <si>
    <r>
      <t xml:space="preserve"> 500 copies proposed for sale @ </t>
    </r>
    <r>
      <rPr>
        <strike/>
        <sz val="9"/>
        <color indexed="8"/>
        <rFont val="Arial"/>
        <family val="2"/>
      </rPr>
      <t>N</t>
    </r>
    <r>
      <rPr>
        <sz val="9"/>
        <color indexed="8"/>
        <rFont val="Arial"/>
        <family val="2"/>
      </rPr>
      <t>200 per copy.</t>
    </r>
  </si>
  <si>
    <t>Sales of Painting graphic</t>
  </si>
  <si>
    <t>Sales of Textile, tie &amp; dye</t>
  </si>
  <si>
    <t xml:space="preserve"> 90 no’s of kampala @ N3,000 per copy </t>
  </si>
  <si>
    <t>Sales of Sculpture Ceramics &amp; Craft</t>
  </si>
  <si>
    <t xml:space="preserve"> 30 no’s @ N3,500</t>
  </si>
  <si>
    <t>Earnings from the use of Government Hall</t>
  </si>
  <si>
    <t xml:space="preserve"> 40no’s @ N50,000 per usage proposed for 2017.</t>
  </si>
  <si>
    <t xml:space="preserve">Earnings from Performing Activities,Tourism,  Cultural Education  and Arts Centre </t>
  </si>
  <si>
    <t xml:space="preserve"> 60 no’s @ N40,000 is expected in 2017.</t>
  </si>
  <si>
    <t>Earnings from the use of Open Space</t>
  </si>
  <si>
    <t>Rent on Costumes &amp; Sewing</t>
  </si>
  <si>
    <t xml:space="preserve"> 300 nos of costumes @ N300 per costume hiring while 20 nos of Aso ofi expected @ N500 per rentage in 2017.</t>
  </si>
  <si>
    <t>Rent on Kiosks and Shops (Hair do)</t>
  </si>
  <si>
    <t>TOTAL FOR: CODE 0236011- KWARA STATE COUNCIL FOR ARTS &amp; CULTURE</t>
  </si>
  <si>
    <t>Registration of Artisan (Plumber)</t>
  </si>
  <si>
    <t>Service line relocation requests are hard to Predict N200,000.00 estimates is however proposed for 2017</t>
  </si>
  <si>
    <t>Deposit Fees</t>
  </si>
  <si>
    <r>
      <t>(i) 60 New Domestic Deposit @ N2,000.00 for Low Density Area  = 60 x N2,000.00 x 6 months=</t>
    </r>
    <r>
      <rPr>
        <b/>
        <sz val="9"/>
        <rFont val="Arial"/>
        <family val="2"/>
      </rPr>
      <t>N720,000</t>
    </r>
    <r>
      <rPr>
        <sz val="9"/>
        <rFont val="Arial"/>
        <family val="2"/>
      </rPr>
      <t xml:space="preserve">                                                                (ii) 100 New Domestic Deposit @1,500 for High Desity Area =100xN1,500x6months =900,000 </t>
    </r>
    <r>
      <rPr>
        <b/>
        <sz val="9"/>
        <rFont val="Arial"/>
        <family val="2"/>
      </rPr>
      <t>Tota Earning for 2017 = N1,620,000</t>
    </r>
    <r>
      <rPr>
        <sz val="9"/>
        <rFont val="Arial"/>
        <family val="2"/>
      </rPr>
      <t xml:space="preserve">                                                       </t>
    </r>
    <r>
      <rPr>
        <b/>
        <sz val="9"/>
        <rFont val="Arial"/>
        <family val="2"/>
      </rPr>
      <t xml:space="preserve"> </t>
    </r>
  </si>
  <si>
    <t xml:space="preserve">5 Nos accidented tankers to be boarded at N250,000.00  = 5 x 250,000.00 =   1,250,000                                                                                                                                                                                                                  </t>
  </si>
  <si>
    <t>Earnings from Pay As You Drink</t>
  </si>
  <si>
    <t xml:space="preserve">With the new rate of N100.00 for Grade Level 01-06, N150.00 for 07-13 and N200.00 for 14-17, if well harnessed the sum of N120,000,000.00 is realisable in the state for 2017. </t>
  </si>
  <si>
    <t>Earnings from Pubic Stand Pipe</t>
  </si>
  <si>
    <r>
      <t xml:space="preserve">Earning per stand pipe per month is N1,000.00.                                                           </t>
    </r>
    <r>
      <rPr>
        <b/>
        <sz val="9"/>
        <rFont val="Arial"/>
        <family val="2"/>
      </rPr>
      <t xml:space="preserve">Total Estimates Earning for 2017 N1,000.00 x 2119 x 12 =   N25,428,000                                              </t>
    </r>
    <r>
      <rPr>
        <sz val="9"/>
        <rFont val="Arial"/>
        <family val="2"/>
      </rPr>
      <t xml:space="preserve">                                                               </t>
    </r>
  </si>
  <si>
    <t>Earnings from Tanker Services</t>
  </si>
  <si>
    <r>
      <t xml:space="preserve">(1) 53 Treated Water lifting per week @ N1,200.00 per tanker:- 53 x 1,200.00x52 weeks  =   </t>
    </r>
    <r>
      <rPr>
        <b/>
        <sz val="9"/>
        <rFont val="Arial"/>
        <family val="2"/>
      </rPr>
      <t>N3,307,200</t>
    </r>
    <r>
      <rPr>
        <sz val="9"/>
        <rFont val="Arial"/>
        <family val="2"/>
      </rPr>
      <t xml:space="preserve">                                                                  ( 2) 135 Raw Water lifting per week                         @ N700.00 per Tanker :- 135 x N700.00                x 52 weeks  = N4,914,000                                                                                         </t>
    </r>
    <r>
      <rPr>
        <b/>
        <sz val="9"/>
        <rFont val="Arial"/>
        <family val="2"/>
      </rPr>
      <t xml:space="preserve">Total Earning for 2017 = N8,284,200   </t>
    </r>
    <r>
      <rPr>
        <sz val="9"/>
        <rFont val="Arial"/>
        <family val="2"/>
      </rPr>
      <t xml:space="preserve">                                                                                                                                                                                                                                                                                                 </t>
    </r>
  </si>
  <si>
    <t>Earnings from Service Collection</t>
  </si>
  <si>
    <r>
      <t>241 New Connection base on assumption of the anticipated completion of tertiary reticulation of the Ilorin Metropolis Water Project (CGC Project) and outstations connections                                                                           (1)  New Domestic form 160 x N2,500 =</t>
    </r>
    <r>
      <rPr>
        <b/>
        <sz val="9"/>
        <rFont val="Arial"/>
        <family val="2"/>
      </rPr>
      <t>N400,000</t>
    </r>
    <r>
      <rPr>
        <sz val="9"/>
        <rFont val="Arial"/>
        <family val="2"/>
      </rPr>
      <t xml:space="preserve">                                                        (2)    New Commercial form 81 x 5,000 = N405,000  Total Earning for 2017 = </t>
    </r>
    <r>
      <rPr>
        <b/>
        <sz val="9"/>
        <rFont val="Arial"/>
        <family val="2"/>
      </rPr>
      <t>N805,000</t>
    </r>
    <r>
      <rPr>
        <sz val="9"/>
        <rFont val="Arial"/>
        <family val="2"/>
      </rPr>
      <t xml:space="preserve">                                                                                       </t>
    </r>
  </si>
  <si>
    <t>Rent on Government Quarters (KWWC Quarters)</t>
  </si>
  <si>
    <t>Lease Rental (Premises)</t>
  </si>
  <si>
    <t>Estimate is based on the available premises.</t>
  </si>
  <si>
    <t>Anticipated Revenue from former consumers who are willing to re-activate their service line</t>
  </si>
  <si>
    <t>Industrial Consumers</t>
  </si>
  <si>
    <r>
      <t xml:space="preserve">(i) Seven Up    =1,000,000                                                              (ii)  Kamwire = N60,000                                                                 (iii) Sam Pharmaceuticals N15,000                                        </t>
    </r>
    <r>
      <rPr>
        <b/>
        <sz val="9"/>
        <rFont val="Arial"/>
        <family val="2"/>
      </rPr>
      <t>Total Earning for 2017 N1,075,000 x 12 N12,900,000</t>
    </r>
    <r>
      <rPr>
        <sz val="9"/>
        <rFont val="Arial"/>
        <family val="2"/>
      </rPr>
      <t xml:space="preserve">                                                                                                                                               </t>
    </r>
    <r>
      <rPr>
        <b/>
        <sz val="9"/>
        <rFont val="Arial"/>
        <family val="2"/>
      </rPr>
      <t/>
    </r>
  </si>
  <si>
    <t>Institutional Consumers</t>
  </si>
  <si>
    <r>
      <t xml:space="preserve">(i) University of Ilorin    = N1,500,000                                                                                                     (ii) Kwara Poly = N75,000     = 1,575,000 x 12                                                       </t>
    </r>
    <r>
      <rPr>
        <b/>
        <sz val="9"/>
        <rFont val="Arial"/>
        <family val="2"/>
      </rPr>
      <t>Total earning for 2017 N18,900,000</t>
    </r>
    <r>
      <rPr>
        <sz val="9"/>
        <rFont val="Arial"/>
        <family val="2"/>
      </rPr>
      <t xml:space="preserve">                                                                        </t>
    </r>
  </si>
  <si>
    <t>Commercial Consumers</t>
  </si>
  <si>
    <r>
      <t xml:space="preserve">(i) Foods/Restaurants 20 Nos @                            N2,000.00 x 20=  N40,000                                                                              (ii) Car Wash 21 Nos @ N2,500.00 x 21= N52,500                                                                                                                   (iii) Block Industry 14 Nos @ N3,000.00 x14= N42,000                                                                                                    (iv) (a) Pure Water 9 Nos @ N5,000.00 x 9= N45,000                                                                                        (b) Pure Water 1 No @ 15,000.00 =N15,000(v) (a) Mosque 2 Nos @ N1,000.00 x 2= N2,000                                                                                       (b) Mosque 1 Nos                                                                           (a) 10,000.00 = N10,000                                                                              (vi) (a) Hospital 2 Nos @ N3,000.00 x 2=  N6,000                                                                                                 (b) Hospital 7 Nos @ N2,000.00 x 7= N14,000     (vii) Petrol Stations 3 nos @ N2,000.00 x 3= N6,000                                                                                                               (viii) Banks &amp; Hotels (a) Banks 2 nos @ 10,000.00 x 2 = N20,000                                                                                                     (b) Banks 2 Nos @ N5,000.00 x 2= N10,000        a) Hotels  1 No @ N7,500.00= N7,500                                                            b) Hotels  1 No @ N6,000.00=  N6,000                 (c) Hotels  2 Nos @ N5,000.00x 2=  </t>
    </r>
    <r>
      <rPr>
        <b/>
        <sz val="9"/>
        <rFont val="Arial"/>
        <family val="2"/>
      </rPr>
      <t xml:space="preserve">N10,000           (d)Hotels  5 Nos @ N2,000.00x 5=   N10,000  </t>
    </r>
    <r>
      <rPr>
        <sz val="9"/>
        <rFont val="Arial"/>
        <family val="2"/>
      </rPr>
      <t xml:space="preserve">                                                                      (ix) Offices and School                                    (b) Offices 6 Nos @ N2,000.00 x 6 =  </t>
    </r>
    <r>
      <rPr>
        <b/>
        <sz val="9"/>
        <rFont val="Arial"/>
        <family val="2"/>
      </rPr>
      <t xml:space="preserve">N12,000 </t>
    </r>
    <r>
      <rPr>
        <sz val="9"/>
        <rFont val="Arial"/>
        <family val="2"/>
      </rPr>
      <t xml:space="preserve">                                                                              (x) Schools 6 nos @ N2,000.00 =  </t>
    </r>
    <r>
      <rPr>
        <b/>
        <sz val="9"/>
        <rFont val="Arial"/>
        <family val="2"/>
      </rPr>
      <t xml:space="preserve"> N12,000</t>
    </r>
    <r>
      <rPr>
        <sz val="9"/>
        <rFont val="Arial"/>
        <family val="2"/>
      </rPr>
      <t xml:space="preserve"> </t>
    </r>
    <r>
      <rPr>
        <b/>
        <sz val="9"/>
        <rFont val="Arial"/>
        <family val="2"/>
      </rPr>
      <t>Sub Total=  N320,000</t>
    </r>
    <r>
      <rPr>
        <sz val="9"/>
        <rFont val="Arial"/>
        <family val="2"/>
      </rPr>
      <t xml:space="preserve">   x 12 = N3,840,000                                         </t>
    </r>
    <r>
      <rPr>
        <b/>
        <sz val="9"/>
        <rFont val="Arial"/>
        <family val="2"/>
      </rPr>
      <t xml:space="preserve">Total Estimates Earning for 2017  = N3,840,000   </t>
    </r>
    <r>
      <rPr>
        <sz val="9"/>
        <rFont val="Arial"/>
        <family val="2"/>
      </rPr>
      <t xml:space="preserve">                                                                                                                                                                                                                                                                                                                                 </t>
    </r>
  </si>
  <si>
    <t>Domestic Consumers</t>
  </si>
  <si>
    <t>TOTAL FOR: CODE 0252011-           KWARA STATE WATER CORPORATION</t>
  </si>
  <si>
    <t>Earnings from the use of Government Halls (Indoor Sport Hall)</t>
  </si>
  <si>
    <t>Earnings from Commercial Activities (Shops Restaurant)</t>
  </si>
  <si>
    <t>Earnings from the use of Stadium Facilities</t>
  </si>
  <si>
    <t>TOTAL FOR: CODE 0513011- KWARA STATE SPORTS COUNCIL</t>
  </si>
  <si>
    <t>Parking &amp; Gate Fees</t>
  </si>
  <si>
    <t>The gate taking has been handed over to the KWIRS</t>
  </si>
  <si>
    <t>Fees on other Services (CAF Participation)</t>
  </si>
  <si>
    <t>Presently the club is playing in the lower cadre (NNL) no hope of participating in CAF competition</t>
  </si>
  <si>
    <t>Sales of Players (Local &amp; Abroad)</t>
  </si>
  <si>
    <t>Since the primary objective of the club is to return to elite division, we cannot afford to sell any player,  hence no revenue is expected</t>
  </si>
  <si>
    <t>PAYE,Water Rates &amp; Dev Levy</t>
  </si>
  <si>
    <t>Repayment of Staff Housing Loan</t>
  </si>
  <si>
    <t>TOTAL FOR: CODE 0513012- KWARA UNITED FOOTBALL CLUB</t>
  </si>
  <si>
    <t>Visa Processing Fee and logistics</t>
  </si>
  <si>
    <t>Pilgrims Welfare Fees</t>
  </si>
  <si>
    <t>2,300 applicants @ rate of ₦10,000</t>
  </si>
  <si>
    <t>Earnings from Medical Services (Medical Screening)</t>
  </si>
  <si>
    <t>TOTAL FOR: CODE 0111011- KWARA STATE MUSLIM PILGRIM WELFARE BOARD</t>
  </si>
  <si>
    <t>Anticipate 150 pilgrims @10,000 per pilgrim</t>
  </si>
  <si>
    <t>TOTAL FOR: CODE 0111012- KWARA STATE CHRISTIAN PILGRIM WELFARE BOARD</t>
  </si>
  <si>
    <t>Registration of Fumigation &amp; Pest Control Agents/Chemical Dealers</t>
  </si>
  <si>
    <t>Environmental Fees (Communication Mast)</t>
  </si>
  <si>
    <r>
      <t xml:space="preserve">The major reason why the Agency could not do any thing on this Budget line this year, is due to the inability of the Agency to get it's LAW Amended or A REGULATIONS to be used so as to enhance it's activities in the State regarding Communication Mast. Although, that is still on, but the Agency also wish to use this medium to appeal to Ministry of Justice and any other concern Organ on the issue of  REGULATIONS the Agency is proposing to kindly help the Agency by working quickly on them as expected which will enhanced the revenue profile of KWEPA. However, the Agency is aiming at realizing this amount from all Communication Compnies i.e MTN, AITEL, GLOBACOM and ETISALAT in respect of the erection of their various Mast in the State, that each of them are to write and submit an Environmental Health Safety Plan (EHSP) to KWEPA for cerfication who will them be issued a Certificate for having the required Plan as expected by LAW. The Agency therefore plan to work on 700 numbers of Communication Masts considering the available statistics and all companies are to pay the sum of #50,000 per Mast which is #50,000x700= </t>
    </r>
    <r>
      <rPr>
        <b/>
        <sz val="9"/>
        <color theme="1"/>
        <rFont val="Arial"/>
        <family val="2"/>
      </rPr>
      <t>#35,000,000</t>
    </r>
    <r>
      <rPr>
        <sz val="9"/>
        <color theme="1"/>
        <rFont val="Arial"/>
        <family val="2"/>
      </rPr>
      <t xml:space="preserve">. The Agency want to restate it's position again that every thing depends on REGULATIONS  or it's LAW if amended so as to pave way for smooth improvement of it's activities, and the Agency wish to ASSURE Government that he will do more in this regards if REGULATION is in place. </t>
    </r>
  </si>
  <si>
    <t>Pest Control &amp; Fumigation Fees</t>
  </si>
  <si>
    <r>
      <t xml:space="preserve">Enforcement of law will be carried out on regulated premises to fumugate their premises as at when due as prescribed by law. Concern premises are regulated premises such as; Hotels, Eateries, Companies, Bakery Houses, Water Factories e.t.c on quaterly bases and some by annually. Identified regulated premises are 350 premises, price can not be the same because it will depend on the size of the premises to be fumigated but at least #2,000 per premises which is (#2,000x350 Nos of premises = </t>
    </r>
    <r>
      <rPr>
        <b/>
        <sz val="9"/>
        <color theme="1"/>
        <rFont val="Arial"/>
        <family val="2"/>
      </rPr>
      <t>#700,000.</t>
    </r>
  </si>
  <si>
    <t>Fees from Laboratory Certificate and Test</t>
  </si>
  <si>
    <r>
      <t xml:space="preserve">We will like to retain this amount as proposed for 2016 year. </t>
    </r>
    <r>
      <rPr>
        <b/>
        <sz val="9"/>
        <color theme="1"/>
        <rFont val="Arial"/>
        <family val="2"/>
      </rPr>
      <t>But the Agency can only realise this money or more if the government help the agency by setting up the laboratory come 2017</t>
    </r>
    <r>
      <rPr>
        <sz val="9"/>
        <color theme="1"/>
        <rFont val="Arial"/>
        <family val="2"/>
      </rPr>
      <t xml:space="preserve"> as proposed in the Capital of Ministry of Environment. The projection on how to generate the propsed amonut is as follows; Following the letter rolled out to all Pharmaceutical Companies, Pure Water Producing Firms and all Allied Industries in the State, we agreed to conduct at least four Physio-Chemical Tests as follows: Metal Determination, Turbidity, Salinity and PH Level at the rate of #300 on each test, and out of over 100 letters rolled out to all producers in the State we envisage to register at least 80 companies at the rate of #5,000 per company which is 5000x80 = #400,000 and for the test, per company is #300x4= #1200 per company that equals to 1200x80 = #96,000 for a year, (400,000+96,000= </t>
    </r>
    <r>
      <rPr>
        <b/>
        <sz val="9"/>
        <color theme="1"/>
        <rFont val="Arial"/>
        <family val="2"/>
      </rPr>
      <t>#496,000</t>
    </r>
    <r>
      <rPr>
        <sz val="9"/>
        <color theme="1"/>
        <rFont val="Arial"/>
        <family val="2"/>
      </rPr>
      <t>).</t>
    </r>
  </si>
  <si>
    <t>Environmental  Fees General</t>
  </si>
  <si>
    <t xml:space="preserve">This line is an initiatives of KWEPA and KWIRS, considering the effort of State Government on Social Services it is rendering to the public and the Revenue drive of the present Administration, the two organisations then felt that people be levied a token of money as Environmetal Levy which will serve as a kind of support to Government by way of complimenting Government's efforts on Social Services it is rendering to the people e.g Sweeping of Raods, Evacuation of Waste from Roro Bins, Mataintenance of Dumpsites and all other related services to the public. The scope of the target is that all regulated premises such as Hotels, Shops, Schools, Eateries, Markets, e.t.c in the entire Kwara State and the fees is between #2,000 to #5,000.    </t>
  </si>
  <si>
    <t>Fees on School Health Inspection</t>
  </si>
  <si>
    <r>
      <t xml:space="preserve">This amount is to be generated from School health Report and  School Health Permit that will be issued to all schools both New and Old ones to ascertain the level of their Envionmental friendliness for both Teaching and Learning of their various School Environments in the State. And it is estimated that all new schools before their take off shall write a School Health Report and submit to the agency for approval after officials of the Agency have inspected their premises. We hope to have 200 schools and each shall pay #5,000 for School Health Permits i.e #5,000x200= </t>
    </r>
    <r>
      <rPr>
        <b/>
        <sz val="9"/>
        <color theme="1"/>
        <rFont val="Arial"/>
        <family val="2"/>
      </rPr>
      <t>#1,000,000</t>
    </r>
    <r>
      <rPr>
        <sz val="9"/>
        <color theme="1"/>
        <rFont val="Arial"/>
        <family val="2"/>
      </rPr>
      <t>.</t>
    </r>
  </si>
  <si>
    <t>Earnings from Commercial Activities (Waste Collection &amp; Disposal)</t>
  </si>
  <si>
    <r>
      <t xml:space="preserve">Disengagement of Commecial Waste Contractor since October 2015 and inability of the Govenment to re-engage them impede the revenue generation for this code this year but we hope they will be re-engage by 2017. However, the Agency is proposing the figure of #1,000,000 from the Agency Waste Management Department for 2017. Again, the operation of two conflicting methods i.e Commercial and Social Contractors at the same time is not suitable for revenue drive and has hindered the realization of this year's projections. We hope to realize this amount </t>
    </r>
    <r>
      <rPr>
        <b/>
        <sz val="9"/>
        <color theme="1"/>
        <rFont val="Arial"/>
        <family val="2"/>
      </rPr>
      <t>(#1,000,000)</t>
    </r>
    <r>
      <rPr>
        <sz val="9"/>
        <color theme="1"/>
        <rFont val="Arial"/>
        <family val="2"/>
      </rPr>
      <t xml:space="preserve"> come 2017.</t>
    </r>
  </si>
  <si>
    <t>Earnings from Waste Bins &amp; Bags</t>
  </si>
  <si>
    <r>
      <t xml:space="preserve">The Agency is planning to provide a suitable Waste Bins and Waste Bags to be bought by all Shops and Commercial Motor Drivers including Tricylce Riders throughout the State as provided by Agency Law as we did this year (2016) and the breakdown for the propose production is as follows: For Waste Bins the Contractor is to pay #50,000 every Month which is #50,000x12= </t>
    </r>
    <r>
      <rPr>
        <b/>
        <sz val="9"/>
        <color theme="1"/>
        <rFont val="Arial"/>
        <family val="2"/>
      </rPr>
      <t>#600,000</t>
    </r>
    <r>
      <rPr>
        <sz val="9"/>
        <color theme="1"/>
        <rFont val="Arial"/>
        <family val="2"/>
      </rPr>
      <t xml:space="preserve"> and Waste Bags Contractor is to pay #100,000 every Month, which is #100,000x12= </t>
    </r>
    <r>
      <rPr>
        <b/>
        <sz val="9"/>
        <color theme="1"/>
        <rFont val="Arial"/>
        <family val="2"/>
      </rPr>
      <t>#1,200,000</t>
    </r>
    <r>
      <rPr>
        <sz val="9"/>
        <color theme="1"/>
        <rFont val="Arial"/>
        <family val="2"/>
      </rPr>
      <t>. All together (#600,000+#1,200,000 =</t>
    </r>
    <r>
      <rPr>
        <b/>
        <sz val="9"/>
        <color theme="1"/>
        <rFont val="Arial"/>
        <family val="2"/>
      </rPr>
      <t xml:space="preserve"> #1,800,000</t>
    </r>
    <r>
      <rPr>
        <sz val="9"/>
        <color theme="1"/>
        <rFont val="Arial"/>
        <family val="2"/>
      </rPr>
      <t>) only.</t>
    </r>
  </si>
  <si>
    <t>Earnings from Sales of Metal Scraps</t>
  </si>
  <si>
    <r>
      <t xml:space="preserve">The Agency in collaboration with other relevant Agencies of Government shall engage a qualified Consultant to collect Revenue on Metal Scrab moved from the Kwara Sate to another destination for the purpose of Environmental Safety and the Consultant shall pay the sum of #50,000 only every Month in 2017 and by that we have #50,000x12 Months of 2017: (#50,000x12 = </t>
    </r>
    <r>
      <rPr>
        <b/>
        <sz val="9"/>
        <color theme="1"/>
        <rFont val="Arial"/>
        <family val="2"/>
      </rPr>
      <t>#600,000</t>
    </r>
    <r>
      <rPr>
        <sz val="9"/>
        <color theme="1"/>
        <rFont val="Arial"/>
        <family val="2"/>
      </rPr>
      <t>).</t>
    </r>
  </si>
  <si>
    <t>Earnings from Environmental Protection Permit &amp; Waste Basket</t>
  </si>
  <si>
    <t>There is a National Embago on this line. National Economic Council came out with a postion that no State should sell any Protection Permit and Waste Basket from 2016 and Kwara Internal Revnue Services (KWIRS) invited the Agency on meeting in respect of that around Febuary this year and with that we could not do any thing on this Revenue line.</t>
  </si>
  <si>
    <t>Earnings from Gaseous Emission</t>
  </si>
  <si>
    <r>
      <t>The Agency is Planning to engage a Registered Gaseous Emission Contractor (OMEGA PLUS CONSULTANCY SERVICES LTD) to checkmate the amount of Gass Emitted and to control it to a minimum permisable level as prescribed by law. The proposed terms of conditions of the contract, states that Government will take 50% of the profit and the contractor shall have the remaining 50% considering that the contractor shall use all the resources or means possible within his power to carry out the contract without costing government anything except creating an enabling environment for him to succeed only . A proposal is availables for ease of refrence as the Contractor is proposing to generate #14,000,000 where by #7,000,000 shall be for government as stated in the proposal. (</t>
    </r>
    <r>
      <rPr>
        <b/>
        <sz val="9"/>
        <color theme="1"/>
        <rFont val="Arial"/>
        <family val="2"/>
      </rPr>
      <t>#7,000,000</t>
    </r>
    <r>
      <rPr>
        <sz val="9"/>
        <color theme="1"/>
        <rFont val="Arial"/>
        <family val="2"/>
      </rPr>
      <t>).</t>
    </r>
  </si>
  <si>
    <t>CODE NAME - FINES  GENERAL</t>
  </si>
  <si>
    <t>Fines from Food Outlet (Food Vendor)</t>
  </si>
  <si>
    <r>
      <t xml:space="preserve">All Food Vendors must have their environment Clean and Fit for the Sale of food, if not shall pay #3,000 as Conscience Fees. After that Environmental Health Officials of KWEPA shall for the second time go back to see if the Vendor has comply after he might have been giving enough time to carry out the cleaniness, if not his or her place shall be Sealed or taken to court for prosecution. We hope to have over 300 defaulters through out the State for 2017 and are targeting at realizing </t>
    </r>
    <r>
      <rPr>
        <b/>
        <sz val="9"/>
        <color theme="1"/>
        <rFont val="Arial"/>
        <family val="2"/>
      </rPr>
      <t>#1,000,000</t>
    </r>
    <r>
      <rPr>
        <sz val="9"/>
        <color theme="1"/>
        <rFont val="Arial"/>
        <family val="2"/>
      </rPr>
      <t>.</t>
    </r>
  </si>
  <si>
    <t>Fines on Private Refuse Collection Agencies</t>
  </si>
  <si>
    <r>
      <t>Section 57 sub-section 2 of the KWEPA's Law allows the agency to collect fines from any Corporate Organisation or Uncorporate Body who contravene the Rules or Standards set by the Agency on refuse collection and disposal e.g dumping at illegal dumpsite) shall be laible to pay the sum of Fifty Thousand Naira Only (#50,000) only or one year imprisonment, which we hope to have at least Five (10) defaulters come 2017 i.e (50,000x10=</t>
    </r>
    <r>
      <rPr>
        <b/>
        <sz val="9"/>
        <color theme="1"/>
        <rFont val="Arial"/>
        <family val="2"/>
      </rPr>
      <t>#500,000</t>
    </r>
    <r>
      <rPr>
        <sz val="9"/>
        <color theme="1"/>
        <rFont val="Arial"/>
        <family val="2"/>
      </rPr>
      <t xml:space="preserve">), but </t>
    </r>
    <r>
      <rPr>
        <b/>
        <sz val="9"/>
        <color theme="1"/>
        <rFont val="Arial"/>
        <family val="2"/>
      </rPr>
      <t>this money is realizable only if we have Commercial Waste Contractors Re-engaged by 2017 please.</t>
    </r>
  </si>
  <si>
    <t>Fines on Encroachment</t>
  </si>
  <si>
    <r>
      <t xml:space="preserve">This amount is to be realize from any Person, Group of Persons, Organisations or Coporate Entities who enchroches into Access Roads, Drainages and Vacant Land shall be laible to pay the sum of #50,000 only and so also a legal Action may follows as the Agency is empowered by Law. We hope to have 10 offenders come 2017 i.e #5,000x100= </t>
    </r>
    <r>
      <rPr>
        <b/>
        <sz val="9"/>
        <color theme="1"/>
        <rFont val="Arial"/>
        <family val="2"/>
      </rPr>
      <t>#500,000</t>
    </r>
    <r>
      <rPr>
        <sz val="9"/>
        <color theme="1"/>
        <rFont val="Arial"/>
        <family val="2"/>
      </rPr>
      <t xml:space="preserve">.  </t>
    </r>
  </si>
  <si>
    <t>Fines from Uncovered Tipper Loads</t>
  </si>
  <si>
    <r>
      <t>Section 57, sub-section 1 of the KWEPA's Law allows the agency to fine any offender that refuse to cover their Tippers carring sand from one place to another the sum of Ten Thousand naira only(#10,000) or Six Month Imprisionment. And we hope to have up to 100 offenders  by 2017, which is (#10,000x100=</t>
    </r>
    <r>
      <rPr>
        <b/>
        <sz val="9"/>
        <color theme="1"/>
        <rFont val="Arial"/>
        <family val="2"/>
      </rPr>
      <t>#1,000,000</t>
    </r>
    <r>
      <rPr>
        <sz val="9"/>
        <color theme="1"/>
        <rFont val="Arial"/>
        <family val="2"/>
      </rPr>
      <t>).</t>
    </r>
  </si>
  <si>
    <t>Fines from Laboratory Department Inspection</t>
  </si>
  <si>
    <r>
      <t xml:space="preserve">This is a new area where the Department observe can do something for the Agency, since it's Laboratry has not been set up to enable the department perform it's expected functions properly. The Head of the Department felt there is need to move around the Ilorin metropolis to Monitor and Inspect factories such as Pure Water, Phamaceutical, Steel and other allied Factories in the Ilorin Metropolis to ascertian there level of compliance in handling Waste Waters (Effluents) generated from production and some other related Waste as far as Laboratory Department is concerned. and that any company found not doing the right thing shall pay between #10,000 to #20,000 only and the department hope to generate up to </t>
    </r>
    <r>
      <rPr>
        <b/>
        <sz val="9"/>
        <color theme="1"/>
        <rFont val="Arial"/>
        <family val="2"/>
      </rPr>
      <t>#500,000</t>
    </r>
    <r>
      <rPr>
        <sz val="9"/>
        <color theme="1"/>
        <rFont val="Arial"/>
        <family val="2"/>
      </rPr>
      <t xml:space="preserve"> for 2017.</t>
    </r>
  </si>
  <si>
    <t>TOTAL FOR: CODE 0535011- KWARA ENVIRONMENTAL PROTECTION AGENCY</t>
  </si>
  <si>
    <t>Fine</t>
  </si>
  <si>
    <t>The Agency realises revenue from fining motor cylces and vehicle offenders. The minimum charge for each of this is #2,000 and #3,500 respectively.The realisation of the proposed #25m is subject to the approval of the upward review of charges.The analysis is as follows (i) Motor cycles: 340 nos of motorcylces x #4,000 x 12 months = #16,320,000.   (ii) Motor vehicles: 145 nos of vehicles x #5,000 x 12 months = #8,680,000. Total = #25,000,000. The Headquarter and the new 4 zonal offices are expected to generate the proposed sum.</t>
  </si>
  <si>
    <t>Towing</t>
  </si>
  <si>
    <t xml:space="preserve">The Agency has two functional Tow Trucks ( Light and Heavy). The equipment is grossly inadequate considering the areas of coverage in the state. For now the Agency needs 4 additional light Tow Trucks to assist it generate the proposed #10M. An average of #5,000 is charged on any towed vehicle. It is expected that a minimum of 167 vehicles would be towed monthly at #5,000 each X 12 months = #10,000,000. </t>
  </si>
  <si>
    <t>Demurrage</t>
  </si>
  <si>
    <t>Demurrage is vehicles and motor cylces kept in the custody of the Agency due to default and non claimant by the offenders for period after 48 hours. The penalties are #500 and #200 for motor vehicle and motor cycles respectively. The analysis is as follow: 400 nos of Motor cycles x #200  x 12 months = #960,000. While the 174 nos of motor vehicles X #500 x 12 months = #1,044,000. Total = #2,004,000.</t>
  </si>
  <si>
    <t>Traffic Volume Impact Assessment (TVIA)</t>
  </si>
  <si>
    <t>These are expected earnings from inspection and approval of building structures of Petrol stations, shopping complexes etc  before and during erection  that  may obstruct free flow of traffic. KWARTMA is expected to control traffic during operations of the aforementioned establisment and collect fee for the services rendered.The sum #20,000 fee X 100 proposed structures will be charged for 2016.</t>
  </si>
  <si>
    <t>Event Planner/Event Centre</t>
  </si>
  <si>
    <t>KWARTMA will control traffic during ceremonies at the event centers. The fee of #20,000 x 50 events is proposed for 2017</t>
  </si>
  <si>
    <t>Sales of Helmet</t>
  </si>
  <si>
    <t>TOTAL FOR: CODE 0234011- KWARTMA</t>
  </si>
  <si>
    <t>Registration of Private Borehole Drilling Companies with the Agency</t>
  </si>
  <si>
    <r>
      <t xml:space="preserve">Registration of 44 Private Borehole Drilling Companies/Agents @ N50,000.00 per Company x 44 Drilling Companies = </t>
    </r>
    <r>
      <rPr>
        <b/>
        <sz val="9"/>
        <rFont val="Arial"/>
        <family val="2"/>
      </rPr>
      <t>(N2,200,000.00).</t>
    </r>
  </si>
  <si>
    <t>Renewal Fees (Private Borehole Drillng Companies)</t>
  </si>
  <si>
    <r>
      <t>Annual Renewal of Certificate of Registration by 50 Private Borehole Drilling Companies @ N20,000.00 x 50 Drilling Companies =</t>
    </r>
    <r>
      <rPr>
        <b/>
        <sz val="9"/>
        <rFont val="Arial"/>
        <family val="2"/>
      </rPr>
      <t xml:space="preserve"> (N1,000,000.00).</t>
    </r>
  </si>
  <si>
    <t>Application Fees/Approval Fees (for new borehole)</t>
  </si>
  <si>
    <r>
      <t xml:space="preserve">An average of 2,600 boreholes expected to be drilled by 50 privates drilling companies @ N10,000.00 /borehole/company/week x 52 weeks= </t>
    </r>
    <r>
      <rPr>
        <b/>
        <sz val="9"/>
        <color theme="1"/>
        <rFont val="Arial"/>
        <family val="2"/>
      </rPr>
      <t>(N26,000,000.00) annually.</t>
    </r>
  </si>
  <si>
    <t>Commercialization of Borehole Drilling Services</t>
  </si>
  <si>
    <t>No functioning Rig to accomplish the task</t>
  </si>
  <si>
    <t>Commercialization of Agency's Laboratory Water Quality Assurance Agency</t>
  </si>
  <si>
    <r>
      <t xml:space="preserve">An average of 2 water analyses/week @N10,000/analysis x 52 weeks = </t>
    </r>
    <r>
      <rPr>
        <b/>
        <sz val="9"/>
        <color theme="1"/>
        <rFont val="Arial"/>
        <family val="2"/>
      </rPr>
      <t>N1,040,000</t>
    </r>
  </si>
  <si>
    <t xml:space="preserve">Earnings from Borehole Users (Groundwater Exploitation by Commercial  e.g Sachet/Bottle Water/Dairy Product Companies, Commercial Car Wash, Beverages and Fish farm/Irrigation etc.) </t>
  </si>
  <si>
    <r>
      <t>(1). Charges on Groundwater exploitation by 4 Pharmaceutical and Bottling Companies @ N5,000.00 x 4 Companies = (N20,000.00).                                                                                                           (2). Charges on Groundwater Exploitation by 100 sachet Water Factories @ N3,000.00 x 100 factories = (N300,000.00). Total =</t>
    </r>
    <r>
      <rPr>
        <b/>
        <sz val="9"/>
        <rFont val="Arial"/>
        <family val="2"/>
      </rPr>
      <t xml:space="preserve"> (N320,000.00) Annually</t>
    </r>
    <r>
      <rPr>
        <sz val="9"/>
        <rFont val="Arial"/>
        <family val="2"/>
      </rPr>
      <t xml:space="preserve">. </t>
    </r>
  </si>
  <si>
    <t>TOTAL FOR: CODE 0252012- RUWASSA</t>
  </si>
  <si>
    <t xml:space="preserve">Registration of Developers (Housing Corp) </t>
  </si>
  <si>
    <t>Sales proposed of Housing Estate @ Budo Osho (1000 Housing Unit)</t>
  </si>
  <si>
    <t xml:space="preserve">     N100,000 X 5 developers</t>
  </si>
  <si>
    <t>Revenue from sales of proposed shops at Mandate 1 Estate(Haji camp) (Housing Corp)</t>
  </si>
  <si>
    <t>Sale of Dilapidated Government Quarters (Housing Corp)</t>
  </si>
  <si>
    <r>
      <t xml:space="preserve">Patigi (16 Houses) = N14,892,849, Lafiagi (24 Houses) = N13,427,212, Gbugbu (4 Houses) = N3,650212, Tsonga (4 Houses) = N2,925,930, Bode Saadu (8 Houses) = N12,971,653.         </t>
    </r>
    <r>
      <rPr>
        <b/>
        <i/>
        <sz val="9"/>
        <rFont val="Arial"/>
        <family val="2"/>
      </rPr>
      <t>(Approval pending)</t>
    </r>
  </si>
  <si>
    <t xml:space="preserve"> Sale of Maigida Estate (Housing Corp)</t>
  </si>
  <si>
    <t>Cof O fee + Survey Fee + TPDA Approval Fees + KWHC (N676,000 X 40 Units =  N27,040,000)</t>
  </si>
  <si>
    <t>Revenue from sales of proposed 1000 Housing Units (Maigida Housing Estate)</t>
  </si>
  <si>
    <t xml:space="preserve">{Land Premium =  N200,000, C of O Collection fee = N32,500, Survey fee =N50,000, TDPA fee =N20,000, KWHC = N30,000 , Profit =N200,000}  = N532,500 x 1000 Units = N532,500,000 </t>
  </si>
  <si>
    <t>Building Services Charges (BEME,Structural Design, BOQ,Architectural Design PPA,PCFP)</t>
  </si>
  <si>
    <t>Based on awareness</t>
  </si>
  <si>
    <t>Sales of Government Building (Irewolede Housing  Estate)</t>
  </si>
  <si>
    <t xml:space="preserve">TOTAL FOR CODE 0253011 - Kwara State Housing Corp. </t>
  </si>
  <si>
    <t xml:space="preserve">KWARA STATE ROAD MAINTENANCE AGENCY (KWARMA) </t>
  </si>
  <si>
    <t>TOTAL FOR  CODE 0234012 - KWARMA</t>
  </si>
  <si>
    <t>SUMMARY -  FAAC/MDAs</t>
  </si>
  <si>
    <t>KWARA STATE INTERNAL REVENUE SERVICE(KWIRS)</t>
  </si>
  <si>
    <t xml:space="preserve"> TOTAL:-  MDAs </t>
  </si>
  <si>
    <t>SUMMARY - PARASTATALS/AGENCY</t>
  </si>
  <si>
    <t>TOTAL:-  PARASTATALS</t>
  </si>
  <si>
    <t>TOTAL:-  MDAs</t>
  </si>
  <si>
    <t>TOTAL:-  FAAC</t>
  </si>
  <si>
    <t xml:space="preserve">GRAND TOTAL:-   MDAs, PARASTTALS &amp; FAAC </t>
  </si>
  <si>
    <t>OTHER REVENUE SOURES (CAPITAL RECEIPT)</t>
  </si>
  <si>
    <t>AID AND GRANTS</t>
  </si>
  <si>
    <t>CAPITAL DEVELOPMENT FUND  RECEIPTS</t>
  </si>
  <si>
    <t>DOMESTIC LOAN FROM FINANCIAL INSTITUTION</t>
  </si>
  <si>
    <t xml:space="preserve">SUB-TOTAL  </t>
  </si>
  <si>
    <t>Budget Surplus From Recurrent  Revenue</t>
  </si>
  <si>
    <t>TOTAL CAPITAL RECEIPT</t>
  </si>
  <si>
    <t>GRAND TOTAL:-   MDAs, PARASTATALS, FAAC &amp; CAPITAL RECEIPTS</t>
  </si>
  <si>
    <t>KWARA STATE  ESTIMATES, 2017</t>
  </si>
  <si>
    <t>REVISED ESTIMATES</t>
  </si>
  <si>
    <t xml:space="preserve">CODE 0111001    </t>
  </si>
  <si>
    <t>CODE NAME:  GOVERNMENT  HOUSE</t>
  </si>
  <si>
    <t xml:space="preserve">CODE NO : 0111002     CODE NAME :OFFICE OF THE DEPUTY GOVERNOR    </t>
  </si>
  <si>
    <t>Upkeep of Deputy Governor's Lodge</t>
  </si>
  <si>
    <t>CODE: 0111003</t>
  </si>
  <si>
    <t>CODE NAME: GOVERNOR'S  OFFICE</t>
  </si>
  <si>
    <t>CODE :0111011</t>
  </si>
  <si>
    <t>CODE NAME: KWARA STATE MUSLIM PILGRIM WELFARE BOARD</t>
  </si>
  <si>
    <t>22</t>
  </si>
  <si>
    <t>Other Recurrent Costs</t>
  </si>
  <si>
    <t>CODE NAME: KWARA STATE CHRISTIAN PILGRIM WELFARE BOARD</t>
  </si>
  <si>
    <t>CODE:0112001     CODE  NAME : KWARA STATE HOUSE OF ASSEMBLY</t>
  </si>
  <si>
    <t>22010101</t>
  </si>
  <si>
    <t>0</t>
  </si>
  <si>
    <t>CODE  0123001 CODE NAME : MINISTRY OF INFORMATION AND COMMUNICATION</t>
  </si>
  <si>
    <t>Glo mobile to all tiers of Kwara State Govt.</t>
  </si>
  <si>
    <t>CODE NAME: KWARA STATE TELEVISION SERVICES</t>
  </si>
  <si>
    <t>Electricity Bill Charges</t>
  </si>
  <si>
    <t>satellite Broadcasting Access Charges</t>
  </si>
  <si>
    <t>Water rate</t>
  </si>
  <si>
    <t>Subscription to Professional bodies</t>
  </si>
  <si>
    <t>CODE NAME: KWARA STATE PRINTING &amp; PUBLISHING CORPORATION</t>
  </si>
  <si>
    <t>CODE: 0125001: CODE NAME: OFFICE OF HEAD OF SERVICE</t>
  </si>
  <si>
    <t>Honorarium</t>
  </si>
  <si>
    <t>Employees' Compensation Act (ECA) (Certificate Verification exercise for pensioner)</t>
  </si>
  <si>
    <t>CODE :0140001   CODE  NAME : AUDIT DEPARTMENT (STATE)</t>
  </si>
  <si>
    <t>CODE : 0140002  CODE NAME : LOCAL GOVERNMENT AUDIT</t>
  </si>
  <si>
    <t>CODE:0147001   CODE  NAME : CIVIL SERVICE COMMISSION</t>
  </si>
  <si>
    <t>Recruitment and Appointment (Service Wide)</t>
  </si>
  <si>
    <t>CODE:00147002 CODE NAME : LOCAL GOVERNMENT SERVICE COMMISSION</t>
  </si>
  <si>
    <t>CODE: 0215001 CODE NAME : MINISTRY OF AGRIC. &amp; NATURAL RESOURCES</t>
  </si>
  <si>
    <t>Maintenance of Farm House/Ranches</t>
  </si>
  <si>
    <t>Agricultural Consulting</t>
  </si>
  <si>
    <t>Genderwomen</t>
  </si>
  <si>
    <t>Fulani Herdsman/crop farmers conflict prevention meetings.</t>
  </si>
  <si>
    <t>KWAMALL Activities</t>
  </si>
  <si>
    <t>Malete Farm Settlement</t>
  </si>
  <si>
    <t>CODE NAME: KWARA STATE AGRICUTURAL DEVELOPMENT PROJECT</t>
  </si>
  <si>
    <t>CODE NAME: KWARA STATE FADAMA DEVELOPMENT PROJECT</t>
  </si>
  <si>
    <t>Kwara State Fadama Development Project</t>
  </si>
  <si>
    <t>TOTAL FOR CODE  0215012</t>
  </si>
  <si>
    <t>CODE:- 0220001 CODE NAME : MINISTRY OF FINANCE</t>
  </si>
  <si>
    <t>22020710</t>
  </si>
  <si>
    <t>Refund of payment General</t>
  </si>
  <si>
    <t>FGN Bailout Bond Repayment (Restructuring of commercial Bank Loan) 15.6 bn + 410.1m = 16.045bn</t>
  </si>
  <si>
    <t>CODE:- 0220002 CODE NAME : KWARA STATE INTERNAL REVENUE SERVICES</t>
  </si>
  <si>
    <t>Contributory Pension</t>
  </si>
  <si>
    <t>Service-Wide Vote (10% Retention)</t>
  </si>
  <si>
    <t>Other Consulting Services (ICT, Legal, Engineering etc.)</t>
  </si>
  <si>
    <t>Monitoring &amp; Evaluation (Community Impact)</t>
  </si>
  <si>
    <t xml:space="preserve"> Community Impact (Supplemewntary Budget)</t>
  </si>
  <si>
    <t>TOTAL FOR CODE 0220002</t>
  </si>
  <si>
    <t>CODE:-0222001 CODE NAME : MINISTRY OF COMMERCE &amp; CO-OPERATIVE</t>
  </si>
  <si>
    <t>Bureau of Micro, Small &amp; Medium Enterprises</t>
  </si>
  <si>
    <t>CODE:- 0231001 CODE NAME : MINISTRY OF ENERGY</t>
  </si>
  <si>
    <t>TOTAL FOR CODE 0231011</t>
  </si>
  <si>
    <t>CODE:-0233001 CODE NAME: MINISTRY OF INDUSTRY AND SOLID MINERALS DEVELOPMENT</t>
  </si>
  <si>
    <t>SALARIES WAGES</t>
  </si>
  <si>
    <t xml:space="preserve">Nigeria Investment Promotion council(NIPC), Nigeria Export Promotion Council(NEPC),SMEDAN and Raw material, Research &amp; Development Council. Workshop/Seminar </t>
  </si>
  <si>
    <t>Entreprenuership Development Interventions</t>
  </si>
  <si>
    <t xml:space="preserve">Yearly collaboration with Industrial Development Centre(IDC). </t>
  </si>
  <si>
    <t>TOTAL FOR CODE  -0233001</t>
  </si>
  <si>
    <t>CODE:- 0234001 CODE NAME : MINISTRY OF WORKS AND TRANSPORT</t>
  </si>
  <si>
    <t>Uniforms and Other Clothing</t>
  </si>
  <si>
    <t>Foodstuff/Catering Materials Supplies</t>
  </si>
  <si>
    <t>Other Maintenance Services (ASPHALT PLANT FOR KWARMA)</t>
  </si>
  <si>
    <t>Maintenance of Aircraft</t>
  </si>
  <si>
    <t>Maintenance of Seaboats</t>
  </si>
  <si>
    <t>Maintenance of Railway Equipment</t>
  </si>
  <si>
    <t>Maintenance of Street Lightings</t>
  </si>
  <si>
    <t>Minor Road Maintenance</t>
  </si>
  <si>
    <t>TOTAL FOR CODE 0234001</t>
  </si>
  <si>
    <t>CODE:- 0234011 CODE NAME :KWARA STATE ROAD TRAFFIC MANAGEMENT AUTHORITY</t>
  </si>
  <si>
    <t>Audit Fees</t>
  </si>
  <si>
    <t>Bank Charges</t>
  </si>
  <si>
    <t>Honorarium and Sitting Allowances</t>
  </si>
  <si>
    <t>Kwara State Road Traffic Management Authority</t>
  </si>
  <si>
    <t>TOTAL FOR CODE 0234011</t>
  </si>
  <si>
    <t>CODE:- 0236001  CODE NAME : MINISTRY OF CULTURE &amp; TOURISM</t>
  </si>
  <si>
    <t>22020314</t>
  </si>
  <si>
    <t xml:space="preserve">Handicapped Aids/Material Supplies </t>
  </si>
  <si>
    <t>Sporting Activities</t>
  </si>
  <si>
    <t>School Services</t>
  </si>
  <si>
    <t>Rehabilitation/Empowerment  Programme for Disabled Persons</t>
  </si>
  <si>
    <t>Cultural/Carnival Activities</t>
  </si>
  <si>
    <t>Kwara State Culture Quiz and Arts Competition for Secondary School</t>
  </si>
  <si>
    <t xml:space="preserve">TOTAL FOR CODE  0236001 </t>
  </si>
  <si>
    <t>CODE:- 0236011  CODE NAME : KWARA STATE COUNCIL FOR ARTS &amp; CULTURE</t>
  </si>
  <si>
    <t>Research, Documentation &amp; Museology</t>
  </si>
  <si>
    <t>Fine Arts, Sculpture &amp; Crafts</t>
  </si>
  <si>
    <t>Performing Expenses</t>
  </si>
  <si>
    <t>TOTAL FOR CODE  0236011</t>
  </si>
  <si>
    <t xml:space="preserve">CODE:-0238001: CODE NAME: MINISTRY OF PLANNING &amp; ECONOMIC DEVT. </t>
  </si>
  <si>
    <t>Operational Expenses of National Social Safety Net Coordinating Office</t>
  </si>
  <si>
    <t>TOTAL FOR CODE 0238001</t>
  </si>
  <si>
    <t>CODE:- 0238002 CODE NAME : KWARA STATE BUREAU OF STATISTICS</t>
  </si>
  <si>
    <t>Statistical Management Fund</t>
  </si>
  <si>
    <t>TOTAL FOR CODE 0238002</t>
  </si>
  <si>
    <t>CODE:- 0250001    CODE  NAME : FISCAL RESPONSIBILITY COMMISSION</t>
  </si>
  <si>
    <t xml:space="preserve">Maintenance of Office Building </t>
  </si>
  <si>
    <t>CONSULTING &amp; PROFESSIONAL SERVICES - GENERAL</t>
  </si>
  <si>
    <t xml:space="preserve"> Consultancy Services                   </t>
  </si>
  <si>
    <t xml:space="preserve">Legal Services                  </t>
  </si>
  <si>
    <t>Incidental Expenses (Casual Staff)</t>
  </si>
  <si>
    <t xml:space="preserve">TOTAL FOR CODE    0250001  </t>
  </si>
  <si>
    <t>CODE:- 0252001 CODE NAME : MINISTRY OF WATER RESOURCES</t>
  </si>
  <si>
    <t>Seminar and Conference Workshop Shops</t>
  </si>
  <si>
    <t>Other Transport Equipment Fuel cost</t>
  </si>
  <si>
    <t>Direct teaching &amp; Labouratary cost</t>
  </si>
  <si>
    <t>Water Analysis for RUWASSA</t>
  </si>
  <si>
    <t>TOTAL FOR CODE 0252001</t>
  </si>
  <si>
    <t>CODE:- 0252011 CODE NAME : KWARA STATE WATER CORPORATION</t>
  </si>
  <si>
    <t>Other Maintenance Services (water Mechanical &amp; Elect.)</t>
  </si>
  <si>
    <t>TOTAL FOR CODE 0252011</t>
  </si>
  <si>
    <t>CODE:- 0252012 CODE NAME : KWARA STATE RURAL WATER SUPPLY AND SANITATION AGENCY</t>
  </si>
  <si>
    <t>Special Day Celebration</t>
  </si>
  <si>
    <t>TOTAL FOR CODE 0252012</t>
  </si>
  <si>
    <t>CODE:- 0253001 CODE NAME : MINISTRY OF HOUSING &amp; URBAN DEVELOPMENT</t>
  </si>
  <si>
    <t>Architectural Services</t>
  </si>
  <si>
    <t>22021023</t>
  </si>
  <si>
    <t>22021024</t>
  </si>
  <si>
    <t>Hazard Allowance</t>
  </si>
  <si>
    <t>22021026</t>
  </si>
  <si>
    <t>22021029</t>
  </si>
  <si>
    <t>Expenditure from Retained Earnings (TPDA)</t>
  </si>
  <si>
    <t>TOTAL FOR CODE 0253001</t>
  </si>
  <si>
    <t>TOTAL FOR CODE 0253011</t>
  </si>
  <si>
    <t>CODE:- 0253002    CODE  NAME : OFFICE OF THE SURVEYOR GENERAL</t>
  </si>
  <si>
    <t>TOTAL FOR CODE  0253002</t>
  </si>
  <si>
    <t>CODE:- 0260001 : CODE NAME: KWARA STATE BUREAU OF LANDS</t>
  </si>
  <si>
    <t>SALARIES &amp;WAGES</t>
  </si>
  <si>
    <t>Advert and Publicity</t>
  </si>
  <si>
    <t>Adminstrative Charges</t>
  </si>
  <si>
    <t>TOTAL FOR CODE 0260001</t>
  </si>
  <si>
    <t>03 - LAW &amp; JUSTICE SECTOR</t>
  </si>
  <si>
    <t>CODE:- 0318001 CODE NAME : JUDICIAL SERVICE COMMISSION</t>
  </si>
  <si>
    <t>Uniform &amp; other clothing</t>
  </si>
  <si>
    <t>22020312</t>
  </si>
  <si>
    <t>Examination Materials</t>
  </si>
  <si>
    <t>Seminars, Workshop and Conference</t>
  </si>
  <si>
    <t>Recruitment &amp; Appointment (Service Wide)</t>
  </si>
  <si>
    <t>Discipline &amp; Appointment (Service Wide)</t>
  </si>
  <si>
    <t>TOTAL FOR CODE 0318001</t>
  </si>
  <si>
    <t>CODE:- 0326001  CODE NAME : MINISTRY OF JUSTICE</t>
  </si>
  <si>
    <t xml:space="preserve">Local Training/Law Retreat </t>
  </si>
  <si>
    <t xml:space="preserve"> Legal Service                                                                </t>
  </si>
  <si>
    <t>Gazetting</t>
  </si>
  <si>
    <t>Honorarium &amp; Outfit Allowance</t>
  </si>
  <si>
    <t>22021004</t>
  </si>
  <si>
    <t>NBA ANNUAL BAR DINNER FOR THE STATE COUNSEL</t>
  </si>
  <si>
    <t>Prison Decongestion (Welfare Package)</t>
  </si>
  <si>
    <t xml:space="preserve">Incidental  Expenses   (Payment for State Counsels, annual practising / registration fee.)                                                                                                                                                                                                                           </t>
  </si>
  <si>
    <t>Judgement Sums &amp; Damages</t>
  </si>
  <si>
    <t>Prosecution of Cases (Criminal &amp; Civil)</t>
  </si>
  <si>
    <t>Alternate Dispute Resolution Center (Mediation)</t>
  </si>
  <si>
    <t>Public Defender</t>
  </si>
  <si>
    <t>Perogative of Mercy</t>
  </si>
  <si>
    <t>Justice Sector Reform</t>
  </si>
  <si>
    <t>TOTAL FOR CODE 0326001</t>
  </si>
  <si>
    <t>CODE:-0326002 CODE NAME : JUDICIARY (HIGH COURT OF JUSTICE)</t>
  </si>
  <si>
    <t>Books Purchase (Law Report of Kwara State)</t>
  </si>
  <si>
    <t xml:space="preserve">Maintenance of Office Building/Residential Qtrs </t>
  </si>
  <si>
    <t>Seminars,Workshop and Conferences.</t>
  </si>
  <si>
    <t>22021008</t>
  </si>
  <si>
    <t>Subscription to Proffessional Bodies</t>
  </si>
  <si>
    <t>Judgement sum &amp; Damages</t>
  </si>
  <si>
    <t>Body of Benchers and out fit yearly contributions</t>
  </si>
  <si>
    <t>TOTAL FOR CODE 0326002</t>
  </si>
  <si>
    <t>CODE:-0326003 CODE NAME : JUDICIARY (SHARIA COURT OF APPEAL)</t>
  </si>
  <si>
    <t>Printing and Publication of Non Security Documents</t>
  </si>
  <si>
    <t>Seminar/Workshop &amp; Conferences</t>
  </si>
  <si>
    <t>Special Day/Celebrations /Legal Year</t>
  </si>
  <si>
    <t xml:space="preserve">TOTAL FOR  CODE  0326003 </t>
  </si>
  <si>
    <t>05 - SOCIAL SECTOR</t>
  </si>
  <si>
    <t>CODE:- 0513001 CODE NAME : MINISTRY OF SPORTS &amp; YOUTH DEVELOPMENT</t>
  </si>
  <si>
    <t>Security Services</t>
  </si>
  <si>
    <t>CONSULTING &amp; PROFESSIONAL SERVICES -GENERAL</t>
  </si>
  <si>
    <t>FUEL &amp; LUBRICANTS - GENERAL</t>
  </si>
  <si>
    <t>Welfare Packages</t>
  </si>
  <si>
    <t>22021009</t>
  </si>
  <si>
    <t>22021010</t>
  </si>
  <si>
    <t>Sporting Activities/Kwara State Falcons Basketball</t>
  </si>
  <si>
    <t>22021021</t>
  </si>
  <si>
    <t>Special Day</t>
  </si>
  <si>
    <t>Youth Programme/Activities</t>
  </si>
  <si>
    <t>TOTAL FOR CODE 0513001</t>
  </si>
  <si>
    <t>CODE:- 0513011 CODE NAME : KWARA STATE SPORTS COUNCIL</t>
  </si>
  <si>
    <t>TOTAL FOR CODE 0513011</t>
  </si>
  <si>
    <t>CODE:- 0513012 CODE NAME : KWARA STATE UNITED FOOT BALL CLUB</t>
  </si>
  <si>
    <t>TOTAL FOR CODE 0513012</t>
  </si>
  <si>
    <t>CODE:- 0514001 CODE NAME : MINISTRY OF WOMEN AFFAIRS &amp; SOCIAL DEVELOPMENT</t>
  </si>
  <si>
    <t>Creche</t>
  </si>
  <si>
    <t>Gender</t>
  </si>
  <si>
    <t>Handicapped Aids/ Material supplies</t>
  </si>
  <si>
    <t>Bussiness promotion/Trade fair</t>
  </si>
  <si>
    <t>Empowerment/Repartriation of street beggers</t>
  </si>
  <si>
    <t>Rehabilitation/empowerment programme for disable persons/Repatration of Juveniles</t>
  </si>
  <si>
    <t>Operation of children parliament</t>
  </si>
  <si>
    <t>TOTAL FOR CODE  0514001</t>
  </si>
  <si>
    <t xml:space="preserve">LOCAL GRANTS AND CONTRIBUTIONS </t>
  </si>
  <si>
    <t>Grant to Unadoptable Kwarans in homes outside the state</t>
  </si>
  <si>
    <t>CODE:- 0517001 CODE NAME : MINISTRY OF EDUCATION AND HUMAN CAPITAL DEVELOPMENT</t>
  </si>
  <si>
    <t>Teaching Aids/Intruction Materials</t>
  </si>
  <si>
    <t>FUEL &amp; LUBRICANT - GENERALS</t>
  </si>
  <si>
    <t>Director Teaching &amp; Laboratory Cost</t>
  </si>
  <si>
    <t>Instructors/ Mandatory Fees</t>
  </si>
  <si>
    <t>Quiz and Debate competition</t>
  </si>
  <si>
    <t xml:space="preserve">School Development  Fund </t>
  </si>
  <si>
    <t>Yearly school data update</t>
  </si>
  <si>
    <t>Annual JCCE/NCE Meeting/NEMIS Conference</t>
  </si>
  <si>
    <t>Preparation of school calender for all schools in the state</t>
  </si>
  <si>
    <t>Board of Arabic Education</t>
  </si>
  <si>
    <t>Inclusive Education</t>
  </si>
  <si>
    <t>Gifted and Talented School (Oke-Oyi)</t>
  </si>
  <si>
    <t>Education Merit Award</t>
  </si>
  <si>
    <t>Author/Publisher exhibition day</t>
  </si>
  <si>
    <t>International Vocational Centre</t>
  </si>
  <si>
    <t>TOTAL FOR CODE0517001</t>
  </si>
  <si>
    <t>CODE:- 0517002 CODE NAME : AGENCY FOR MASS EDUCATION</t>
  </si>
  <si>
    <t>Printing of Non Security Documents (Printing of Certificate)</t>
  </si>
  <si>
    <t>Direct Teaching &amp; Laboratory Cost</t>
  </si>
  <si>
    <t>Adult Literacy Education</t>
  </si>
  <si>
    <t xml:space="preserve">TOTAL FOR CODE 0517002 </t>
  </si>
  <si>
    <t>CODE:- 0517003 CODE NAME : TEACHING SERVICE COMMISSION</t>
  </si>
  <si>
    <t xml:space="preserve">Telephone Charges </t>
  </si>
  <si>
    <t>TEACHING AIDS/INSTRUCTIONAL MATERIALS</t>
  </si>
  <si>
    <t>Welfare Package (NYSC)</t>
  </si>
  <si>
    <t xml:space="preserve">TOTAL FOR CODE 0517003  </t>
  </si>
  <si>
    <t>CODE:- 0517004 CODE NAME : KWARA STATE UNIVERSAL BASIC EDUCATION</t>
  </si>
  <si>
    <t>Special Day/Celebrations</t>
  </si>
  <si>
    <t>Quiz and Debate Competition</t>
  </si>
  <si>
    <t>TOTAL FOR CODE 0517004</t>
  </si>
  <si>
    <t>CODE:- 0517010 CODE NAME : MINISTRY OF TERTIARY EDUCATION,SCIENCE AND TECHNOLOGY</t>
  </si>
  <si>
    <t>22021001</t>
  </si>
  <si>
    <t>Incidetal Expences/Staff Welfare Package</t>
  </si>
  <si>
    <t>Incidetal Expences/Welfare Package</t>
  </si>
  <si>
    <t>Research Activities</t>
  </si>
  <si>
    <t>TOTAL FOR CODE 0517010</t>
  </si>
  <si>
    <t>CODE:- 0517011 KWARA STATE COLLEGE OF EDUCATION , ORO</t>
  </si>
  <si>
    <t>Uniform &amp; Other Clothing</t>
  </si>
  <si>
    <t>Maintenace of Communical Equipment (communial Improvement Programme)</t>
  </si>
  <si>
    <t>Insurance Pemium</t>
  </si>
  <si>
    <t>TOTAL FOR CODE 0517011</t>
  </si>
  <si>
    <t>SUBSIDY TO GOVERNMENT OWNED COMPANIES/PARASTATALS</t>
  </si>
  <si>
    <t>Subsidy to Government Tertiary Institution</t>
  </si>
  <si>
    <t>CODE:- 0517012 KWARA STATE COLLEGE OF EDUCATION , ILORIN</t>
  </si>
  <si>
    <t>Printing of Security Document</t>
  </si>
  <si>
    <t>Drug &amp; Medical</t>
  </si>
  <si>
    <t>Teaching Aids/ Instructional Materials</t>
  </si>
  <si>
    <t>General Consulting</t>
  </si>
  <si>
    <t>Honourarium &amp; Sitting Allowance</t>
  </si>
  <si>
    <t>TOTAL FOR CODE 0517012</t>
  </si>
  <si>
    <t>Subvention to Government Tertiary Institutions (Govt. Intervention)</t>
  </si>
  <si>
    <t>CODE:- 0517013 KWARA STATE POLYTECHNIC , ILORIN</t>
  </si>
  <si>
    <t>Drugs/Lab/Medical Supplies</t>
  </si>
  <si>
    <t>Teaching and Instructor</t>
  </si>
  <si>
    <t>Other Consulting</t>
  </si>
  <si>
    <t>Honourarium General</t>
  </si>
  <si>
    <t>Subscription to path Bodies</t>
  </si>
  <si>
    <t>Direct Teaching &amp; Lab Cost</t>
  </si>
  <si>
    <t>Operational Expenses/Medical/Health &amp; others (regarding Radio Station etc)</t>
  </si>
  <si>
    <t>TOTAL FOR CODE 0517013</t>
  </si>
  <si>
    <t>GRANT AND CONTRIBUTION - GENERAL</t>
  </si>
  <si>
    <t>Subcription to Local &amp; INT Bodies (Grants to Comm/NGOs</t>
  </si>
  <si>
    <t>CODE:- 0517014 KWARA STATE COLLEGE OF EDUCATION (T) , LAFIAGI</t>
  </si>
  <si>
    <t>TOTAL FOR CODE 0517014</t>
  </si>
  <si>
    <t>CODE:- 0517015 KWARA STATE COLLEGE OF ARABIC &amp; ISLAMIC LEGAL STUDIES , ILORIN</t>
  </si>
  <si>
    <t>Procurement of Drugs</t>
  </si>
  <si>
    <t>Students Identity card</t>
  </si>
  <si>
    <t>TOTAL FOR CODE 0517015</t>
  </si>
  <si>
    <t>CODE:- 0517016 KWARA STATE UNIVERSITY MALETE , ILORIN</t>
  </si>
  <si>
    <t xml:space="preserve">Financial Consulting /Audut fees                  </t>
  </si>
  <si>
    <t>FINANCIL CHARGES - GENERAL</t>
  </si>
  <si>
    <t>TOTAL FOR CODE 0517016</t>
  </si>
  <si>
    <t>CODE:- 0517017 KWARA STATE COLLEGE OF HEALTH TECHNOLOGY , OFFA</t>
  </si>
  <si>
    <t>Uniform and Clothing</t>
  </si>
  <si>
    <t xml:space="preserve">Financial Consulting (Audit  fees and Accountant)                  </t>
  </si>
  <si>
    <t>NHIS</t>
  </si>
  <si>
    <t>TOTAL FOR CODE 0517017</t>
  </si>
  <si>
    <t>CODE:- 0517018 KWARA STATE COLLEGE OF NURSING AND MIDWIFERY , ILORIN</t>
  </si>
  <si>
    <t>Honourarium</t>
  </si>
  <si>
    <t>Sport Activities</t>
  </si>
  <si>
    <t>TOTAL FOR CODE 0517018</t>
  </si>
  <si>
    <t>Uniform &amp; Clothing</t>
  </si>
  <si>
    <t>Student Registration</t>
  </si>
  <si>
    <t>Health Care</t>
  </si>
  <si>
    <t>Refund of Tution Fees</t>
  </si>
  <si>
    <t>TOTAL FOR CODE 0517019</t>
  </si>
  <si>
    <t>CODE:- 0517020 CODE NAME : SCHOLARSHIP BOARD</t>
  </si>
  <si>
    <t>TOTAL FOR CODE  0517020</t>
  </si>
  <si>
    <t>CODE:- 0521001 CODE NAME : MINISTRY OF HEALTH</t>
  </si>
  <si>
    <t>Printing of Non Security Documentss</t>
  </si>
  <si>
    <t>Medical Consulting</t>
  </si>
  <si>
    <t>Health Care Services</t>
  </si>
  <si>
    <t>Midwifery Service Scheme (MSS)/Nursing Process</t>
  </si>
  <si>
    <t>Ambulance Points.</t>
  </si>
  <si>
    <t>TOTAL FOR CODE 0521001</t>
  </si>
  <si>
    <r>
      <rPr>
        <b/>
        <u/>
        <sz val="10"/>
        <color indexed="8"/>
        <rFont val="Arial"/>
        <family val="2"/>
      </rPr>
      <t>05-SOCIAL SECTO</t>
    </r>
    <r>
      <rPr>
        <b/>
        <sz val="10"/>
        <color indexed="8"/>
        <rFont val="Arial"/>
        <family val="2"/>
      </rPr>
      <t>R</t>
    </r>
  </si>
  <si>
    <t>CODE:- 0521002   CODE NAME: HOSPITAL MANAGEMENT BUREAU</t>
  </si>
  <si>
    <t>SALARIES AND WAGES</t>
  </si>
  <si>
    <t>Satelite Broadcasting Access Charge</t>
  </si>
  <si>
    <t>MATERIALS &amp; SUPPLIES-GENERAL</t>
  </si>
  <si>
    <t>Office Stationaries/Computer Consumable</t>
  </si>
  <si>
    <t>Magazines/Journals/ E-books</t>
  </si>
  <si>
    <t>Printing of Non Security documents</t>
  </si>
  <si>
    <t>Drugs/Laboratory/Medical Supplies for State owned Hospitals</t>
  </si>
  <si>
    <t>MAINTENANCE SERVICES-GENERAL</t>
  </si>
  <si>
    <t>Maintenance of Vehicles/ Transport Equipment</t>
  </si>
  <si>
    <t>Maintenance of Office /IT Equipment</t>
  </si>
  <si>
    <t>TRAINING- GENERAL</t>
  </si>
  <si>
    <t>Seminars/Workshops/National/ State Council Conferences</t>
  </si>
  <si>
    <t>OTHER SERVICES-GENERAL</t>
  </si>
  <si>
    <t>Financial Consuulting</t>
  </si>
  <si>
    <t>FUEL AND LUBRICANT-GENERAL</t>
  </si>
  <si>
    <t>MISCILLANEOUS EXPENSES-GENERAL</t>
  </si>
  <si>
    <t>Refreshments &amp; Meals</t>
  </si>
  <si>
    <t>Publicity and Advertisements</t>
  </si>
  <si>
    <t>Postages and Courier Services</t>
  </si>
  <si>
    <t>Annual Budget Expenses &amp; Administration</t>
  </si>
  <si>
    <t>Healthcare Services</t>
  </si>
  <si>
    <t>TOTAL FOR CODE 0521002</t>
  </si>
  <si>
    <t>CODE:- 0521003   CODE NAME : PRIMARY HEALTH CARE DEVELOPMENT AGENCY</t>
  </si>
  <si>
    <t>International Travel and Transport Others</t>
  </si>
  <si>
    <t>Printing of Security Documentss</t>
  </si>
  <si>
    <t>Midwifery Service Scheme</t>
  </si>
  <si>
    <t>TOTAL FOR CODE 0521003</t>
  </si>
  <si>
    <t>CODE:- 0535001 CODE NAME : MINISTRY OF ENVIRONMENT &amp; FORESTRY</t>
  </si>
  <si>
    <t>Maintenance of Road Median/set back</t>
  </si>
  <si>
    <t>CONSULTING &amp; PROFESSIONAL SERVICES  - GENERAL</t>
  </si>
  <si>
    <t>Legal Services</t>
  </si>
  <si>
    <t>Enginering Services</t>
  </si>
  <si>
    <t>Waste Management Consulting</t>
  </si>
  <si>
    <t>Operational Expenses/Monthly Sanitation</t>
  </si>
  <si>
    <t>Maintenance of City Roundabout</t>
  </si>
  <si>
    <t>Monthly recurrent/Operational Costs for YESSO</t>
  </si>
  <si>
    <t>Payment of Stipend to PWF participants for 12 Months</t>
  </si>
  <si>
    <t>Annual Group Insurance for PWF Beneficiaries</t>
  </si>
  <si>
    <t>Training ( YESSO)</t>
  </si>
  <si>
    <t>TOTAL FOR CODE  0535001</t>
  </si>
  <si>
    <t>CODE:- 0535011 CODE NAME : KWARA STATE ENVIRONMENTAL PROTECTION AGENCY</t>
  </si>
  <si>
    <t>TOTAL FOR CODE  0535011</t>
  </si>
  <si>
    <t>CODE:- 0551001    CODE  NAME : MINISTRY OF LOCAL GOVT. &amp; CHIEFTANCY AFFAIRS &amp; COMMUNITY DEVELOPMENT</t>
  </si>
  <si>
    <t xml:space="preserve">Salaries </t>
  </si>
  <si>
    <t>TRAVEL AND TRANSPORT- GENERAL</t>
  </si>
  <si>
    <t>Maintenance of Royal Chalets</t>
  </si>
  <si>
    <t xml:space="preserve">Legal Services                   </t>
  </si>
  <si>
    <t>Presentation of Staff of Office to Newly Graded Chiefs in the State</t>
  </si>
  <si>
    <t xml:space="preserve">TOTAL FOR CODE  0551001  </t>
  </si>
  <si>
    <t>OTHER CHARGES</t>
  </si>
  <si>
    <t>PENSION</t>
  </si>
  <si>
    <t>PUBLIC OFFICERS SALARIES</t>
  </si>
  <si>
    <t>PARASTATAL BOARD MEMBERS  SALARIES</t>
  </si>
  <si>
    <t xml:space="preserve">TOTAL FOR CODE 0111001    </t>
  </si>
  <si>
    <t>TOTAL FOR CODE      0111002</t>
  </si>
  <si>
    <t>Deputy Governor's Office</t>
  </si>
  <si>
    <t>TOTAL FOR CODE                 0111003</t>
  </si>
  <si>
    <t>21010103</t>
  </si>
  <si>
    <t>21010104</t>
  </si>
  <si>
    <t>TOTAL FOR CODE               0111011</t>
  </si>
  <si>
    <t>Kwara State Muslim Pilgrim Welfare Board</t>
  </si>
  <si>
    <t>TOTAL FOR CODE                0111012</t>
  </si>
  <si>
    <t>Kwara State Christian Pilgrim Welfare Board</t>
  </si>
  <si>
    <t>TOTAL FOR CODE        0112001</t>
  </si>
  <si>
    <t>2201</t>
  </si>
  <si>
    <t>TOTAL FOR CODE     0123001</t>
  </si>
  <si>
    <t>Ministry of Information &amp; Communcation</t>
  </si>
  <si>
    <t>TOTAL FOR CODE     0123011</t>
  </si>
  <si>
    <t>TOTAL FOR CODE     0123012</t>
  </si>
  <si>
    <t>TOTAL FOR CODE     0123013</t>
  </si>
  <si>
    <t>TOTAL FOR CODE        0125001</t>
  </si>
  <si>
    <t>22010102</t>
  </si>
  <si>
    <t>Pension</t>
  </si>
  <si>
    <t>TOTAL FOR CODE                0140001</t>
  </si>
  <si>
    <t>State Audit Department</t>
  </si>
  <si>
    <t>TOTAL FOR CODE     0140002</t>
  </si>
  <si>
    <t>Local Govt. Audit Dept.</t>
  </si>
  <si>
    <t>TOTAL FOR CODE      0147001</t>
  </si>
  <si>
    <t>Civil Service Commission</t>
  </si>
  <si>
    <t>TOTAL FOR CODE        0147002</t>
  </si>
  <si>
    <t>Local Government Service Commission</t>
  </si>
  <si>
    <t>TOTAL FOR CODE      0148001</t>
  </si>
  <si>
    <t>State Independent Elect. Commission</t>
  </si>
  <si>
    <t xml:space="preserve">TOTAL FOR ADMINISTRATION SECTOR </t>
  </si>
  <si>
    <t>02   ECONOMIC SECTOR</t>
  </si>
  <si>
    <t>TOTAL FOR CODE       0215001</t>
  </si>
  <si>
    <t>Ministry of Agric &amp; Natural Resources</t>
  </si>
  <si>
    <t>TOTAL FOR CODE       0215011</t>
  </si>
  <si>
    <t>Kwara State Agricultural Development Project</t>
  </si>
  <si>
    <t>TOTAL FOR CODE       0215012</t>
  </si>
  <si>
    <t>TOTAL FOR CODE       0220001</t>
  </si>
  <si>
    <t>TOTAL FOR CODE       0220002</t>
  </si>
  <si>
    <t>Kwara State Internal Revenue Service</t>
  </si>
  <si>
    <t>TOTAL FOR CODE     0222001</t>
  </si>
  <si>
    <t>Ministry of Commerce &amp; Cooperative</t>
  </si>
  <si>
    <t>TOTAL FOR CODE        0231001</t>
  </si>
  <si>
    <t>TOTAL FOR CODE        0231011</t>
  </si>
  <si>
    <t>Kwara State Electrification Board</t>
  </si>
  <si>
    <t>TOTAL FOR CODE      0233001</t>
  </si>
  <si>
    <t>Ministry of Industry &amp; Solid Minerals</t>
  </si>
  <si>
    <t>TOTAL FOR CODE      0234001</t>
  </si>
  <si>
    <t>TOTAL FOR CODE      0234011</t>
  </si>
  <si>
    <t>Kwara State Road Trafic Management Authority</t>
  </si>
  <si>
    <t>TOTAL FOR CODE      0236001</t>
  </si>
  <si>
    <t>TOTAL FOR CODE      0236011</t>
  </si>
  <si>
    <t>Kwara State Council for Arts &amp; Culture</t>
  </si>
  <si>
    <t>TOTAL FOR CODE      0238001</t>
  </si>
  <si>
    <t>Ministry of Planning &amp; Economic Development</t>
  </si>
  <si>
    <t>TOTAL FOR CODE        0238002</t>
  </si>
  <si>
    <t>State Bureau of Statistics</t>
  </si>
  <si>
    <t>TOTAL FOR CODE        0250001</t>
  </si>
  <si>
    <t>TOTAL FOR CODE         0252001</t>
  </si>
  <si>
    <t>TOTAL FOR CODE         0252011</t>
  </si>
  <si>
    <t>Kwara State Water Corporation</t>
  </si>
  <si>
    <t>TOTAL FOR CODE         0252012</t>
  </si>
  <si>
    <t>Kwara State Rural Water Supply &amp; Sanitation Agency</t>
  </si>
  <si>
    <t>TOTAL FOR CODE       0253001</t>
  </si>
  <si>
    <t>Ministry of Housing &amp; Urban Development</t>
  </si>
  <si>
    <t>TOTAL FOR CODE       0253011</t>
  </si>
  <si>
    <t>Kwara State Housing Corporation</t>
  </si>
  <si>
    <t>TOTAL FOR CODE       0253002</t>
  </si>
  <si>
    <t>Office of Surveyor General</t>
  </si>
  <si>
    <t>TOTAL FOR CODE       0260001</t>
  </si>
  <si>
    <t>Kwara State Bureau of Lands</t>
  </si>
  <si>
    <t>TOTAL FOR ECONOMIC SECTOR</t>
  </si>
  <si>
    <t>LAW AND JUSTICE SECTOR</t>
  </si>
  <si>
    <t>TOTAL FOR CODE      0318001</t>
  </si>
  <si>
    <t>State Judicial Service Commission</t>
  </si>
  <si>
    <t>TOTAL FOR CODE        0326001</t>
  </si>
  <si>
    <t>TOTAL FOR CODE     0301002</t>
  </si>
  <si>
    <t>High Court of Justice</t>
  </si>
  <si>
    <t>TOTAL FOR CODE        0326003</t>
  </si>
  <si>
    <t>Sharia Court of Appeal</t>
  </si>
  <si>
    <t>TOTAL FOR LAW AND JUSTICE SECTOR</t>
  </si>
  <si>
    <t>05</t>
  </si>
  <si>
    <t>TOTAL FOR CODE     0513001</t>
  </si>
  <si>
    <t>TOTAL FOR CODE     0513011</t>
  </si>
  <si>
    <t>Kwara State Sports Council, Ilorin</t>
  </si>
  <si>
    <t>TOTAL FOR CODE     0513012</t>
  </si>
  <si>
    <t>Kwara United Football Club</t>
  </si>
  <si>
    <t>TOTAL FOR CODE       0514001</t>
  </si>
  <si>
    <t>TOTAL FOR CODE       0517001</t>
  </si>
  <si>
    <t>TOTAL FOR CODE       0517002</t>
  </si>
  <si>
    <t>Agency for Mass Education</t>
  </si>
  <si>
    <t>TOTAL FOR CODE           0517003</t>
  </si>
  <si>
    <t>TOTAL FOR CODE           0517004</t>
  </si>
  <si>
    <t>Kwara State Universal Basic Education</t>
  </si>
  <si>
    <t>TOTAL FOR CODE      0517010</t>
  </si>
  <si>
    <t xml:space="preserve">TOTAL FOR CODE 0517011      </t>
  </si>
  <si>
    <t>Kwara State College of Education, Oro</t>
  </si>
  <si>
    <t xml:space="preserve">TOTAL FOR CODE 0517012     </t>
  </si>
  <si>
    <t>Kwara State College of Education, Ilorin</t>
  </si>
  <si>
    <t xml:space="preserve">TOTAL FOR CODE 0517013      </t>
  </si>
  <si>
    <t>Kwara State Polytechnic, Ilorin</t>
  </si>
  <si>
    <t xml:space="preserve">TOTAL FOR CODE 0517014     </t>
  </si>
  <si>
    <t>Kwara State College of Education (T) Lafiagi</t>
  </si>
  <si>
    <t xml:space="preserve">TOTAL FOR CODE 0517015      </t>
  </si>
  <si>
    <t>Kwara State College of  Arabic &amp; Islamic Legal Studies, Ilorin</t>
  </si>
  <si>
    <t xml:space="preserve">TOTAL FOR CODE 0517016     </t>
  </si>
  <si>
    <t>Kwara State University, Malete</t>
  </si>
  <si>
    <t xml:space="preserve">TOTAL FOR CODE 0517017     </t>
  </si>
  <si>
    <t>Kwara State College of Health Technology, Offa</t>
  </si>
  <si>
    <t xml:space="preserve">TOTAL FOR CODE                0517018      </t>
  </si>
  <si>
    <t>Kwara State College of Nursing &amp; Midwifery, Ilorin</t>
  </si>
  <si>
    <t xml:space="preserve">TOTAL FOR CODE             0517019     </t>
  </si>
  <si>
    <t>Kwara State College of Nursing Oke Ode</t>
  </si>
  <si>
    <t>TOTAL FOR CODE        0517020</t>
  </si>
  <si>
    <t>Scholarship Board</t>
  </si>
  <si>
    <t>TOTAL FOR CODE                0521001</t>
  </si>
  <si>
    <t>Ministry of  Health</t>
  </si>
  <si>
    <t>TOTAL FOR CODE                 0521002</t>
  </si>
  <si>
    <t>Kwara State Hospital Management Bureau</t>
  </si>
  <si>
    <t>TOTAL FOR CODE               0521003</t>
  </si>
  <si>
    <t>Kwara State Primary HealthCare Development Agency</t>
  </si>
  <si>
    <t>TOTAL FOR CODE      0535001</t>
  </si>
  <si>
    <t>Ministry of Environment &amp; Forestry</t>
  </si>
  <si>
    <t>TOTAL FOR CODE      0535011</t>
  </si>
  <si>
    <t>Kwara State Environmental Protection Agency</t>
  </si>
  <si>
    <t>TOTAL FOR CODE        0551001</t>
  </si>
  <si>
    <t>Ministry of Local Government &amp; Chieftancy Affairs &amp; Community Development</t>
  </si>
  <si>
    <t>TOTAL FOR SOCIAL SECTOR</t>
  </si>
  <si>
    <t>TOTAL FOR ALL SECTORS</t>
  </si>
  <si>
    <t>CRF</t>
  </si>
  <si>
    <t>PC</t>
  </si>
  <si>
    <t>ROC</t>
  </si>
  <si>
    <t>Acutal                                                   Expenditure                as at                December           2015</t>
  </si>
  <si>
    <t>Revised            Estimates         2016</t>
  </si>
  <si>
    <t>(SEVERIANCE)</t>
  </si>
  <si>
    <t>NET KWIRS TOTAL (SBV)</t>
  </si>
  <si>
    <t>ENGAGEMENT OF CONSULTANTS (Direct Cost of collection - 15% of IGR)</t>
  </si>
  <si>
    <t>Sub Total</t>
  </si>
  <si>
    <t xml:space="preserve">Financial Consulting :-ENGAGEMENT OF CONSULTANTS (Direct Cost of collection - 15% of IGR)             </t>
  </si>
  <si>
    <t>Estimates</t>
  </si>
  <si>
    <t>ACTUAL EXPENDITURE         AS AT                   DECEMBER</t>
  </si>
  <si>
    <t>ACTUAL EXPENDITURE         AS AT                   OCTOBER</t>
  </si>
  <si>
    <t>Admin/ Economic Code</t>
  </si>
  <si>
    <t>CAPITAL RECEIPT (BY SOURCES)</t>
  </si>
  <si>
    <t>Registration of Voluntary Organisation CBO,NGOs (Adult) and for Women &amp; Children</t>
  </si>
  <si>
    <t>Registration of Voluntary Organisation for Women &amp; Children</t>
  </si>
  <si>
    <t>National Hajj Commission Fund (NAHCOM)</t>
  </si>
  <si>
    <t xml:space="preserve">Refund from Paris Club through FG to State Government </t>
  </si>
  <si>
    <t>Actual Receipts 2015</t>
  </si>
  <si>
    <t>Actual Receipts 31/10/2016</t>
  </si>
  <si>
    <t>Basis of Estimation</t>
  </si>
  <si>
    <t>Refund from London and Paris Club Loan by FGN</t>
  </si>
  <si>
    <t>Rehabilitation of Office Building (20 Magistrates Court, 20 Area Courts and 10 High Court Building across the 16 Local Govt.in the State)</t>
  </si>
  <si>
    <t>Government Intervention to some tertiary institutions from London and Paris Club Loan Refund</t>
  </si>
  <si>
    <t>10% Retention + 15% Average Cost of Collection (of IGR)</t>
  </si>
  <si>
    <t>Purchase of AGFA Digitizer</t>
  </si>
  <si>
    <t>Building of Radiotherapy Unit</t>
  </si>
  <si>
    <t>SDGs Operations</t>
  </si>
  <si>
    <t>Kwara State Economic Summit</t>
  </si>
  <si>
    <t>Prorated based on October 2016 performance</t>
  </si>
  <si>
    <t>CODE:- 0517019 CODE NAME : KWARA STATE COLLEGE OF NURSING, OKE - ODE</t>
  </si>
  <si>
    <t>Prorated based on October 2016 performance with an added 12% increase based on the oil benchmark for 2017 ($42.5/barrel, 2.2m barrels/day and US Energy forecast of $52/barrel</t>
  </si>
  <si>
    <t>Statutory deduction for the Infrastructure Fund Investment under Kwara State PPP Bureau</t>
  </si>
  <si>
    <t>Note:- FAAC was calculated at $42.5 per barrel for 2017 based on Federal Goverment bench mark @ $42.5 per barrel</t>
  </si>
  <si>
    <t>Estimates        2017</t>
  </si>
  <si>
    <t>Contractual Obligation for On-going Projects (IF-K)</t>
  </si>
  <si>
    <t>Construction of Infrastructure (New Roads)</t>
  </si>
  <si>
    <t>Construction of Exhibit Rooms (High Court Complex, Ilorin)</t>
  </si>
  <si>
    <t>Construction of Family Court Buildings (Chambers with furnishing)</t>
  </si>
  <si>
    <t>Construction of Clinic (High Court of Justice)</t>
  </si>
  <si>
    <t>Construction of Local Govt. Court Room (10  Court rooms across the 16 Local Govt.of the State)</t>
  </si>
  <si>
    <t>Construction of Car Park (Danpalon Car Park- High Court of Justice)</t>
  </si>
  <si>
    <t>Purchase of Materials (Handicapped Aids/Material supplies)</t>
  </si>
  <si>
    <t>Construction/Provision of Halls (KWASU)</t>
  </si>
  <si>
    <t>Construction/provision of Hall (Marriage Registry Hall - Offa)</t>
  </si>
  <si>
    <t xml:space="preserve">Repair of Rehabilitation Centre, Amayo </t>
  </si>
  <si>
    <t>MINISTRY OF INFORMATION &amp; COMMUNICATION</t>
  </si>
  <si>
    <t>MINISTRY OF PLANNING &amp; ECONOMIC DEVT.</t>
  </si>
  <si>
    <t>STATE AUDIT DEPT</t>
  </si>
  <si>
    <t>MINISTRY OF SPORT &amp; YOUTH DEVT.</t>
  </si>
  <si>
    <t>MINISTRY OF AGRIC. &amp; NATURAL RESOURCES</t>
  </si>
  <si>
    <t>MINISTRY OF COMMERCE &amp; COOPERATIVE</t>
  </si>
  <si>
    <t>Renovation of Children Reception Centre (Gaa-Akanbi)</t>
  </si>
  <si>
    <t>Repairs/Maintenance and Replacement of A/C Units, Computers and Accessories</t>
  </si>
  <si>
    <t>GRANTS AND CONTRIBUTIONS</t>
  </si>
  <si>
    <t>Earning from Driver's Badge</t>
  </si>
  <si>
    <t>Earning from Okada Riders Certificate/vio testing</t>
  </si>
  <si>
    <t>Adult Voluntary Child related NGOs (Renewal)</t>
  </si>
  <si>
    <t>Marriage licence for religious Institutions (Renewal)</t>
  </si>
  <si>
    <t xml:space="preserve"> (A) Approved outstanding  registration fees N 1,500,000                       (B) Private University  N 1,500,000                                                           ©Private college Education N2,100,000                                                (D) Private Coaching Center N 213,750                                                      (E) Advance Priliminary center  N300,000                                             (F) Tertiary Health      N900,000                                                           (G)  Approved Registration fees for newly registered ADV Studies N250,000. See Document I for details                                                       </t>
  </si>
  <si>
    <t>Earnings from Advertisement</t>
  </si>
  <si>
    <t>Provision/Construction of Roads (Construction of GERI ALIMI underpass, Kulende UITH - IF-K Funded Project)</t>
  </si>
  <si>
    <t>Inverter (Solar)</t>
  </si>
  <si>
    <t>RMAFC Stabilisation Fund</t>
  </si>
  <si>
    <t>The expected Refund of over deductions of loan by Paris and London Club from FGN in 2017</t>
  </si>
  <si>
    <t>Expected Aid and Grants from donor/development partners and other related receipt for 2017</t>
  </si>
  <si>
    <t xml:space="preserve">Expected Loans from donor/development partners for capital infrastructure and reinbursement from FGN on some investmewnt in the State </t>
  </si>
  <si>
    <t xml:space="preserve">Contractual payment due Financial  Year 2017 (Local Debts Servicing for Completed Projects) </t>
  </si>
  <si>
    <t>On-going loan repayment/ expected loan repayment from anticipated term loan</t>
  </si>
  <si>
    <t xml:space="preserve">This income is expected from the Execution of some contracts within the year e.g Construction of committee rooms </t>
  </si>
  <si>
    <t>The current economic recession does not favour the establishment of new private vet. Clinics</t>
  </si>
  <si>
    <t>The Kwara State House of Assembly advised that this revenue leg be expunched as it affects the learning process in schools.</t>
  </si>
  <si>
    <t>Proceeds for EDP revolving scheme</t>
  </si>
  <si>
    <t>Earnings from Connection</t>
  </si>
  <si>
    <t>Micro-Credit Scheme (Small and Medium Entreprises)</t>
  </si>
  <si>
    <t>Earnings from printing of all categories of Scratch cards for online activities</t>
  </si>
  <si>
    <t>Trade Testing Fees</t>
  </si>
  <si>
    <t>Material  testing fees</t>
  </si>
  <si>
    <t>Renewal Fees (Hotels)</t>
  </si>
  <si>
    <t>Earnings from testing of Water Sample</t>
  </si>
  <si>
    <t xml:space="preserve"> Building Plan Assessment Fee</t>
  </si>
  <si>
    <t>Inspection Fees (Site) TPDA</t>
  </si>
  <si>
    <t>Expenses on all tree crops</t>
  </si>
  <si>
    <t>Satellite Broadcasting Access Charges (DSTV and others)</t>
  </si>
  <si>
    <t>World Bank FADAMA III Development Project (being annual State Counterpart Fund for project extention)</t>
  </si>
  <si>
    <t>National Program for Food Security (NPFS) (State Contribution)</t>
  </si>
  <si>
    <t>Agric Fair</t>
  </si>
  <si>
    <t>Pasture Development</t>
  </si>
  <si>
    <t>Rural Access and Mobility Project (RAMP)</t>
  </si>
  <si>
    <t>Rehabilitation of Office Building (Export promotion office)</t>
  </si>
  <si>
    <t>Construction of Mineral Market</t>
  </si>
  <si>
    <t xml:space="preserve">Purchase of Traffic Code </t>
  </si>
  <si>
    <t>Purchase of Asphalt Plant &amp; Equipment (KWARMA)</t>
  </si>
  <si>
    <t>Construction of Kishi-Kaiama Road (expectation from Federal Government)</t>
  </si>
  <si>
    <t>Construction/Provision of Fence at Stadium Complex Ilorin</t>
  </si>
  <si>
    <t>Rehabilitation/Repairs of indoor sport Hall at stadium complex</t>
  </si>
  <si>
    <t>Rehabilitation/Repairs of Basket ball court, Volley ball and Car park  Stadium Complex, Ilorin.</t>
  </si>
  <si>
    <t>Construction/Provision of Public Toilet and Classroom</t>
  </si>
  <si>
    <t>Off Taker Demand Driven Agric (ODDA) CACS Loan</t>
  </si>
  <si>
    <t>Off Take Demand Driven Agric. (ODDA) CACS Loan</t>
  </si>
  <si>
    <t>Refund from FGN to State Government on Kishi-Kaiama Road</t>
  </si>
  <si>
    <t>FGN Intervention on Agric Mechanization (State Counterpart Fund)</t>
  </si>
  <si>
    <t>Refund from FG to State</t>
  </si>
  <si>
    <t>Rehabilitaion of Hallowed Chamber and Administrative Block</t>
  </si>
  <si>
    <t>Construction/Provision of Fire Fighting Station</t>
  </si>
  <si>
    <t>PERSONNEL COSTS</t>
  </si>
  <si>
    <t>FGN Social Intervention Programme</t>
  </si>
  <si>
    <t>Procurement of Instructional  Materials &amp; Equipment (SUBEB)</t>
  </si>
  <si>
    <t>Construction/Provision of Classrooms at College of Arabic &amp; Islamic Legal Studies (CAILS)</t>
  </si>
  <si>
    <t>Refund from London and Paris Club Loan &amp; other expected Refund by FGN</t>
  </si>
  <si>
    <t>Other Expected Stabilization fund from FGN</t>
  </si>
  <si>
    <t>Construction of Kwara State Hall of Fame</t>
  </si>
  <si>
    <t>Grants to KFA</t>
  </si>
  <si>
    <t>Term Loan to augment revenue short fall</t>
  </si>
  <si>
    <t>Rent on Government Properties Kulende S C</t>
  </si>
  <si>
    <t>Actual Collection 31/12/2016</t>
  </si>
  <si>
    <t>Purchase &amp; Installation of Transformer, Electrical Plant and Equipment</t>
  </si>
  <si>
    <t>CODE NAME: KWARA STATE RURAL ELECTRIFICATION BOARD</t>
  </si>
  <si>
    <t>Construction of KWASU Satelites Campuses at Malete, (Ilorin Study Center), Osi and Ilesha Baruba [KWSG Infrastructure Fund]</t>
  </si>
  <si>
    <t>FGN Salary Bailout Credit Facility</t>
  </si>
  <si>
    <t>Acutal                                                   Expenditure                as at                December           2016</t>
  </si>
  <si>
    <t>Affiliation meetings</t>
  </si>
  <si>
    <t>Internal loan</t>
  </si>
  <si>
    <t>FGN Bond Facility (for Infrastucture)</t>
  </si>
  <si>
    <t>ports</t>
  </si>
  <si>
    <t xml:space="preserve">Revised                Estimates             </t>
  </si>
  <si>
    <t>Expected 2nd Tranche FG Salary bailout</t>
  </si>
  <si>
    <t>2016-2023 N20 Billion Bond Issue (7 years Bond)</t>
  </si>
  <si>
    <t>Revised            Estimates         2015</t>
  </si>
  <si>
    <t>FGN Bond on Infrastructural Devt.</t>
  </si>
  <si>
    <t>Approved Estimates                         2017</t>
  </si>
  <si>
    <t>Revised         Estimates               2016</t>
  </si>
  <si>
    <t>APPROVED     ESTIMATES</t>
  </si>
  <si>
    <t>Approved          Estimates</t>
  </si>
  <si>
    <t>Approved    Estimates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</si>
</sst>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_(* #,##0_);_(* \(#,##0\);_(* &quot;-&quot;??_);_(@_)"/>
    <numFmt numFmtId="166" formatCode="#,##0;[Red]#,##0"/>
    <numFmt numFmtId="167" formatCode="_(* #,##0.0_);_(* \(#,##0.0\);_(* &quot;-&quot;??_);_(@_)"/>
    <numFmt numFmtId="168" formatCode="0.0"/>
    <numFmt numFmtId="169" formatCode="_-* #,##0_-;\-* #,##0_-;_-* &quot;-&quot;??_-;_-@_-"/>
    <numFmt numFmtId="170" formatCode="[$₦-46A]\ #,##0"/>
  </numFmts>
  <fonts count="122" x14ac:knownFonts="1">
    <font>
      <sz val="11"/>
      <color theme="1"/>
      <name val="Calibri"/>
      <family val="2"/>
      <scheme val="minor"/>
    </font>
    <font>
      <sz val="11"/>
      <color theme="1"/>
      <name val="Calibri"/>
      <family val="2"/>
      <scheme val="minor"/>
    </font>
    <font>
      <sz val="10"/>
      <name val="Arial"/>
      <family val="2"/>
    </font>
    <font>
      <b/>
      <sz val="12"/>
      <name val="Times New Roman"/>
      <family val="1"/>
    </font>
    <font>
      <b/>
      <sz val="12"/>
      <color theme="1"/>
      <name val="Times New Roman"/>
      <family val="1"/>
    </font>
    <font>
      <sz val="12"/>
      <color theme="1"/>
      <name val="Times New Roman"/>
      <family val="1"/>
    </font>
    <font>
      <sz val="12"/>
      <name val="Times New Roman"/>
      <family val="1"/>
    </font>
    <font>
      <b/>
      <sz val="16"/>
      <name val="Times New Roman"/>
      <family val="1"/>
    </font>
    <font>
      <b/>
      <sz val="14"/>
      <color theme="1"/>
      <name val="Times New Roman"/>
      <family val="1"/>
    </font>
    <font>
      <sz val="14"/>
      <color theme="1"/>
      <name val="Times New Roman"/>
      <family val="1"/>
    </font>
    <font>
      <sz val="12"/>
      <color theme="1"/>
      <name val="Calibri"/>
      <family val="2"/>
      <scheme val="minor"/>
    </font>
    <font>
      <sz val="10"/>
      <color theme="1"/>
      <name val="Times New Roman"/>
      <family val="1"/>
    </font>
    <font>
      <sz val="8"/>
      <name val="Arial"/>
      <family val="2"/>
    </font>
    <font>
      <b/>
      <sz val="11"/>
      <color theme="1"/>
      <name val="Calibri"/>
      <family val="2"/>
      <scheme val="minor"/>
    </font>
    <font>
      <sz val="20"/>
      <color theme="1"/>
      <name val="Times New Roman"/>
      <family val="1"/>
    </font>
    <font>
      <sz val="26"/>
      <color theme="1"/>
      <name val="Times New Roman"/>
      <family val="1"/>
    </font>
    <font>
      <b/>
      <i/>
      <sz val="16"/>
      <color theme="1"/>
      <name val="Times New Roman"/>
      <family val="1"/>
    </font>
    <font>
      <sz val="14"/>
      <color theme="1"/>
      <name val="Calibri"/>
      <family val="2"/>
      <scheme val="minor"/>
    </font>
    <font>
      <sz val="18"/>
      <color theme="1"/>
      <name val="Calibri"/>
      <family val="2"/>
      <scheme val="minor"/>
    </font>
    <font>
      <sz val="25"/>
      <color theme="1"/>
      <name val="Times New Roman"/>
      <family val="1"/>
    </font>
    <font>
      <sz val="20"/>
      <color theme="1"/>
      <name val="Calibri"/>
      <family val="2"/>
      <scheme val="minor"/>
    </font>
    <font>
      <sz val="22"/>
      <color theme="1"/>
      <name val="Times New Roman"/>
      <family val="1"/>
    </font>
    <font>
      <sz val="9"/>
      <color theme="1"/>
      <name val="Calibri"/>
      <family val="2"/>
      <scheme val="minor"/>
    </font>
    <font>
      <b/>
      <sz val="18"/>
      <name val="Arial"/>
      <family val="2"/>
    </font>
    <font>
      <i/>
      <sz val="11"/>
      <color theme="0"/>
      <name val="Calibri"/>
      <family val="2"/>
      <scheme val="minor"/>
    </font>
    <font>
      <b/>
      <i/>
      <sz val="11"/>
      <color theme="1"/>
      <name val="Calibri"/>
      <family val="2"/>
      <scheme val="minor"/>
    </font>
    <font>
      <b/>
      <sz val="18"/>
      <color theme="1"/>
      <name val="Calibri"/>
      <family val="2"/>
      <scheme val="minor"/>
    </font>
    <font>
      <b/>
      <sz val="14"/>
      <name val="Arial"/>
      <family val="2"/>
    </font>
    <font>
      <sz val="12"/>
      <name val="Arial"/>
      <family val="2"/>
    </font>
    <font>
      <b/>
      <sz val="12"/>
      <name val="Arial"/>
      <family val="2"/>
    </font>
    <font>
      <b/>
      <sz val="12"/>
      <color theme="1"/>
      <name val="Arial"/>
      <family val="2"/>
    </font>
    <font>
      <sz val="12"/>
      <color theme="1"/>
      <name val="Arial"/>
      <family val="2"/>
    </font>
    <font>
      <b/>
      <i/>
      <sz val="14"/>
      <color theme="1"/>
      <name val="Arial"/>
      <family val="2"/>
    </font>
    <font>
      <i/>
      <sz val="12"/>
      <color theme="1"/>
      <name val="Arial"/>
      <family val="2"/>
    </font>
    <font>
      <sz val="11"/>
      <color theme="1"/>
      <name val="Arial"/>
      <family val="2"/>
    </font>
    <font>
      <b/>
      <i/>
      <sz val="16"/>
      <color theme="1"/>
      <name val="Arial"/>
      <family val="2"/>
    </font>
    <font>
      <b/>
      <i/>
      <sz val="14"/>
      <name val="Arial"/>
      <family val="2"/>
    </font>
    <font>
      <b/>
      <sz val="20"/>
      <color theme="1"/>
      <name val="Arial"/>
      <family val="2"/>
    </font>
    <font>
      <b/>
      <sz val="20"/>
      <name val="Arial"/>
      <family val="2"/>
    </font>
    <font>
      <b/>
      <i/>
      <sz val="12"/>
      <name val="Arial"/>
      <family val="2"/>
    </font>
    <font>
      <i/>
      <sz val="12"/>
      <name val="Arial"/>
      <family val="2"/>
    </font>
    <font>
      <b/>
      <u/>
      <sz val="12"/>
      <name val="Arial"/>
      <family val="2"/>
    </font>
    <font>
      <u/>
      <sz val="12"/>
      <color theme="1"/>
      <name val="Arial"/>
      <family val="2"/>
    </font>
    <font>
      <u/>
      <sz val="12"/>
      <name val="Arial"/>
      <family val="2"/>
    </font>
    <font>
      <b/>
      <i/>
      <sz val="12"/>
      <color theme="1"/>
      <name val="Arial"/>
      <family val="2"/>
    </font>
    <font>
      <i/>
      <sz val="12"/>
      <color theme="0"/>
      <name val="Arial"/>
      <family val="2"/>
    </font>
    <font>
      <b/>
      <u/>
      <sz val="12"/>
      <color theme="1"/>
      <name val="Arial"/>
      <family val="2"/>
    </font>
    <font>
      <sz val="8"/>
      <color theme="1"/>
      <name val="Arial"/>
      <family val="2"/>
    </font>
    <font>
      <i/>
      <sz val="11"/>
      <color theme="1"/>
      <name val="Calibri"/>
      <family val="2"/>
      <scheme val="minor"/>
    </font>
    <font>
      <sz val="10"/>
      <color theme="1"/>
      <name val="Calibri"/>
      <family val="2"/>
      <scheme val="minor"/>
    </font>
    <font>
      <sz val="10"/>
      <color theme="1"/>
      <name val="Arial"/>
      <family val="2"/>
    </font>
    <font>
      <b/>
      <sz val="14"/>
      <color theme="1"/>
      <name val="Calibri"/>
      <family val="2"/>
      <scheme val="minor"/>
    </font>
    <font>
      <b/>
      <sz val="9"/>
      <name val="Arial"/>
      <family val="2"/>
    </font>
    <font>
      <sz val="8"/>
      <color theme="1"/>
      <name val="Calibri"/>
      <family val="2"/>
      <scheme val="minor"/>
    </font>
    <font>
      <sz val="8"/>
      <color indexed="8"/>
      <name val="Arial"/>
      <family val="2"/>
    </font>
    <font>
      <b/>
      <sz val="8"/>
      <name val="Arial"/>
      <family val="2"/>
    </font>
    <font>
      <sz val="8"/>
      <color theme="1"/>
      <name val="Times New Roman"/>
      <family val="1"/>
    </font>
    <font>
      <b/>
      <sz val="8"/>
      <color theme="1"/>
      <name val="Arial"/>
      <family val="2"/>
    </font>
    <font>
      <b/>
      <sz val="10"/>
      <color theme="1"/>
      <name val="Arial"/>
      <family val="2"/>
    </font>
    <font>
      <b/>
      <sz val="10"/>
      <name val="Arial"/>
      <family val="2"/>
    </font>
    <font>
      <b/>
      <i/>
      <sz val="8"/>
      <color theme="1"/>
      <name val="Arial"/>
      <family val="2"/>
    </font>
    <font>
      <b/>
      <i/>
      <sz val="8"/>
      <name val="Arial"/>
      <family val="2"/>
    </font>
    <font>
      <b/>
      <i/>
      <sz val="22"/>
      <name val="Times New Roman"/>
      <family val="1"/>
    </font>
    <font>
      <b/>
      <i/>
      <sz val="18"/>
      <name val="Arial"/>
      <family val="2"/>
    </font>
    <font>
      <b/>
      <i/>
      <sz val="14"/>
      <color theme="1"/>
      <name val="Calibri"/>
      <family val="2"/>
      <scheme val="minor"/>
    </font>
    <font>
      <b/>
      <i/>
      <sz val="20"/>
      <color theme="1"/>
      <name val="Arial"/>
      <family val="2"/>
    </font>
    <font>
      <b/>
      <sz val="12"/>
      <color theme="0"/>
      <name val="Arial"/>
      <family val="2"/>
    </font>
    <font>
      <i/>
      <sz val="10"/>
      <color theme="1"/>
      <name val="Arial"/>
      <family val="2"/>
    </font>
    <font>
      <sz val="11"/>
      <name val="Arial"/>
      <family val="2"/>
    </font>
    <font>
      <sz val="10"/>
      <color rgb="FF00B050"/>
      <name val="Arial"/>
      <family val="2"/>
    </font>
    <font>
      <i/>
      <sz val="20"/>
      <color theme="1"/>
      <name val="Algerian"/>
      <family val="5"/>
    </font>
    <font>
      <i/>
      <sz val="18"/>
      <color theme="1"/>
      <name val="Calibri"/>
      <family val="2"/>
      <scheme val="minor"/>
    </font>
    <font>
      <i/>
      <sz val="14"/>
      <color theme="1"/>
      <name val="Calibri"/>
      <family val="2"/>
      <scheme val="minor"/>
    </font>
    <font>
      <i/>
      <sz val="12"/>
      <color theme="1"/>
      <name val="Calibri"/>
      <family val="2"/>
      <scheme val="minor"/>
    </font>
    <font>
      <b/>
      <i/>
      <sz val="12"/>
      <color theme="1"/>
      <name val="Calibri"/>
      <family val="2"/>
      <scheme val="minor"/>
    </font>
    <font>
      <i/>
      <u/>
      <sz val="11"/>
      <color theme="1"/>
      <name val="Calibri"/>
      <family val="2"/>
      <scheme val="minor"/>
    </font>
    <font>
      <i/>
      <sz val="16"/>
      <color theme="1"/>
      <name val="Goudy Stout"/>
      <family val="1"/>
    </font>
    <font>
      <i/>
      <sz val="12"/>
      <color theme="1"/>
      <name val="Times New Roman"/>
      <family val="1"/>
    </font>
    <font>
      <i/>
      <sz val="10"/>
      <name val="Arial"/>
      <family val="2"/>
    </font>
    <font>
      <b/>
      <sz val="11"/>
      <name val="Arial"/>
      <family val="2"/>
    </font>
    <font>
      <b/>
      <u/>
      <sz val="10"/>
      <color theme="1"/>
      <name val="Arial"/>
      <family val="2"/>
    </font>
    <font>
      <b/>
      <i/>
      <sz val="10"/>
      <name val="Arial"/>
      <family val="2"/>
    </font>
    <font>
      <b/>
      <i/>
      <sz val="10"/>
      <color theme="1"/>
      <name val="Arial"/>
      <family val="2"/>
    </font>
    <font>
      <sz val="10"/>
      <color rgb="FF000000"/>
      <name val="Arial"/>
      <family val="2"/>
    </font>
    <font>
      <b/>
      <u/>
      <sz val="10"/>
      <color indexed="8"/>
      <name val="Arial"/>
      <family val="2"/>
    </font>
    <font>
      <sz val="10"/>
      <color indexed="8"/>
      <name val="Arial"/>
      <family val="2"/>
    </font>
    <font>
      <b/>
      <sz val="10"/>
      <color indexed="8"/>
      <name val="Arial"/>
      <family val="2"/>
    </font>
    <font>
      <sz val="8"/>
      <color indexed="8"/>
      <name val="Calibri"/>
      <family val="2"/>
    </font>
    <font>
      <b/>
      <i/>
      <sz val="12"/>
      <color theme="0"/>
      <name val="Arial"/>
      <family val="2"/>
    </font>
    <font>
      <b/>
      <i/>
      <sz val="16"/>
      <name val="Arial"/>
      <family val="2"/>
    </font>
    <font>
      <sz val="12"/>
      <color indexed="8"/>
      <name val="Arial"/>
      <family val="2"/>
    </font>
    <font>
      <b/>
      <sz val="12"/>
      <color theme="9" tint="-0.249977111117893"/>
      <name val="Arial"/>
      <family val="2"/>
    </font>
    <font>
      <sz val="11"/>
      <color rgb="FFFF0000"/>
      <name val="Calibri"/>
      <family val="2"/>
      <scheme val="minor"/>
    </font>
    <font>
      <sz val="9"/>
      <name val="Arial"/>
      <family val="2"/>
    </font>
    <font>
      <b/>
      <sz val="9"/>
      <color theme="1"/>
      <name val="Arial"/>
      <family val="2"/>
    </font>
    <font>
      <sz val="9"/>
      <color theme="1"/>
      <name val="Arial"/>
      <family val="2"/>
    </font>
    <font>
      <strike/>
      <sz val="9"/>
      <name val="Arial"/>
      <family val="2"/>
    </font>
    <font>
      <strike/>
      <sz val="9"/>
      <color theme="1"/>
      <name val="Arial"/>
      <family val="2"/>
    </font>
    <font>
      <i/>
      <sz val="9"/>
      <color theme="1"/>
      <name val="Arial"/>
      <family val="2"/>
    </font>
    <font>
      <i/>
      <sz val="9"/>
      <name val="Arial"/>
      <family val="2"/>
    </font>
    <font>
      <sz val="9"/>
      <color indexed="8"/>
      <name val="Arial"/>
      <family val="2"/>
    </font>
    <font>
      <b/>
      <sz val="9"/>
      <color indexed="8"/>
      <name val="Arial"/>
      <family val="2"/>
    </font>
    <font>
      <sz val="11"/>
      <color indexed="8"/>
      <name val="Calibri"/>
      <family val="2"/>
    </font>
    <font>
      <u/>
      <sz val="11"/>
      <color theme="10"/>
      <name val="Calibri"/>
      <family val="2"/>
      <scheme val="minor"/>
    </font>
    <font>
      <vertAlign val="superscript"/>
      <sz val="9"/>
      <color theme="1"/>
      <name val="Arial"/>
      <family val="2"/>
    </font>
    <font>
      <b/>
      <strike/>
      <sz val="9"/>
      <color theme="1"/>
      <name val="Arial"/>
      <family val="2"/>
    </font>
    <font>
      <strike/>
      <sz val="9"/>
      <color indexed="8"/>
      <name val="Arial"/>
      <family val="2"/>
    </font>
    <font>
      <b/>
      <i/>
      <sz val="9"/>
      <name val="Arial"/>
      <family val="2"/>
    </font>
    <font>
      <b/>
      <sz val="16"/>
      <name val="Arial"/>
      <family val="2"/>
    </font>
    <font>
      <sz val="10"/>
      <color rgb="FFFF0000"/>
      <name val="Arial"/>
      <family val="2"/>
    </font>
    <font>
      <b/>
      <sz val="10"/>
      <color rgb="FFFF0000"/>
      <name val="Arial"/>
      <family val="2"/>
    </font>
    <font>
      <sz val="14"/>
      <color theme="1"/>
      <name val="Arial"/>
      <family val="2"/>
    </font>
    <font>
      <b/>
      <u/>
      <sz val="10"/>
      <name val="Arial"/>
      <family val="2"/>
    </font>
    <font>
      <b/>
      <sz val="16"/>
      <color theme="1"/>
      <name val="Arial"/>
      <family val="2"/>
    </font>
    <font>
      <b/>
      <sz val="11"/>
      <color theme="1"/>
      <name val="Arial"/>
      <family val="2"/>
    </font>
    <font>
      <b/>
      <sz val="16"/>
      <color theme="1"/>
      <name val="Calibri"/>
      <family val="2"/>
      <scheme val="minor"/>
    </font>
    <font>
      <i/>
      <sz val="10"/>
      <color theme="1"/>
      <name val="Calibri"/>
      <family val="2"/>
      <scheme val="minor"/>
    </font>
    <font>
      <b/>
      <sz val="12"/>
      <color rgb="FFFF0000"/>
      <name val="Arial"/>
      <family val="2"/>
    </font>
    <font>
      <b/>
      <sz val="22"/>
      <name val="Times New Roman"/>
      <family val="1"/>
    </font>
    <font>
      <b/>
      <sz val="12"/>
      <color indexed="8"/>
      <name val="Arial"/>
      <family val="2"/>
    </font>
    <font>
      <sz val="12"/>
      <color theme="9" tint="0.79998168889431442"/>
      <name val="Arial"/>
      <family val="2"/>
    </font>
    <font>
      <b/>
      <sz val="12"/>
      <color theme="6" tint="0.59999389629810485"/>
      <name val="Arial"/>
      <family val="2"/>
    </font>
  </fonts>
  <fills count="38">
    <fill>
      <patternFill patternType="none"/>
    </fill>
    <fill>
      <patternFill patternType="gray125"/>
    </fill>
    <fill>
      <patternFill patternType="solid">
        <fgColor theme="0"/>
        <bgColor indexed="64"/>
      </patternFill>
    </fill>
    <fill>
      <patternFill patternType="gray0625">
        <bgColor theme="0"/>
      </patternFill>
    </fill>
    <fill>
      <patternFill patternType="gray0625"/>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gray125">
        <bgColor theme="4" tint="0.79998168889431442"/>
      </patternFill>
    </fill>
    <fill>
      <patternFill patternType="solid">
        <fgColor rgb="FF92D050"/>
        <bgColor indexed="64"/>
      </patternFill>
    </fill>
    <fill>
      <patternFill patternType="solid">
        <fgColor theme="3" tint="0.39997558519241921"/>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theme="1" tint="0.249977111117893"/>
        <bgColor indexed="64"/>
      </patternFill>
    </fill>
    <fill>
      <patternFill patternType="solid">
        <fgColor rgb="FFFFC000"/>
        <bgColor indexed="64"/>
      </patternFill>
    </fill>
    <fill>
      <patternFill patternType="solid">
        <fgColor indexed="9"/>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2060"/>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bgColor indexed="64"/>
      </patternFill>
    </fill>
    <fill>
      <patternFill patternType="solid">
        <fgColor theme="6"/>
        <bgColor indexed="64"/>
      </patternFill>
    </fill>
    <fill>
      <patternFill patternType="solid">
        <fgColor rgb="FFFFFFFF"/>
        <bgColor rgb="FF00000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3" tint="0.79998168889431442"/>
        <bgColor indexed="64"/>
      </patternFill>
    </fill>
  </fills>
  <borders count="11">
    <border>
      <left/>
      <right/>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style="dashed">
        <color indexed="64"/>
      </left>
      <right style="dashed">
        <color indexed="64"/>
      </right>
      <top style="dashed">
        <color indexed="64"/>
      </top>
      <bottom style="dashed">
        <color indexed="64"/>
      </bottom>
      <diagonal/>
    </border>
    <border>
      <left style="dotted">
        <color indexed="64"/>
      </left>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s>
  <cellStyleXfs count="2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65" fontId="1" fillId="0" borderId="0" applyFont="0" applyFill="0" applyBorder="0" applyAlignment="0" applyProtection="0"/>
    <xf numFmtId="9" fontId="1" fillId="0" borderId="0" applyFont="0" applyFill="0" applyBorder="0" applyAlignment="0" applyProtection="0"/>
    <xf numFmtId="0" fontId="102" fillId="0" borderId="0"/>
    <xf numFmtId="0" fontId="103" fillId="0" borderId="0" applyNumberFormat="0" applyFill="0" applyBorder="0" applyAlignment="0" applyProtection="0"/>
  </cellStyleXfs>
  <cellXfs count="1498">
    <xf numFmtId="0" fontId="0" fillId="0" borderId="0" xfId="0"/>
    <xf numFmtId="0" fontId="5" fillId="0" borderId="1" xfId="0" applyFont="1" applyBorder="1"/>
    <xf numFmtId="165" fontId="6" fillId="0" borderId="1" xfId="1" applyNumberFormat="1" applyFont="1" applyFill="1" applyBorder="1" applyAlignment="1">
      <alignment vertical="center" wrapText="1"/>
    </xf>
    <xf numFmtId="165" fontId="5" fillId="0" borderId="1" xfId="1" applyNumberFormat="1" applyFont="1" applyFill="1" applyBorder="1" applyAlignment="1">
      <alignment vertical="center"/>
    </xf>
    <xf numFmtId="0" fontId="0" fillId="0" borderId="0" xfId="0" applyAlignment="1">
      <alignment vertical="center"/>
    </xf>
    <xf numFmtId="165" fontId="3" fillId="0" borderId="1" xfId="1" applyNumberFormat="1" applyFont="1" applyFill="1" applyBorder="1" applyAlignment="1">
      <alignment vertical="center" wrapText="1"/>
    </xf>
    <xf numFmtId="0" fontId="5" fillId="0" borderId="3" xfId="0" applyFont="1" applyBorder="1"/>
    <xf numFmtId="0" fontId="14" fillId="0" borderId="1" xfId="0" applyFont="1" applyBorder="1"/>
    <xf numFmtId="0" fontId="4" fillId="0" borderId="1" xfId="0" applyFont="1" applyBorder="1"/>
    <xf numFmtId="0" fontId="15" fillId="0" borderId="1" xfId="0" applyFont="1" applyBorder="1"/>
    <xf numFmtId="0" fontId="18" fillId="0" borderId="0" xfId="0" applyFont="1"/>
    <xf numFmtId="0" fontId="17" fillId="0" borderId="0" xfId="0" applyFont="1"/>
    <xf numFmtId="0" fontId="13" fillId="0" borderId="0" xfId="0" applyFont="1"/>
    <xf numFmtId="0" fontId="0" fillId="0" borderId="0" xfId="0" applyFont="1"/>
    <xf numFmtId="0" fontId="5" fillId="0" borderId="1" xfId="0" quotePrefix="1" applyFont="1" applyFill="1" applyBorder="1" applyAlignment="1">
      <alignment horizontal="center" vertical="center"/>
    </xf>
    <xf numFmtId="0" fontId="4" fillId="0" borderId="3" xfId="0" applyFont="1" applyBorder="1"/>
    <xf numFmtId="0" fontId="19" fillId="0" borderId="1" xfId="0" applyFont="1" applyBorder="1"/>
    <xf numFmtId="0" fontId="20" fillId="0" borderId="0" xfId="0" applyFont="1"/>
    <xf numFmtId="0" fontId="10" fillId="0" borderId="0" xfId="0" applyFont="1"/>
    <xf numFmtId="165" fontId="6" fillId="0" borderId="2" xfId="1" applyNumberFormat="1" applyFont="1" applyFill="1" applyBorder="1" applyAlignment="1">
      <alignment vertical="center" wrapText="1"/>
    </xf>
    <xf numFmtId="165" fontId="3" fillId="0" borderId="2" xfId="1" applyNumberFormat="1" applyFont="1" applyFill="1" applyBorder="1" applyAlignment="1">
      <alignment vertical="center" wrapText="1"/>
    </xf>
    <xf numFmtId="0" fontId="21" fillId="0" borderId="1" xfId="0" applyFont="1" applyBorder="1"/>
    <xf numFmtId="0" fontId="9" fillId="0" borderId="1" xfId="0" applyFont="1" applyBorder="1"/>
    <xf numFmtId="0" fontId="5" fillId="0" borderId="1" xfId="0" applyFont="1" applyFill="1" applyBorder="1"/>
    <xf numFmtId="0" fontId="5" fillId="0" borderId="3" xfId="0" applyFont="1" applyFill="1" applyBorder="1"/>
    <xf numFmtId="0" fontId="14" fillId="0" borderId="0" xfId="0" applyFont="1" applyBorder="1"/>
    <xf numFmtId="0" fontId="30" fillId="5" borderId="1" xfId="0" applyFont="1" applyFill="1" applyBorder="1" applyAlignment="1">
      <alignment horizontal="center" vertical="center"/>
    </xf>
    <xf numFmtId="1" fontId="29" fillId="5" borderId="1" xfId="0" applyNumberFormat="1" applyFont="1" applyFill="1" applyBorder="1" applyAlignment="1">
      <alignment vertical="center" wrapText="1"/>
    </xf>
    <xf numFmtId="1" fontId="29" fillId="5" borderId="1" xfId="0" applyNumberFormat="1" applyFont="1" applyFill="1" applyBorder="1" applyAlignment="1">
      <alignment horizontal="left" vertical="center" wrapText="1"/>
    </xf>
    <xf numFmtId="0" fontId="31" fillId="2" borderId="1" xfId="0" quotePrefix="1" applyFont="1" applyFill="1" applyBorder="1" applyAlignment="1">
      <alignment horizontal="center" vertical="center"/>
    </xf>
    <xf numFmtId="1" fontId="28" fillId="2" borderId="1" xfId="0" applyNumberFormat="1" applyFont="1" applyFill="1" applyBorder="1" applyAlignment="1">
      <alignment vertical="center" wrapText="1"/>
    </xf>
    <xf numFmtId="165" fontId="31" fillId="0" borderId="1" xfId="1" applyNumberFormat="1" applyFont="1" applyBorder="1" applyAlignment="1">
      <alignment horizontal="right" vertical="center"/>
    </xf>
    <xf numFmtId="165" fontId="31" fillId="0" borderId="1" xfId="1" applyNumberFormat="1" applyFont="1" applyBorder="1" applyAlignment="1">
      <alignment vertical="center"/>
    </xf>
    <xf numFmtId="1" fontId="28" fillId="5" borderId="1" xfId="0" applyNumberFormat="1" applyFont="1" applyFill="1" applyBorder="1" applyAlignment="1">
      <alignment vertical="center" wrapText="1"/>
    </xf>
    <xf numFmtId="1" fontId="28" fillId="0" borderId="1" xfId="0" applyNumberFormat="1" applyFont="1" applyFill="1" applyBorder="1" applyAlignment="1">
      <alignment vertical="center" wrapText="1"/>
    </xf>
    <xf numFmtId="165" fontId="31" fillId="0" borderId="1" xfId="1" applyNumberFormat="1" applyFont="1" applyFill="1" applyBorder="1" applyAlignment="1">
      <alignment vertical="center"/>
    </xf>
    <xf numFmtId="165" fontId="29" fillId="0" borderId="1" xfId="1" applyNumberFormat="1" applyFont="1" applyFill="1" applyBorder="1" applyAlignment="1">
      <alignment vertical="center" wrapText="1"/>
    </xf>
    <xf numFmtId="0" fontId="30" fillId="5" borderId="1" xfId="0" quotePrefix="1" applyFont="1" applyFill="1" applyBorder="1" applyAlignment="1">
      <alignment horizontal="center" vertical="center"/>
    </xf>
    <xf numFmtId="0" fontId="33" fillId="0" borderId="1" xfId="0" applyFont="1" applyBorder="1" applyAlignment="1">
      <alignment vertical="center"/>
    </xf>
    <xf numFmtId="165" fontId="30" fillId="0" borderId="1" xfId="1" applyNumberFormat="1" applyFont="1" applyBorder="1" applyAlignment="1">
      <alignment horizontal="right" vertical="center"/>
    </xf>
    <xf numFmtId="0" fontId="31" fillId="0" borderId="1" xfId="0" applyFont="1" applyFill="1" applyBorder="1" applyAlignment="1">
      <alignment horizontal="center" vertical="center"/>
    </xf>
    <xf numFmtId="165" fontId="28" fillId="0" borderId="1" xfId="1" applyNumberFormat="1" applyFont="1" applyFill="1" applyBorder="1" applyAlignment="1">
      <alignment vertical="center" wrapText="1"/>
    </xf>
    <xf numFmtId="0" fontId="30" fillId="0" borderId="1" xfId="0" quotePrefix="1" applyFont="1" applyFill="1" applyBorder="1" applyAlignment="1">
      <alignment horizontal="center" vertical="center"/>
    </xf>
    <xf numFmtId="1" fontId="29" fillId="0" borderId="1" xfId="0" applyNumberFormat="1" applyFont="1" applyFill="1" applyBorder="1" applyAlignment="1">
      <alignment vertical="center" wrapText="1"/>
    </xf>
    <xf numFmtId="3" fontId="28" fillId="2" borderId="1" xfId="0" applyNumberFormat="1" applyFont="1" applyFill="1" applyBorder="1" applyAlignment="1">
      <alignment vertical="center" wrapText="1"/>
    </xf>
    <xf numFmtId="0" fontId="31" fillId="0" borderId="1" xfId="0" applyFont="1" applyBorder="1" applyAlignment="1">
      <alignment vertical="center" wrapText="1"/>
    </xf>
    <xf numFmtId="165" fontId="28" fillId="0" borderId="1" xfId="1" applyNumberFormat="1" applyFont="1" applyFill="1" applyBorder="1" applyAlignment="1">
      <alignment horizontal="right" vertical="center"/>
    </xf>
    <xf numFmtId="0" fontId="31" fillId="0" borderId="1" xfId="0" applyFont="1" applyBorder="1" applyAlignment="1">
      <alignment vertical="center"/>
    </xf>
    <xf numFmtId="43" fontId="28" fillId="0" borderId="1" xfId="1" applyFont="1" applyFill="1" applyBorder="1" applyAlignment="1">
      <alignment vertical="center" wrapText="1"/>
    </xf>
    <xf numFmtId="0" fontId="31" fillId="0" borderId="1" xfId="0" quotePrefix="1" applyFont="1" applyFill="1" applyBorder="1" applyAlignment="1">
      <alignment horizontal="center" vertical="center"/>
    </xf>
    <xf numFmtId="1" fontId="36" fillId="2" borderId="1" xfId="0" applyNumberFormat="1" applyFont="1" applyFill="1" applyBorder="1" applyAlignment="1">
      <alignment vertical="center" wrapText="1"/>
    </xf>
    <xf numFmtId="165" fontId="28" fillId="2" borderId="1" xfId="1" applyNumberFormat="1" applyFont="1" applyFill="1" applyBorder="1" applyAlignment="1">
      <alignment vertical="center" wrapText="1"/>
    </xf>
    <xf numFmtId="1" fontId="28" fillId="0" borderId="1" xfId="0" applyNumberFormat="1" applyFont="1" applyBorder="1" applyAlignment="1">
      <alignment horizontal="left" vertical="center" wrapText="1"/>
    </xf>
    <xf numFmtId="1" fontId="28" fillId="2" borderId="1" xfId="0" applyNumberFormat="1" applyFont="1" applyFill="1" applyBorder="1" applyAlignment="1">
      <alignment horizontal="left" vertical="center" wrapText="1"/>
    </xf>
    <xf numFmtId="0" fontId="30" fillId="2" borderId="1" xfId="0" quotePrefix="1" applyFont="1" applyFill="1" applyBorder="1" applyAlignment="1">
      <alignment horizontal="center" vertical="center"/>
    </xf>
    <xf numFmtId="0" fontId="28" fillId="2" borderId="1" xfId="0" applyFont="1" applyFill="1" applyBorder="1" applyAlignment="1">
      <alignment vertical="center" wrapText="1"/>
    </xf>
    <xf numFmtId="1" fontId="39" fillId="5" borderId="1" xfId="0" applyNumberFormat="1" applyFont="1" applyFill="1" applyBorder="1" applyAlignment="1">
      <alignment vertical="center" wrapText="1"/>
    </xf>
    <xf numFmtId="0" fontId="30" fillId="0" borderId="1" xfId="0" applyFont="1" applyFill="1" applyBorder="1" applyAlignment="1">
      <alignment horizontal="center" vertical="center"/>
    </xf>
    <xf numFmtId="0" fontId="31" fillId="0" borderId="1" xfId="0" applyFont="1" applyFill="1" applyBorder="1" applyAlignment="1">
      <alignment vertical="center"/>
    </xf>
    <xf numFmtId="0" fontId="29" fillId="0" borderId="1" xfId="0" quotePrefix="1" applyFont="1" applyBorder="1" applyAlignment="1">
      <alignment horizontal="center" vertical="center" wrapText="1"/>
    </xf>
    <xf numFmtId="1" fontId="40" fillId="0" borderId="1" xfId="0" applyNumberFormat="1" applyFont="1" applyFill="1" applyBorder="1" applyAlignment="1">
      <alignment vertical="center" wrapText="1"/>
    </xf>
    <xf numFmtId="0" fontId="30" fillId="0" borderId="1" xfId="0" quotePrefix="1" applyFont="1" applyBorder="1" applyAlignment="1">
      <alignment horizontal="center" vertical="center"/>
    </xf>
    <xf numFmtId="1" fontId="39" fillId="2" borderId="1" xfId="0" applyNumberFormat="1" applyFont="1" applyFill="1" applyBorder="1" applyAlignment="1">
      <alignment vertical="center" wrapText="1"/>
    </xf>
    <xf numFmtId="0" fontId="39" fillId="2" borderId="1" xfId="0" applyFont="1" applyFill="1" applyBorder="1" applyAlignment="1">
      <alignment vertical="center" wrapText="1"/>
    </xf>
    <xf numFmtId="0" fontId="39" fillId="2" borderId="1" xfId="5" applyFont="1" applyFill="1" applyBorder="1" applyAlignment="1">
      <alignment vertical="center" wrapText="1"/>
    </xf>
    <xf numFmtId="0" fontId="44" fillId="2" borderId="1" xfId="0" applyFont="1" applyFill="1" applyBorder="1" applyAlignment="1">
      <alignment vertical="center" wrapText="1"/>
    </xf>
    <xf numFmtId="0" fontId="39" fillId="2" borderId="1" xfId="0" applyFont="1" applyFill="1" applyBorder="1" applyAlignment="1">
      <alignment vertical="center"/>
    </xf>
    <xf numFmtId="0" fontId="39" fillId="2" borderId="1" xfId="2" applyFont="1" applyFill="1" applyBorder="1" applyAlignment="1">
      <alignment vertical="center" wrapText="1"/>
    </xf>
    <xf numFmtId="0" fontId="29" fillId="0" borderId="1" xfId="0" applyFont="1" applyBorder="1" applyAlignment="1">
      <alignment horizontal="left" vertical="center" wrapText="1"/>
    </xf>
    <xf numFmtId="165" fontId="28" fillId="0" borderId="1" xfId="1" applyNumberFormat="1" applyFont="1" applyFill="1" applyBorder="1" applyAlignment="1">
      <alignment horizontal="left" vertical="center" wrapText="1"/>
    </xf>
    <xf numFmtId="1" fontId="39" fillId="0" borderId="1" xfId="0" applyNumberFormat="1" applyFont="1" applyFill="1" applyBorder="1" applyAlignment="1">
      <alignment vertical="center" wrapText="1"/>
    </xf>
    <xf numFmtId="165" fontId="31" fillId="0" borderId="1" xfId="1" applyNumberFormat="1" applyFont="1" applyFill="1" applyBorder="1" applyAlignment="1">
      <alignment horizontal="right" vertical="center"/>
    </xf>
    <xf numFmtId="1" fontId="29" fillId="2" borderId="1" xfId="0" applyNumberFormat="1" applyFont="1" applyFill="1" applyBorder="1" applyAlignment="1">
      <alignment vertical="center" wrapText="1"/>
    </xf>
    <xf numFmtId="0" fontId="29" fillId="2" borderId="1" xfId="0" applyFont="1" applyFill="1" applyBorder="1" applyAlignment="1">
      <alignment vertical="center" wrapText="1"/>
    </xf>
    <xf numFmtId="0" fontId="29" fillId="2" borderId="1" xfId="0" applyFont="1" applyFill="1" applyBorder="1" applyAlignment="1">
      <alignment vertical="center"/>
    </xf>
    <xf numFmtId="0" fontId="29" fillId="2" borderId="1" xfId="5" applyFont="1" applyFill="1" applyBorder="1" applyAlignment="1">
      <alignment vertical="center" wrapText="1"/>
    </xf>
    <xf numFmtId="0" fontId="30" fillId="2" borderId="1" xfId="0" applyFont="1" applyFill="1" applyBorder="1" applyAlignment="1">
      <alignment vertical="center" wrapText="1"/>
    </xf>
    <xf numFmtId="0" fontId="29" fillId="2" borderId="1" xfId="2" applyFont="1" applyFill="1" applyBorder="1" applyAlignment="1">
      <alignment vertical="center" wrapText="1"/>
    </xf>
    <xf numFmtId="0" fontId="30" fillId="0" borderId="1" xfId="0" quotePrefix="1" applyFont="1" applyBorder="1" applyAlignment="1">
      <alignment vertical="center"/>
    </xf>
    <xf numFmtId="0" fontId="44" fillId="0" borderId="1" xfId="0" applyFont="1" applyBorder="1" applyAlignment="1">
      <alignment vertical="center" wrapText="1"/>
    </xf>
    <xf numFmtId="165" fontId="30" fillId="0" borderId="1" xfId="0" applyNumberFormat="1" applyFont="1" applyBorder="1" applyAlignment="1">
      <alignment vertical="center"/>
    </xf>
    <xf numFmtId="0" fontId="46" fillId="0" borderId="1" xfId="0" applyFont="1" applyFill="1" applyBorder="1" applyAlignment="1">
      <alignment horizontal="center" vertical="center"/>
    </xf>
    <xf numFmtId="1" fontId="41" fillId="0" borderId="1" xfId="0" applyNumberFormat="1" applyFont="1" applyFill="1" applyBorder="1" applyAlignment="1">
      <alignment vertical="center" wrapText="1"/>
    </xf>
    <xf numFmtId="0" fontId="46" fillId="0" borderId="1" xfId="0" quotePrefix="1" applyFont="1" applyFill="1" applyBorder="1" applyAlignment="1">
      <alignment horizontal="center" vertical="center"/>
    </xf>
    <xf numFmtId="165" fontId="31" fillId="2" borderId="1" xfId="1" applyNumberFormat="1" applyFont="1" applyFill="1" applyBorder="1" applyAlignment="1">
      <alignment vertical="center"/>
    </xf>
    <xf numFmtId="0" fontId="28" fillId="0" borderId="1" xfId="0" applyFont="1" applyFill="1" applyBorder="1" applyAlignment="1">
      <alignment vertical="center" wrapText="1"/>
    </xf>
    <xf numFmtId="0" fontId="30" fillId="0" borderId="1" xfId="0" applyFont="1" applyBorder="1" applyAlignment="1">
      <alignment vertical="center"/>
    </xf>
    <xf numFmtId="0" fontId="48" fillId="0" borderId="0" xfId="0" applyFont="1"/>
    <xf numFmtId="165" fontId="29" fillId="0" borderId="1" xfId="1" quotePrefix="1" applyNumberFormat="1" applyFont="1" applyBorder="1" applyAlignment="1">
      <alignment horizontal="left" vertical="center" wrapText="1"/>
    </xf>
    <xf numFmtId="0" fontId="23" fillId="0" borderId="3" xfId="0" applyFont="1" applyBorder="1" applyAlignment="1">
      <alignment vertical="center" wrapText="1"/>
    </xf>
    <xf numFmtId="0" fontId="27" fillId="0" borderId="3" xfId="0" applyFont="1" applyBorder="1" applyAlignment="1">
      <alignment horizontal="center"/>
    </xf>
    <xf numFmtId="0" fontId="34" fillId="0" borderId="1" xfId="0" applyFont="1" applyBorder="1" applyAlignment="1">
      <alignment vertical="center"/>
    </xf>
    <xf numFmtId="165" fontId="30" fillId="0" borderId="1" xfId="1" applyNumberFormat="1" applyFont="1" applyFill="1" applyBorder="1" applyAlignment="1">
      <alignment horizontal="right" vertical="center"/>
    </xf>
    <xf numFmtId="0" fontId="19" fillId="0" borderId="3" xfId="0" applyFont="1" applyBorder="1"/>
    <xf numFmtId="0" fontId="11" fillId="0" borderId="3" xfId="0" applyFont="1" applyBorder="1" applyAlignment="1">
      <alignment vertical="center" wrapText="1"/>
    </xf>
    <xf numFmtId="165" fontId="3" fillId="0" borderId="4" xfId="1" applyNumberFormat="1" applyFont="1" applyFill="1" applyBorder="1" applyAlignment="1">
      <alignment vertical="center" wrapText="1"/>
    </xf>
    <xf numFmtId="0" fontId="5" fillId="0" borderId="3" xfId="0" applyFont="1" applyBorder="1" applyAlignment="1">
      <alignment wrapText="1"/>
    </xf>
    <xf numFmtId="4" fontId="5" fillId="2" borderId="5" xfId="0" applyNumberFormat="1" applyFont="1" applyFill="1" applyBorder="1" applyAlignment="1">
      <alignment vertical="center" wrapText="1"/>
    </xf>
    <xf numFmtId="4" fontId="5" fillId="2" borderId="3" xfId="0" applyNumberFormat="1" applyFont="1" applyFill="1" applyBorder="1" applyAlignment="1">
      <alignment vertical="center" wrapText="1"/>
    </xf>
    <xf numFmtId="0" fontId="5" fillId="0" borderId="3" xfId="0" applyFont="1" applyBorder="1" applyAlignment="1">
      <alignment horizontal="left" wrapText="1"/>
    </xf>
    <xf numFmtId="166" fontId="5" fillId="2" borderId="3" xfId="0" applyNumberFormat="1" applyFont="1" applyFill="1" applyBorder="1" applyAlignment="1">
      <alignment vertical="center" wrapText="1"/>
    </xf>
    <xf numFmtId="0" fontId="11" fillId="0" borderId="3" xfId="0" applyFont="1" applyBorder="1" applyAlignment="1">
      <alignment horizontal="left" wrapText="1"/>
    </xf>
    <xf numFmtId="0" fontId="5" fillId="0" borderId="3" xfId="0" applyFont="1" applyBorder="1" applyAlignment="1">
      <alignment vertical="top" wrapText="1"/>
    </xf>
    <xf numFmtId="0" fontId="5" fillId="0" borderId="3" xfId="0" applyFont="1" applyBorder="1" applyAlignment="1">
      <alignment vertical="center" wrapText="1"/>
    </xf>
    <xf numFmtId="0" fontId="23" fillId="0" borderId="1" xfId="0" applyFont="1" applyFill="1" applyBorder="1" applyAlignment="1">
      <alignment horizontal="center" wrapText="1"/>
    </xf>
    <xf numFmtId="0" fontId="23" fillId="0" borderId="1" xfId="0" applyFont="1" applyFill="1" applyBorder="1" applyAlignment="1">
      <alignment vertical="center" wrapText="1"/>
    </xf>
    <xf numFmtId="0" fontId="27" fillId="0" borderId="1" xfId="0" applyFont="1" applyFill="1" applyBorder="1" applyAlignment="1">
      <alignment horizontal="center"/>
    </xf>
    <xf numFmtId="0" fontId="2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0" fontId="28" fillId="0" borderId="1" xfId="0" quotePrefix="1" applyFont="1" applyFill="1" applyBorder="1" applyAlignment="1">
      <alignment horizontal="center" vertical="center" wrapText="1"/>
    </xf>
    <xf numFmtId="0" fontId="27" fillId="0" borderId="1" xfId="0" applyFont="1" applyFill="1" applyBorder="1" applyAlignment="1">
      <alignment vertical="center" wrapText="1"/>
    </xf>
    <xf numFmtId="0" fontId="38" fillId="0" borderId="1" xfId="0" applyFont="1" applyFill="1" applyBorder="1" applyAlignment="1">
      <alignment horizontal="center" wrapText="1"/>
    </xf>
    <xf numFmtId="0" fontId="38" fillId="0" borderId="1" xfId="0" applyFont="1" applyFill="1" applyBorder="1" applyAlignment="1">
      <alignment horizontal="center"/>
    </xf>
    <xf numFmtId="0" fontId="37" fillId="0" borderId="1" xfId="0" applyFont="1" applyFill="1" applyBorder="1" applyAlignment="1">
      <alignment horizontal="center" vertical="center"/>
    </xf>
    <xf numFmtId="165" fontId="30" fillId="0" borderId="1" xfId="0" applyNumberFormat="1" applyFont="1" applyFill="1" applyBorder="1" applyAlignment="1">
      <alignment vertical="center"/>
    </xf>
    <xf numFmtId="0" fontId="0" fillId="0" borderId="1" xfId="0" applyFill="1" applyBorder="1"/>
    <xf numFmtId="0" fontId="0" fillId="0" borderId="1" xfId="0" applyBorder="1" applyAlignment="1">
      <alignment vertical="center"/>
    </xf>
    <xf numFmtId="0" fontId="16" fillId="0" borderId="2" xfId="0" applyFont="1" applyBorder="1" applyAlignment="1">
      <alignment vertical="center"/>
    </xf>
    <xf numFmtId="1" fontId="6" fillId="0" borderId="2" xfId="0" applyNumberFormat="1" applyFont="1" applyFill="1" applyBorder="1" applyAlignment="1">
      <alignment vertical="center" wrapText="1"/>
    </xf>
    <xf numFmtId="165" fontId="6" fillId="0" borderId="4" xfId="1" applyNumberFormat="1" applyFont="1" applyFill="1" applyBorder="1" applyAlignment="1">
      <alignment vertical="center" wrapText="1"/>
    </xf>
    <xf numFmtId="165" fontId="2" fillId="0" borderId="1" xfId="1" applyNumberFormat="1" applyFont="1" applyFill="1" applyBorder="1" applyAlignment="1">
      <alignment horizontal="left" vertical="center" wrapText="1"/>
    </xf>
    <xf numFmtId="0" fontId="32" fillId="0" borderId="1" xfId="0" applyFont="1" applyBorder="1" applyAlignment="1">
      <alignment vertical="center"/>
    </xf>
    <xf numFmtId="0" fontId="32" fillId="0" borderId="1" xfId="0" applyFont="1" applyFill="1" applyBorder="1" applyAlignment="1">
      <alignment vertical="center"/>
    </xf>
    <xf numFmtId="0" fontId="52" fillId="0" borderId="1" xfId="0" applyFont="1" applyFill="1" applyBorder="1" applyAlignment="1">
      <alignment horizontal="center" wrapText="1"/>
    </xf>
    <xf numFmtId="165" fontId="23" fillId="0" borderId="1" xfId="0" applyNumberFormat="1" applyFont="1" applyFill="1" applyBorder="1" applyAlignment="1">
      <alignment horizontal="center" vertical="center" wrapText="1"/>
    </xf>
    <xf numFmtId="0" fontId="47" fillId="0" borderId="1" xfId="0" applyFont="1" applyBorder="1" applyAlignment="1">
      <alignment vertical="center"/>
    </xf>
    <xf numFmtId="0" fontId="5" fillId="0" borderId="0" xfId="0" applyFont="1" applyBorder="1"/>
    <xf numFmtId="165" fontId="0" fillId="0" borderId="0" xfId="1" applyNumberFormat="1" applyFont="1"/>
    <xf numFmtId="165" fontId="0" fillId="0" borderId="0" xfId="0" applyNumberFormat="1"/>
    <xf numFmtId="0" fontId="47" fillId="2" borderId="1" xfId="0" quotePrefix="1" applyFont="1" applyFill="1" applyBorder="1" applyAlignment="1">
      <alignment horizontal="center" vertical="center"/>
    </xf>
    <xf numFmtId="1" fontId="12" fillId="0" borderId="1" xfId="0" applyNumberFormat="1" applyFont="1" applyBorder="1" applyAlignment="1">
      <alignment horizontal="left" vertical="center" wrapText="1"/>
    </xf>
    <xf numFmtId="165" fontId="47" fillId="0" borderId="2" xfId="1" applyNumberFormat="1" applyFont="1" applyBorder="1" applyAlignment="1">
      <alignment vertical="center"/>
    </xf>
    <xf numFmtId="165" fontId="47" fillId="0" borderId="2" xfId="1" applyNumberFormat="1" applyFont="1" applyBorder="1" applyAlignment="1">
      <alignment horizontal="right" vertical="center"/>
    </xf>
    <xf numFmtId="165" fontId="47" fillId="0" borderId="1" xfId="1" applyNumberFormat="1" applyFont="1" applyBorder="1" applyAlignment="1">
      <alignment horizontal="right" vertical="center"/>
    </xf>
    <xf numFmtId="0" fontId="53" fillId="0" borderId="0" xfId="0" applyFont="1"/>
    <xf numFmtId="1" fontId="12" fillId="2" borderId="1" xfId="0" applyNumberFormat="1" applyFont="1" applyFill="1" applyBorder="1" applyAlignment="1">
      <alignment vertical="center" wrapText="1"/>
    </xf>
    <xf numFmtId="165" fontId="12" fillId="2" borderId="2" xfId="1" applyNumberFormat="1" applyFont="1" applyFill="1" applyBorder="1" applyAlignment="1">
      <alignment vertical="center" wrapText="1"/>
    </xf>
    <xf numFmtId="165" fontId="12" fillId="2" borderId="1" xfId="1" applyNumberFormat="1" applyFont="1" applyFill="1" applyBorder="1" applyAlignment="1">
      <alignment vertical="center" wrapText="1"/>
    </xf>
    <xf numFmtId="0" fontId="47" fillId="0" borderId="1" xfId="0" applyFont="1" applyFill="1" applyBorder="1" applyAlignment="1">
      <alignment horizontal="center" vertical="center"/>
    </xf>
    <xf numFmtId="1" fontId="12" fillId="0" borderId="1" xfId="0" applyNumberFormat="1" applyFont="1" applyFill="1" applyBorder="1" applyAlignment="1">
      <alignment vertical="center" wrapText="1"/>
    </xf>
    <xf numFmtId="165" fontId="47" fillId="0" borderId="2" xfId="1" applyNumberFormat="1" applyFont="1" applyFill="1" applyBorder="1" applyAlignment="1">
      <alignment vertical="center"/>
    </xf>
    <xf numFmtId="165" fontId="47" fillId="0" borderId="1" xfId="1" applyNumberFormat="1" applyFont="1" applyFill="1" applyBorder="1" applyAlignment="1">
      <alignment vertical="center"/>
    </xf>
    <xf numFmtId="0" fontId="47" fillId="2" borderId="1" xfId="0" applyFont="1" applyFill="1" applyBorder="1" applyAlignment="1">
      <alignment vertical="center" wrapText="1"/>
    </xf>
    <xf numFmtId="165" fontId="47" fillId="0" borderId="1" xfId="1" applyNumberFormat="1" applyFont="1" applyBorder="1" applyAlignment="1">
      <alignment vertical="center"/>
    </xf>
    <xf numFmtId="1" fontId="12" fillId="2" borderId="1" xfId="2" applyNumberFormat="1" applyFont="1" applyFill="1" applyBorder="1" applyAlignment="1">
      <alignment vertical="center" wrapText="1"/>
    </xf>
    <xf numFmtId="1" fontId="12" fillId="2" borderId="1" xfId="5" applyNumberFormat="1" applyFont="1" applyFill="1" applyBorder="1" applyAlignment="1">
      <alignment vertical="center" wrapText="1"/>
    </xf>
    <xf numFmtId="0" fontId="12" fillId="2" borderId="1" xfId="5" applyFont="1" applyFill="1" applyBorder="1" applyAlignment="1">
      <alignment horizontal="left" vertical="center" wrapText="1"/>
    </xf>
    <xf numFmtId="0" fontId="47" fillId="0" borderId="1" xfId="0" quotePrefix="1" applyFont="1" applyFill="1" applyBorder="1" applyAlignment="1">
      <alignment horizontal="center" vertical="center"/>
    </xf>
    <xf numFmtId="1" fontId="12" fillId="0" borderId="1" xfId="5" applyNumberFormat="1" applyFont="1" applyFill="1" applyBorder="1" applyAlignment="1">
      <alignment vertical="center" wrapText="1"/>
    </xf>
    <xf numFmtId="0" fontId="47" fillId="0" borderId="1" xfId="0" applyFont="1" applyBorder="1" applyAlignment="1">
      <alignment vertical="center" wrapText="1"/>
    </xf>
    <xf numFmtId="165" fontId="12" fillId="0" borderId="2" xfId="1" applyNumberFormat="1" applyFont="1" applyFill="1" applyBorder="1" applyAlignment="1">
      <alignment horizontal="left" vertical="center" wrapText="1"/>
    </xf>
    <xf numFmtId="165" fontId="12" fillId="0" borderId="1" xfId="1" applyNumberFormat="1" applyFont="1" applyFill="1" applyBorder="1" applyAlignment="1">
      <alignment horizontal="left" vertical="center" wrapText="1"/>
    </xf>
    <xf numFmtId="1" fontId="12" fillId="2" borderId="1" xfId="0" applyNumberFormat="1" applyFont="1" applyFill="1" applyBorder="1" applyAlignment="1">
      <alignment horizontal="left" vertical="center" wrapText="1"/>
    </xf>
    <xf numFmtId="165" fontId="12" fillId="0" borderId="2" xfId="1" applyNumberFormat="1" applyFont="1" applyFill="1" applyBorder="1" applyAlignment="1">
      <alignment vertical="center" wrapText="1"/>
    </xf>
    <xf numFmtId="165" fontId="12" fillId="0" borderId="1" xfId="1" applyNumberFormat="1" applyFont="1" applyFill="1" applyBorder="1" applyAlignment="1">
      <alignment vertical="center" wrapText="1"/>
    </xf>
    <xf numFmtId="0" fontId="12" fillId="2" borderId="1" xfId="0" applyFont="1" applyFill="1" applyBorder="1" applyAlignment="1">
      <alignment vertical="center" wrapText="1"/>
    </xf>
    <xf numFmtId="0" fontId="12" fillId="0" borderId="1" xfId="0" applyFont="1" applyBorder="1" applyAlignment="1">
      <alignment horizontal="left" vertical="center" wrapText="1"/>
    </xf>
    <xf numFmtId="1" fontId="12" fillId="0" borderId="1" xfId="0" applyNumberFormat="1" applyFont="1" applyFill="1" applyBorder="1" applyAlignment="1">
      <alignment horizontal="left" vertical="center" wrapText="1"/>
    </xf>
    <xf numFmtId="165" fontId="47" fillId="0" borderId="2" xfId="0" applyNumberFormat="1" applyFont="1" applyBorder="1" applyAlignment="1">
      <alignment vertical="center"/>
    </xf>
    <xf numFmtId="165" fontId="47" fillId="0" borderId="1" xfId="0" applyNumberFormat="1" applyFont="1" applyBorder="1" applyAlignment="1">
      <alignment vertical="center"/>
    </xf>
    <xf numFmtId="0" fontId="47" fillId="0" borderId="1" xfId="0" applyFont="1" applyFill="1" applyBorder="1" applyAlignment="1">
      <alignment vertical="center"/>
    </xf>
    <xf numFmtId="165" fontId="12" fillId="0" borderId="2" xfId="1" applyNumberFormat="1" applyFont="1" applyBorder="1" applyAlignment="1">
      <alignment vertical="center" wrapText="1"/>
    </xf>
    <xf numFmtId="165" fontId="12" fillId="0" borderId="1" xfId="1" applyNumberFormat="1" applyFont="1" applyBorder="1" applyAlignment="1">
      <alignment vertical="center" wrapText="1"/>
    </xf>
    <xf numFmtId="3" fontId="12" fillId="2" borderId="1" xfId="0" applyNumberFormat="1" applyFont="1" applyFill="1" applyBorder="1" applyAlignment="1">
      <alignment vertical="center" wrapText="1"/>
    </xf>
    <xf numFmtId="165" fontId="12" fillId="0" borderId="1" xfId="1" applyNumberFormat="1" applyFont="1" applyFill="1" applyBorder="1" applyAlignment="1">
      <alignment horizontal="left" wrapText="1"/>
    </xf>
    <xf numFmtId="165" fontId="12" fillId="0" borderId="2" xfId="1" applyNumberFormat="1" applyFont="1" applyFill="1" applyBorder="1" applyAlignment="1">
      <alignment horizontal="left" wrapText="1"/>
    </xf>
    <xf numFmtId="0" fontId="12" fillId="2" borderId="1" xfId="0" applyFont="1" applyFill="1" applyBorder="1" applyAlignment="1">
      <alignment horizontal="left" vertical="center" wrapText="1"/>
    </xf>
    <xf numFmtId="0" fontId="55" fillId="0" borderId="1" xfId="13" applyFont="1" applyFill="1" applyBorder="1" applyAlignment="1">
      <alignment horizontal="center" vertical="center" wrapText="1"/>
    </xf>
    <xf numFmtId="0" fontId="56" fillId="0" borderId="3" xfId="0" applyFont="1" applyBorder="1"/>
    <xf numFmtId="0" fontId="56" fillId="0" borderId="1" xfId="0" applyFont="1" applyBorder="1"/>
    <xf numFmtId="165" fontId="53" fillId="0" borderId="0" xfId="0" applyNumberFormat="1" applyFont="1"/>
    <xf numFmtId="0" fontId="53" fillId="0" borderId="0" xfId="0" applyFont="1" applyFill="1"/>
    <xf numFmtId="165" fontId="47" fillId="2" borderId="2" xfId="1" applyNumberFormat="1" applyFont="1" applyFill="1" applyBorder="1" applyAlignment="1">
      <alignment vertical="center"/>
    </xf>
    <xf numFmtId="3" fontId="12" fillId="0" borderId="1" xfId="0" applyNumberFormat="1" applyFont="1" applyBorder="1" applyAlignment="1">
      <alignment horizontal="left" vertical="center"/>
    </xf>
    <xf numFmtId="0" fontId="12" fillId="2" borderId="1" xfId="0" applyFont="1" applyFill="1" applyBorder="1" applyAlignment="1">
      <alignment vertical="center"/>
    </xf>
    <xf numFmtId="165" fontId="12" fillId="2" borderId="2" xfId="1" applyNumberFormat="1" applyFont="1" applyFill="1" applyBorder="1" applyAlignment="1">
      <alignment horizontal="right" vertical="center"/>
    </xf>
    <xf numFmtId="43" fontId="12" fillId="0" borderId="2" xfId="1" applyFont="1" applyFill="1" applyBorder="1" applyAlignment="1">
      <alignment vertical="center" wrapText="1"/>
    </xf>
    <xf numFmtId="165" fontId="12" fillId="0" borderId="2" xfId="1" applyNumberFormat="1" applyFont="1" applyFill="1" applyBorder="1" applyAlignment="1">
      <alignment horizontal="right" vertical="center"/>
    </xf>
    <xf numFmtId="165" fontId="12" fillId="2" borderId="2" xfId="1" applyNumberFormat="1" applyFont="1" applyFill="1" applyBorder="1" applyAlignment="1">
      <alignment vertical="center"/>
    </xf>
    <xf numFmtId="1" fontId="12" fillId="2" borderId="1" xfId="5" applyNumberFormat="1" applyFont="1" applyFill="1" applyBorder="1" applyAlignment="1">
      <alignment horizontal="left" vertical="center" wrapText="1"/>
    </xf>
    <xf numFmtId="0" fontId="47" fillId="2" borderId="1" xfId="0" applyFont="1" applyFill="1" applyBorder="1" applyAlignment="1">
      <alignment horizontal="left" vertical="center" wrapText="1"/>
    </xf>
    <xf numFmtId="43" fontId="47" fillId="0" borderId="2" xfId="1" applyFont="1" applyBorder="1"/>
    <xf numFmtId="0" fontId="12" fillId="2" borderId="1" xfId="5" applyFont="1" applyFill="1" applyBorder="1" applyAlignment="1">
      <alignment vertical="center" wrapText="1"/>
    </xf>
    <xf numFmtId="165" fontId="12" fillId="0" borderId="2" xfId="1" applyNumberFormat="1" applyFont="1" applyFill="1" applyBorder="1" applyAlignment="1">
      <alignment vertical="center"/>
    </xf>
    <xf numFmtId="0" fontId="47" fillId="0" borderId="1" xfId="0" applyFont="1" applyBorder="1" applyAlignment="1">
      <alignment horizontal="center" vertical="center"/>
    </xf>
    <xf numFmtId="165" fontId="47" fillId="0" borderId="2" xfId="1" applyNumberFormat="1" applyFont="1" applyFill="1" applyBorder="1" applyAlignment="1">
      <alignment horizontal="right" vertical="center"/>
    </xf>
    <xf numFmtId="165" fontId="12" fillId="0" borderId="2" xfId="1" applyNumberFormat="1" applyFont="1" applyBorder="1" applyAlignment="1">
      <alignment horizontal="left" vertical="center" wrapText="1"/>
    </xf>
    <xf numFmtId="167" fontId="12" fillId="0" borderId="2" xfId="1" applyNumberFormat="1" applyFont="1" applyFill="1" applyBorder="1" applyAlignment="1">
      <alignment vertical="center" wrapText="1"/>
    </xf>
    <xf numFmtId="3" fontId="12" fillId="2" borderId="1" xfId="3" applyNumberFormat="1" applyFont="1" applyFill="1" applyBorder="1" applyAlignment="1">
      <alignment vertical="center" wrapText="1"/>
    </xf>
    <xf numFmtId="0" fontId="12" fillId="2" borderId="1" xfId="2" applyFont="1" applyFill="1" applyBorder="1" applyAlignment="1">
      <alignment vertical="center" wrapText="1"/>
    </xf>
    <xf numFmtId="0" fontId="47" fillId="2" borderId="1" xfId="0" applyFont="1" applyFill="1" applyBorder="1" applyAlignment="1">
      <alignment horizontal="center" vertical="center"/>
    </xf>
    <xf numFmtId="1" fontId="12" fillId="0" borderId="1" xfId="2" applyNumberFormat="1" applyFont="1" applyFill="1" applyBorder="1" applyAlignment="1">
      <alignment vertical="center" wrapText="1"/>
    </xf>
    <xf numFmtId="43" fontId="47" fillId="0" borderId="2" xfId="1" applyFont="1" applyBorder="1" applyAlignment="1">
      <alignment vertical="center"/>
    </xf>
    <xf numFmtId="0" fontId="12" fillId="0" borderId="1" xfId="0" applyFont="1" applyFill="1" applyBorder="1" applyAlignment="1">
      <alignment vertical="center" wrapText="1"/>
    </xf>
    <xf numFmtId="0" fontId="47" fillId="0" borderId="1" xfId="0" applyFont="1" applyBorder="1" applyAlignment="1">
      <alignment horizontal="center"/>
    </xf>
    <xf numFmtId="1" fontId="12" fillId="2" borderId="1" xfId="2" applyNumberFormat="1" applyFont="1" applyFill="1" applyBorder="1" applyAlignment="1">
      <alignment horizontal="left" vertical="center" wrapText="1"/>
    </xf>
    <xf numFmtId="165" fontId="53" fillId="0" borderId="0" xfId="1" applyNumberFormat="1" applyFont="1"/>
    <xf numFmtId="0" fontId="30" fillId="10" borderId="1" xfId="0" quotePrefix="1" applyFont="1" applyFill="1" applyBorder="1" applyAlignment="1">
      <alignment horizontal="center" vertical="center"/>
    </xf>
    <xf numFmtId="0" fontId="31" fillId="10" borderId="1" xfId="0" quotePrefix="1" applyFont="1" applyFill="1" applyBorder="1" applyAlignment="1">
      <alignment horizontal="center" vertical="center"/>
    </xf>
    <xf numFmtId="165" fontId="57" fillId="0" borderId="2" xfId="1" applyNumberFormat="1" applyFont="1" applyBorder="1" applyAlignment="1">
      <alignment vertical="center"/>
    </xf>
    <xf numFmtId="0" fontId="47" fillId="0" borderId="1" xfId="0" applyFont="1" applyBorder="1"/>
    <xf numFmtId="0" fontId="58" fillId="0" borderId="1" xfId="0" applyFont="1" applyBorder="1"/>
    <xf numFmtId="0" fontId="47" fillId="0" borderId="0" xfId="0" applyFont="1"/>
    <xf numFmtId="0" fontId="47" fillId="0" borderId="1" xfId="0" applyFont="1" applyFill="1" applyBorder="1" applyAlignment="1">
      <alignment vertical="center" wrapText="1"/>
    </xf>
    <xf numFmtId="165" fontId="57" fillId="0" borderId="2" xfId="1" applyNumberFormat="1" applyFont="1" applyFill="1" applyBorder="1" applyAlignment="1">
      <alignment vertical="center"/>
    </xf>
    <xf numFmtId="0" fontId="47" fillId="0" borderId="2" xfId="0" applyFont="1" applyBorder="1"/>
    <xf numFmtId="165" fontId="12" fillId="2" borderId="1" xfId="1" applyNumberFormat="1" applyFont="1" applyFill="1" applyBorder="1" applyAlignment="1">
      <alignment horizontal="right" vertical="center"/>
    </xf>
    <xf numFmtId="165" fontId="12" fillId="2" borderId="1" xfId="1" applyNumberFormat="1" applyFont="1" applyFill="1" applyBorder="1" applyAlignment="1">
      <alignment vertical="center"/>
    </xf>
    <xf numFmtId="165" fontId="12" fillId="0" borderId="1" xfId="1" applyNumberFormat="1" applyFont="1" applyFill="1" applyBorder="1" applyAlignment="1">
      <alignment horizontal="right" vertical="center"/>
    </xf>
    <xf numFmtId="165" fontId="47" fillId="0" borderId="1" xfId="1" applyNumberFormat="1" applyFont="1" applyFill="1" applyBorder="1" applyAlignment="1">
      <alignment horizontal="right" vertical="center"/>
    </xf>
    <xf numFmtId="165" fontId="47" fillId="2" borderId="1" xfId="1" applyNumberFormat="1" applyFont="1" applyFill="1" applyBorder="1" applyAlignment="1">
      <alignment vertical="center"/>
    </xf>
    <xf numFmtId="165" fontId="12" fillId="0" borderId="1" xfId="1" applyNumberFormat="1" applyFont="1" applyFill="1" applyBorder="1" applyAlignment="1">
      <alignment vertical="center"/>
    </xf>
    <xf numFmtId="167" fontId="12" fillId="0" borderId="1" xfId="1" applyNumberFormat="1" applyFont="1" applyFill="1" applyBorder="1" applyAlignment="1">
      <alignment vertical="center" wrapText="1"/>
    </xf>
    <xf numFmtId="165" fontId="57" fillId="0" borderId="1" xfId="1" applyNumberFormat="1" applyFont="1" applyBorder="1" applyAlignment="1">
      <alignment vertical="center"/>
    </xf>
    <xf numFmtId="165" fontId="12" fillId="0" borderId="1" xfId="1" applyNumberFormat="1" applyFont="1" applyBorder="1" applyAlignment="1">
      <alignment horizontal="left" vertical="center" wrapText="1"/>
    </xf>
    <xf numFmtId="0" fontId="47" fillId="0" borderId="1" xfId="0" applyFont="1" applyFill="1" applyBorder="1"/>
    <xf numFmtId="165" fontId="57" fillId="0" borderId="1" xfId="0" applyNumberFormat="1" applyFont="1" applyBorder="1"/>
    <xf numFmtId="0" fontId="57" fillId="0" borderId="1" xfId="0" applyFont="1" applyBorder="1" applyAlignment="1">
      <alignment horizontal="center" vertical="center" wrapText="1"/>
    </xf>
    <xf numFmtId="1" fontId="55" fillId="0" borderId="1" xfId="0" applyNumberFormat="1" applyFont="1" applyBorder="1" applyAlignment="1">
      <alignment horizontal="center" vertical="center" wrapText="1"/>
    </xf>
    <xf numFmtId="0" fontId="58" fillId="0" borderId="1" xfId="0" applyFont="1" applyBorder="1" applyAlignment="1">
      <alignment horizontal="center" vertical="center"/>
    </xf>
    <xf numFmtId="1" fontId="59" fillId="0" borderId="1" xfId="0" applyNumberFormat="1" applyFont="1" applyFill="1" applyBorder="1" applyAlignment="1">
      <alignment vertical="center" wrapText="1"/>
    </xf>
    <xf numFmtId="1" fontId="59" fillId="2" borderId="1" xfId="0" applyNumberFormat="1" applyFont="1" applyFill="1" applyBorder="1" applyAlignment="1">
      <alignment vertical="center" wrapText="1"/>
    </xf>
    <xf numFmtId="165" fontId="57" fillId="0" borderId="2" xfId="1" applyNumberFormat="1" applyFont="1" applyFill="1" applyBorder="1" applyAlignment="1">
      <alignment horizontal="right" vertical="center"/>
    </xf>
    <xf numFmtId="165" fontId="57" fillId="0" borderId="1" xfId="1" applyNumberFormat="1" applyFont="1" applyFill="1" applyBorder="1" applyAlignment="1">
      <alignment horizontal="right" vertical="center"/>
    </xf>
    <xf numFmtId="165" fontId="55" fillId="0" borderId="2" xfId="1" applyNumberFormat="1" applyFont="1" applyFill="1" applyBorder="1" applyAlignment="1">
      <alignment vertical="center" wrapText="1"/>
    </xf>
    <xf numFmtId="165" fontId="55" fillId="0" borderId="1" xfId="1" applyNumberFormat="1" applyFont="1" applyFill="1" applyBorder="1" applyAlignment="1">
      <alignment vertical="center" wrapText="1"/>
    </xf>
    <xf numFmtId="165" fontId="57" fillId="0" borderId="1" xfId="1" applyNumberFormat="1" applyFont="1" applyFill="1" applyBorder="1" applyAlignment="1">
      <alignment vertical="center"/>
    </xf>
    <xf numFmtId="165" fontId="60" fillId="12" borderId="2" xfId="1" applyNumberFormat="1" applyFont="1" applyFill="1" applyBorder="1" applyAlignment="1">
      <alignment vertical="center"/>
    </xf>
    <xf numFmtId="1" fontId="47" fillId="2" borderId="1" xfId="0" quotePrefix="1" applyNumberFormat="1" applyFont="1" applyFill="1" applyBorder="1" applyAlignment="1">
      <alignment horizontal="center" vertical="center"/>
    </xf>
    <xf numFmtId="165" fontId="61" fillId="12" borderId="2" xfId="1" applyNumberFormat="1" applyFont="1" applyFill="1" applyBorder="1" applyAlignment="1">
      <alignment vertical="center" wrapText="1"/>
    </xf>
    <xf numFmtId="165" fontId="60" fillId="12" borderId="2" xfId="0" applyNumberFormat="1" applyFont="1" applyFill="1" applyBorder="1" applyAlignment="1">
      <alignment vertical="center"/>
    </xf>
    <xf numFmtId="165" fontId="60" fillId="12" borderId="2" xfId="1" applyNumberFormat="1" applyFont="1" applyFill="1" applyBorder="1" applyAlignment="1">
      <alignment horizontal="right" vertical="center"/>
    </xf>
    <xf numFmtId="165" fontId="61" fillId="12" borderId="2" xfId="1" applyNumberFormat="1" applyFont="1" applyFill="1" applyBorder="1" applyAlignment="1">
      <alignment horizontal="left" wrapText="1"/>
    </xf>
    <xf numFmtId="1" fontId="12" fillId="12" borderId="1" xfId="0" applyNumberFormat="1" applyFont="1" applyFill="1" applyBorder="1" applyAlignment="1">
      <alignment vertical="center" wrapText="1"/>
    </xf>
    <xf numFmtId="1" fontId="12" fillId="12" borderId="1" xfId="2" applyNumberFormat="1" applyFont="1" applyFill="1" applyBorder="1" applyAlignment="1">
      <alignment vertical="center" wrapText="1"/>
    </xf>
    <xf numFmtId="1" fontId="12" fillId="12" borderId="1" xfId="0" applyNumberFormat="1" applyFont="1" applyFill="1" applyBorder="1" applyAlignment="1">
      <alignment horizontal="left" vertical="center" wrapText="1"/>
    </xf>
    <xf numFmtId="0" fontId="12" fillId="12" borderId="1" xfId="0" applyFont="1" applyFill="1" applyBorder="1" applyAlignment="1">
      <alignment vertical="center" wrapText="1"/>
    </xf>
    <xf numFmtId="1" fontId="12" fillId="12" borderId="1" xfId="5" applyNumberFormat="1" applyFont="1" applyFill="1" applyBorder="1" applyAlignment="1">
      <alignment vertical="center" wrapText="1"/>
    </xf>
    <xf numFmtId="0" fontId="47" fillId="12" borderId="1" xfId="0" applyFont="1" applyFill="1" applyBorder="1" applyAlignment="1">
      <alignment vertical="center" wrapText="1"/>
    </xf>
    <xf numFmtId="0" fontId="12" fillId="12" borderId="1" xfId="0" applyFont="1" applyFill="1" applyBorder="1" applyAlignment="1">
      <alignment horizontal="left" vertical="center" wrapText="1"/>
    </xf>
    <xf numFmtId="165" fontId="58" fillId="9" borderId="2" xfId="1" applyNumberFormat="1" applyFont="1" applyFill="1" applyBorder="1" applyAlignment="1">
      <alignment vertical="center"/>
    </xf>
    <xf numFmtId="0" fontId="47" fillId="12" borderId="1" xfId="0" applyFont="1" applyFill="1" applyBorder="1" applyAlignment="1">
      <alignment vertical="center"/>
    </xf>
    <xf numFmtId="165" fontId="59" fillId="9" borderId="2" xfId="1" applyNumberFormat="1" applyFont="1" applyFill="1" applyBorder="1" applyAlignment="1">
      <alignment vertical="center" wrapText="1"/>
    </xf>
    <xf numFmtId="3" fontId="12" fillId="12" borderId="1" xfId="3" applyNumberFormat="1" applyFont="1" applyFill="1" applyBorder="1" applyAlignment="1">
      <alignment vertical="center" wrapText="1"/>
    </xf>
    <xf numFmtId="165" fontId="58" fillId="9" borderId="2" xfId="1" applyNumberFormat="1" applyFont="1" applyFill="1" applyBorder="1" applyAlignment="1">
      <alignment horizontal="right" vertical="center"/>
    </xf>
    <xf numFmtId="165" fontId="57" fillId="0" borderId="1" xfId="0" applyNumberFormat="1" applyFont="1" applyFill="1" applyBorder="1"/>
    <xf numFmtId="165" fontId="58" fillId="9" borderId="1" xfId="0" applyNumberFormat="1" applyFont="1" applyFill="1" applyBorder="1"/>
    <xf numFmtId="165" fontId="58" fillId="11" borderId="1" xfId="1" applyNumberFormat="1" applyFont="1" applyFill="1" applyBorder="1"/>
    <xf numFmtId="0" fontId="7" fillId="0" borderId="3" xfId="0" applyFont="1" applyBorder="1" applyAlignment="1">
      <alignment wrapText="1"/>
    </xf>
    <xf numFmtId="0" fontId="3" fillId="0" borderId="3" xfId="0" applyFont="1" applyBorder="1" applyAlignment="1"/>
    <xf numFmtId="1" fontId="12" fillId="0" borderId="2" xfId="0" applyNumberFormat="1" applyFont="1" applyBorder="1" applyAlignment="1">
      <alignment horizontal="left" vertical="center" wrapText="1"/>
    </xf>
    <xf numFmtId="1" fontId="12" fillId="2" borderId="2" xfId="0" applyNumberFormat="1" applyFont="1" applyFill="1" applyBorder="1" applyAlignment="1">
      <alignment vertical="center" wrapText="1"/>
    </xf>
    <xf numFmtId="1" fontId="12" fillId="0" borderId="2" xfId="0" applyNumberFormat="1" applyFont="1" applyFill="1" applyBorder="1" applyAlignment="1">
      <alignment vertical="center" wrapText="1"/>
    </xf>
    <xf numFmtId="0" fontId="47" fillId="2" borderId="2" xfId="0" applyFont="1" applyFill="1" applyBorder="1" applyAlignment="1">
      <alignment vertical="center" wrapText="1"/>
    </xf>
    <xf numFmtId="1" fontId="12" fillId="2" borderId="2" xfId="2" applyNumberFormat="1" applyFont="1" applyFill="1" applyBorder="1" applyAlignment="1">
      <alignment vertical="center" wrapText="1"/>
    </xf>
    <xf numFmtId="1" fontId="12" fillId="12" borderId="2" xfId="2" applyNumberFormat="1" applyFont="1" applyFill="1" applyBorder="1" applyAlignment="1">
      <alignment vertical="center" wrapText="1"/>
    </xf>
    <xf numFmtId="1" fontId="12" fillId="2" borderId="2" xfId="5" applyNumberFormat="1" applyFont="1" applyFill="1" applyBorder="1" applyAlignment="1">
      <alignment vertical="center" wrapText="1"/>
    </xf>
    <xf numFmtId="0" fontId="12" fillId="2" borderId="2" xfId="5" applyFont="1" applyFill="1" applyBorder="1" applyAlignment="1">
      <alignment horizontal="left" vertical="center" wrapText="1"/>
    </xf>
    <xf numFmtId="1" fontId="12" fillId="0" borderId="2" xfId="5" applyNumberFormat="1" applyFont="1" applyFill="1" applyBorder="1" applyAlignment="1">
      <alignment vertical="center" wrapText="1"/>
    </xf>
    <xf numFmtId="0" fontId="47" fillId="0" borderId="2" xfId="0" applyFont="1" applyBorder="1" applyAlignment="1">
      <alignment vertical="center" wrapText="1"/>
    </xf>
    <xf numFmtId="1" fontId="12" fillId="12" borderId="2" xfId="0" applyNumberFormat="1" applyFont="1" applyFill="1" applyBorder="1" applyAlignment="1">
      <alignment vertical="center" wrapText="1"/>
    </xf>
    <xf numFmtId="1" fontId="12" fillId="2" borderId="2" xfId="0" applyNumberFormat="1" applyFont="1" applyFill="1" applyBorder="1" applyAlignment="1">
      <alignment horizontal="left" vertical="center" wrapText="1"/>
    </xf>
    <xf numFmtId="1" fontId="12" fillId="12" borderId="2" xfId="0" applyNumberFormat="1" applyFont="1" applyFill="1" applyBorder="1" applyAlignment="1">
      <alignment horizontal="left" vertical="center" wrapText="1"/>
    </xf>
    <xf numFmtId="0" fontId="12" fillId="2" borderId="2" xfId="0" applyFont="1" applyFill="1" applyBorder="1" applyAlignment="1">
      <alignment vertical="center" wrapText="1"/>
    </xf>
    <xf numFmtId="0" fontId="12" fillId="12" borderId="2" xfId="0" applyFont="1" applyFill="1" applyBorder="1" applyAlignment="1">
      <alignment vertical="center" wrapText="1"/>
    </xf>
    <xf numFmtId="0" fontId="12" fillId="0" borderId="2" xfId="0" applyFont="1" applyBorder="1" applyAlignment="1">
      <alignment horizontal="left" vertical="center" wrapText="1"/>
    </xf>
    <xf numFmtId="1" fontId="12" fillId="0" borderId="2" xfId="0" applyNumberFormat="1" applyFont="1" applyFill="1" applyBorder="1" applyAlignment="1">
      <alignment horizontal="left" vertical="center" wrapText="1"/>
    </xf>
    <xf numFmtId="1" fontId="12" fillId="12" borderId="2" xfId="5" applyNumberFormat="1" applyFont="1" applyFill="1" applyBorder="1" applyAlignment="1">
      <alignment vertical="center" wrapText="1"/>
    </xf>
    <xf numFmtId="0" fontId="47" fillId="12" borderId="2" xfId="0" applyFont="1" applyFill="1" applyBorder="1" applyAlignment="1">
      <alignment vertical="center" wrapText="1"/>
    </xf>
    <xf numFmtId="0" fontId="47" fillId="0" borderId="2" xfId="0" applyFont="1" applyFill="1" applyBorder="1" applyAlignment="1">
      <alignment vertical="center"/>
    </xf>
    <xf numFmtId="3" fontId="12" fillId="2" borderId="2" xfId="0" applyNumberFormat="1" applyFont="1" applyFill="1" applyBorder="1" applyAlignment="1">
      <alignment vertical="center" wrapText="1"/>
    </xf>
    <xf numFmtId="0" fontId="12" fillId="1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47" fillId="0" borderId="2" xfId="0" applyFont="1" applyFill="1" applyBorder="1" applyAlignment="1">
      <alignment vertical="center" wrapText="1"/>
    </xf>
    <xf numFmtId="1" fontId="59" fillId="0" borderId="2" xfId="0" applyNumberFormat="1" applyFont="1" applyFill="1" applyBorder="1" applyAlignment="1">
      <alignment vertical="center" wrapText="1"/>
    </xf>
    <xf numFmtId="3" fontId="12" fillId="0" borderId="2" xfId="0" applyNumberFormat="1" applyFont="1" applyBorder="1" applyAlignment="1">
      <alignment horizontal="left" vertical="center"/>
    </xf>
    <xf numFmtId="0" fontId="12" fillId="2" borderId="2" xfId="0" applyFont="1" applyFill="1" applyBorder="1" applyAlignment="1">
      <alignment vertical="center"/>
    </xf>
    <xf numFmtId="0" fontId="47" fillId="0" borderId="2" xfId="0" applyFont="1" applyBorder="1" applyAlignment="1">
      <alignment vertical="center"/>
    </xf>
    <xf numFmtId="0" fontId="47" fillId="12" borderId="2" xfId="0" applyFont="1" applyFill="1" applyBorder="1" applyAlignment="1">
      <alignment vertical="center"/>
    </xf>
    <xf numFmtId="1" fontId="12" fillId="2" borderId="2" xfId="5" applyNumberFormat="1" applyFont="1" applyFill="1" applyBorder="1" applyAlignment="1">
      <alignment horizontal="left" vertical="center" wrapText="1"/>
    </xf>
    <xf numFmtId="0" fontId="47" fillId="2" borderId="2" xfId="0" applyFont="1" applyFill="1" applyBorder="1" applyAlignment="1">
      <alignment horizontal="left" vertical="center" wrapText="1"/>
    </xf>
    <xf numFmtId="0" fontId="12" fillId="2" borderId="2" xfId="5" applyFont="1" applyFill="1" applyBorder="1" applyAlignment="1">
      <alignment vertical="center" wrapText="1"/>
    </xf>
    <xf numFmtId="1" fontId="59" fillId="2" borderId="2" xfId="0" applyNumberFormat="1" applyFont="1" applyFill="1" applyBorder="1" applyAlignment="1">
      <alignment vertical="center" wrapText="1"/>
    </xf>
    <xf numFmtId="3" fontId="12" fillId="2" borderId="2" xfId="3" applyNumberFormat="1" applyFont="1" applyFill="1" applyBorder="1" applyAlignment="1">
      <alignment vertical="center" wrapText="1"/>
    </xf>
    <xf numFmtId="3" fontId="12" fillId="12" borderId="2" xfId="3" applyNumberFormat="1" applyFont="1" applyFill="1" applyBorder="1" applyAlignment="1">
      <alignment vertical="center" wrapText="1"/>
    </xf>
    <xf numFmtId="0" fontId="12" fillId="2" borderId="2" xfId="2" applyFont="1" applyFill="1" applyBorder="1" applyAlignment="1">
      <alignment vertical="center" wrapText="1"/>
    </xf>
    <xf numFmtId="1" fontId="12" fillId="0" borderId="2" xfId="2" applyNumberFormat="1" applyFont="1" applyFill="1" applyBorder="1" applyAlignment="1">
      <alignment vertical="center" wrapText="1"/>
    </xf>
    <xf numFmtId="0" fontId="12" fillId="0" borderId="2" xfId="0" applyFont="1" applyFill="1" applyBorder="1" applyAlignment="1">
      <alignment vertical="center" wrapText="1"/>
    </xf>
    <xf numFmtId="1" fontId="12" fillId="2" borderId="2" xfId="2" applyNumberFormat="1" applyFont="1" applyFill="1" applyBorder="1" applyAlignment="1">
      <alignment horizontal="left" vertical="center" wrapText="1"/>
    </xf>
    <xf numFmtId="165" fontId="29" fillId="10" borderId="1" xfId="1" applyNumberFormat="1" applyFont="1" applyFill="1" applyBorder="1" applyAlignment="1">
      <alignment vertical="center" wrapText="1"/>
    </xf>
    <xf numFmtId="165" fontId="30" fillId="10" borderId="1" xfId="1" applyNumberFormat="1" applyFont="1" applyFill="1" applyBorder="1" applyAlignment="1">
      <alignment horizontal="right" vertical="center"/>
    </xf>
    <xf numFmtId="0" fontId="33" fillId="0" borderId="1" xfId="0" applyFont="1" applyFill="1" applyBorder="1" applyAlignment="1">
      <alignment vertical="center"/>
    </xf>
    <xf numFmtId="0" fontId="44"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39" fillId="0" borderId="1" xfId="13" applyFont="1" applyFill="1" applyBorder="1" applyAlignment="1">
      <alignment horizontal="center" vertical="center" wrapText="1"/>
    </xf>
    <xf numFmtId="0" fontId="40" fillId="0" borderId="1" xfId="0" quotePrefix="1" applyFont="1" applyBorder="1" applyAlignment="1">
      <alignment horizontal="center" vertical="center" wrapText="1"/>
    </xf>
    <xf numFmtId="0" fontId="40" fillId="0" borderId="1" xfId="0" applyFont="1" applyBorder="1" applyAlignment="1">
      <alignment horizontal="center" vertical="center" wrapText="1"/>
    </xf>
    <xf numFmtId="0" fontId="31" fillId="0" borderId="1" xfId="0" applyFont="1" applyFill="1" applyBorder="1" applyAlignment="1">
      <alignment vertical="center" wrapText="1"/>
    </xf>
    <xf numFmtId="0" fontId="44" fillId="0" borderId="1" xfId="0" applyFont="1" applyBorder="1" applyAlignment="1">
      <alignment vertical="center"/>
    </xf>
    <xf numFmtId="165" fontId="33" fillId="0" borderId="1" xfId="1" applyNumberFormat="1" applyFont="1" applyBorder="1" applyAlignment="1">
      <alignment vertical="center"/>
    </xf>
    <xf numFmtId="0" fontId="0" fillId="0" borderId="2" xfId="0" applyBorder="1" applyAlignment="1">
      <alignment vertical="center"/>
    </xf>
    <xf numFmtId="165" fontId="34" fillId="0" borderId="1" xfId="1" applyNumberFormat="1" applyFont="1" applyBorder="1" applyAlignment="1">
      <alignment vertical="center"/>
    </xf>
    <xf numFmtId="0" fontId="44" fillId="0" borderId="1" xfId="0" quotePrefix="1" applyFont="1" applyBorder="1" applyAlignment="1">
      <alignment horizontal="center" vertical="center"/>
    </xf>
    <xf numFmtId="0" fontId="30" fillId="14" borderId="1" xfId="0" quotePrefix="1" applyFont="1" applyFill="1" applyBorder="1" applyAlignment="1">
      <alignment vertical="center"/>
    </xf>
    <xf numFmtId="0" fontId="44" fillId="14" borderId="1" xfId="0" applyFont="1" applyFill="1" applyBorder="1" applyAlignment="1">
      <alignment vertical="center" wrapText="1"/>
    </xf>
    <xf numFmtId="0" fontId="31" fillId="10" borderId="1" xfId="0" applyFont="1" applyFill="1" applyBorder="1" applyAlignment="1">
      <alignment horizontal="center" vertical="center"/>
    </xf>
    <xf numFmtId="0" fontId="32" fillId="10" borderId="1" xfId="0" applyFont="1" applyFill="1" applyBorder="1" applyAlignment="1">
      <alignment vertical="center"/>
    </xf>
    <xf numFmtId="1" fontId="36" fillId="10" borderId="1" xfId="0" applyNumberFormat="1" applyFont="1" applyFill="1" applyBorder="1" applyAlignment="1">
      <alignment vertical="center" wrapText="1"/>
    </xf>
    <xf numFmtId="0" fontId="35" fillId="10" borderId="1" xfId="0" applyFont="1" applyFill="1" applyBorder="1" applyAlignment="1">
      <alignment vertical="center"/>
    </xf>
    <xf numFmtId="43" fontId="29" fillId="10" borderId="1" xfId="1" applyFont="1" applyFill="1" applyBorder="1" applyAlignment="1">
      <alignment vertical="center" wrapText="1"/>
    </xf>
    <xf numFmtId="0" fontId="31" fillId="15" borderId="1" xfId="0" quotePrefix="1" applyFont="1" applyFill="1" applyBorder="1" applyAlignment="1">
      <alignment horizontal="center" vertical="center"/>
    </xf>
    <xf numFmtId="0" fontId="44" fillId="15" borderId="1" xfId="0" applyFont="1" applyFill="1" applyBorder="1" applyAlignment="1">
      <alignment vertical="center" wrapText="1"/>
    </xf>
    <xf numFmtId="165" fontId="29" fillId="15" borderId="1" xfId="1" applyNumberFormat="1" applyFont="1" applyFill="1" applyBorder="1" applyAlignment="1">
      <alignment vertical="center" wrapText="1"/>
    </xf>
    <xf numFmtId="0" fontId="50" fillId="0" borderId="1" xfId="0" applyFont="1" applyBorder="1" applyAlignment="1">
      <alignment vertical="center"/>
    </xf>
    <xf numFmtId="0" fontId="44" fillId="0" borderId="1" xfId="0" applyFont="1" applyFill="1" applyBorder="1" applyAlignment="1">
      <alignment vertical="center" wrapText="1"/>
    </xf>
    <xf numFmtId="165" fontId="0" fillId="0" borderId="0" xfId="1" applyNumberFormat="1" applyFont="1" applyAlignment="1">
      <alignment vertical="center"/>
    </xf>
    <xf numFmtId="0" fontId="0" fillId="0" borderId="0" xfId="0" applyAlignment="1">
      <alignment horizontal="center" vertical="center"/>
    </xf>
    <xf numFmtId="0" fontId="0" fillId="0" borderId="0" xfId="0" applyAlignment="1">
      <alignment horizontal="left" vertical="center"/>
    </xf>
    <xf numFmtId="0" fontId="25" fillId="0" borderId="0" xfId="0" applyFont="1" applyAlignment="1">
      <alignment horizontal="left" vertical="center"/>
    </xf>
    <xf numFmtId="0" fontId="71" fillId="0" borderId="0" xfId="0" applyFont="1" applyAlignment="1">
      <alignment horizontal="center" vertical="center"/>
    </xf>
    <xf numFmtId="170" fontId="71" fillId="0" borderId="0" xfId="0" applyNumberFormat="1" applyFont="1" applyAlignment="1">
      <alignment horizontal="center" vertical="center"/>
    </xf>
    <xf numFmtId="0" fontId="48" fillId="0" borderId="0" xfId="0" applyFont="1" applyAlignment="1">
      <alignment horizontal="center" vertical="center"/>
    </xf>
    <xf numFmtId="0" fontId="72" fillId="0" borderId="0" xfId="0" applyFont="1" applyAlignment="1">
      <alignment vertical="center"/>
    </xf>
    <xf numFmtId="170" fontId="73" fillId="0" borderId="0" xfId="1" applyNumberFormat="1" applyFont="1" applyAlignment="1">
      <alignment vertical="center"/>
    </xf>
    <xf numFmtId="0" fontId="48" fillId="0" borderId="0" xfId="0" applyFont="1" applyAlignment="1">
      <alignment horizontal="left" vertical="center"/>
    </xf>
    <xf numFmtId="0" fontId="48" fillId="0" borderId="0" xfId="0" applyFont="1" applyAlignment="1">
      <alignment vertical="center"/>
    </xf>
    <xf numFmtId="0" fontId="75" fillId="0" borderId="0" xfId="0" applyFont="1" applyAlignment="1">
      <alignment horizontal="left" vertical="center"/>
    </xf>
    <xf numFmtId="170" fontId="74" fillId="0" borderId="0" xfId="1" applyNumberFormat="1" applyFont="1" applyAlignment="1">
      <alignment vertical="center"/>
    </xf>
    <xf numFmtId="0" fontId="48" fillId="17" borderId="0" xfId="0" applyFont="1" applyFill="1" applyAlignment="1">
      <alignment horizontal="center" vertical="center"/>
    </xf>
    <xf numFmtId="0" fontId="25" fillId="17" borderId="0" xfId="0" applyFont="1" applyFill="1" applyAlignment="1">
      <alignment horizontal="left" vertical="center"/>
    </xf>
    <xf numFmtId="170" fontId="74" fillId="17" borderId="0" xfId="1" applyNumberFormat="1" applyFont="1" applyFill="1" applyAlignment="1">
      <alignment vertical="center"/>
    </xf>
    <xf numFmtId="0" fontId="25" fillId="17" borderId="0" xfId="0" applyFont="1" applyFill="1" applyAlignment="1">
      <alignment vertical="center"/>
    </xf>
    <xf numFmtId="170" fontId="64" fillId="17" borderId="0" xfId="1" applyNumberFormat="1" applyFont="1" applyFill="1" applyAlignment="1">
      <alignment vertical="center"/>
    </xf>
    <xf numFmtId="1" fontId="48" fillId="0" borderId="0" xfId="0" applyNumberFormat="1" applyFont="1" applyAlignment="1">
      <alignment vertical="center"/>
    </xf>
    <xf numFmtId="1" fontId="48" fillId="0" borderId="0" xfId="0" applyNumberFormat="1" applyFont="1" applyAlignment="1">
      <alignment vertical="center" wrapText="1"/>
    </xf>
    <xf numFmtId="3" fontId="25" fillId="0" borderId="0" xfId="0" applyNumberFormat="1" applyFont="1" applyAlignment="1">
      <alignment horizontal="left" vertical="center" wrapText="1"/>
    </xf>
    <xf numFmtId="3" fontId="48" fillId="0" borderId="0" xfId="0" applyNumberFormat="1" applyFont="1" applyAlignment="1">
      <alignment horizontal="left" vertical="center" wrapText="1"/>
    </xf>
    <xf numFmtId="170" fontId="64" fillId="0" borderId="0" xfId="1" applyNumberFormat="1" applyFont="1" applyAlignment="1">
      <alignment vertical="center"/>
    </xf>
    <xf numFmtId="0" fontId="48" fillId="0" borderId="0" xfId="0" applyFont="1" applyAlignment="1">
      <alignment horizontal="right" vertical="center"/>
    </xf>
    <xf numFmtId="0" fontId="74" fillId="0" borderId="0" xfId="0" applyFont="1" applyAlignment="1">
      <alignment vertical="center"/>
    </xf>
    <xf numFmtId="0" fontId="24" fillId="18" borderId="0" xfId="0" applyFont="1" applyFill="1" applyAlignment="1">
      <alignment vertical="center" wrapText="1"/>
    </xf>
    <xf numFmtId="0" fontId="0" fillId="0" borderId="0" xfId="0" applyAlignment="1">
      <alignment wrapText="1"/>
    </xf>
    <xf numFmtId="0" fontId="76" fillId="0" borderId="0" xfId="0" applyFont="1" applyAlignment="1">
      <alignment vertical="center"/>
    </xf>
    <xf numFmtId="0" fontId="4" fillId="0" borderId="1" xfId="0" applyFont="1" applyFill="1" applyBorder="1"/>
    <xf numFmtId="0" fontId="44" fillId="13" borderId="1" xfId="0" applyFont="1" applyFill="1" applyBorder="1" applyAlignment="1">
      <alignment horizontal="center" vertical="center" wrapText="1"/>
    </xf>
    <xf numFmtId="1" fontId="39" fillId="13" borderId="1" xfId="0" applyNumberFormat="1" applyFont="1" applyFill="1" applyBorder="1" applyAlignment="1">
      <alignment horizontal="center" vertical="center" wrapText="1"/>
    </xf>
    <xf numFmtId="0" fontId="39" fillId="13" borderId="1" xfId="13" applyFont="1" applyFill="1" applyBorder="1" applyAlignment="1">
      <alignment horizontal="center" vertical="center" wrapText="1"/>
    </xf>
    <xf numFmtId="0" fontId="40" fillId="13" borderId="1" xfId="0" applyFont="1" applyFill="1" applyBorder="1" applyAlignment="1">
      <alignment horizontal="center" vertical="center" wrapText="1"/>
    </xf>
    <xf numFmtId="0" fontId="30" fillId="13" borderId="1" xfId="0" applyFont="1" applyFill="1" applyBorder="1" applyAlignment="1">
      <alignment horizontal="center" vertical="center"/>
    </xf>
    <xf numFmtId="1" fontId="29" fillId="13" borderId="1" xfId="0" applyNumberFormat="1" applyFont="1" applyFill="1" applyBorder="1" applyAlignment="1">
      <alignment vertical="center" wrapText="1"/>
    </xf>
    <xf numFmtId="1" fontId="29" fillId="13" borderId="1" xfId="0" applyNumberFormat="1" applyFont="1" applyFill="1" applyBorder="1" applyAlignment="1">
      <alignment horizontal="left" vertical="center" wrapText="1"/>
    </xf>
    <xf numFmtId="0" fontId="31" fillId="13" borderId="1" xfId="0" quotePrefix="1" applyFont="1" applyFill="1" applyBorder="1" applyAlignment="1">
      <alignment horizontal="center" vertical="center"/>
    </xf>
    <xf numFmtId="1" fontId="28" fillId="13" borderId="1" xfId="0" applyNumberFormat="1" applyFont="1" applyFill="1" applyBorder="1" applyAlignment="1">
      <alignment vertical="center" wrapText="1"/>
    </xf>
    <xf numFmtId="165" fontId="31" fillId="13" borderId="1" xfId="1" applyNumberFormat="1" applyFont="1" applyFill="1" applyBorder="1" applyAlignment="1">
      <alignment vertical="center"/>
    </xf>
    <xf numFmtId="0" fontId="30" fillId="0" borderId="1" xfId="0" applyFont="1" applyBorder="1"/>
    <xf numFmtId="0" fontId="19" fillId="0" borderId="1" xfId="0" applyFont="1" applyBorder="1" applyAlignment="1"/>
    <xf numFmtId="0" fontId="30" fillId="21" borderId="1" xfId="0" quotePrefix="1" applyFont="1" applyFill="1" applyBorder="1" applyAlignment="1">
      <alignment horizontal="center" vertical="center"/>
    </xf>
    <xf numFmtId="0" fontId="8" fillId="21" borderId="1" xfId="0" applyFont="1" applyFill="1" applyBorder="1"/>
    <xf numFmtId="0" fontId="31" fillId="21" borderId="1" xfId="0" quotePrefix="1" applyFont="1" applyFill="1" applyBorder="1" applyAlignment="1">
      <alignment horizontal="center" vertical="center"/>
    </xf>
    <xf numFmtId="0" fontId="31" fillId="21" borderId="1" xfId="0" applyFont="1" applyFill="1" applyBorder="1" applyAlignment="1">
      <alignment horizontal="center" vertical="center"/>
    </xf>
    <xf numFmtId="165" fontId="40" fillId="0" borderId="1" xfId="1" applyNumberFormat="1" applyFont="1" applyFill="1" applyBorder="1" applyAlignment="1">
      <alignment horizontal="left" vertical="center" wrapText="1"/>
    </xf>
    <xf numFmtId="165" fontId="40" fillId="2" borderId="1" xfId="1" applyNumberFormat="1" applyFont="1" applyFill="1" applyBorder="1" applyAlignment="1">
      <alignment vertical="center" wrapText="1"/>
    </xf>
    <xf numFmtId="0" fontId="44" fillId="2" borderId="1" xfId="0" quotePrefix="1" applyFont="1" applyFill="1" applyBorder="1" applyAlignment="1">
      <alignment horizontal="center" vertical="center"/>
    </xf>
    <xf numFmtId="0" fontId="77" fillId="0" borderId="1" xfId="0" applyFont="1" applyBorder="1"/>
    <xf numFmtId="0" fontId="33" fillId="2" borderId="1" xfId="0" quotePrefix="1"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quotePrefix="1" applyFont="1" applyFill="1" applyBorder="1" applyAlignment="1">
      <alignment horizontal="center" vertical="center"/>
    </xf>
    <xf numFmtId="165" fontId="40" fillId="0" borderId="1" xfId="1" applyNumberFormat="1" applyFont="1" applyFill="1" applyBorder="1" applyAlignment="1">
      <alignment vertical="center" wrapText="1"/>
    </xf>
    <xf numFmtId="0" fontId="30" fillId="22" borderId="1" xfId="0" quotePrefix="1" applyFont="1" applyFill="1" applyBorder="1" applyAlignment="1">
      <alignment horizontal="center" vertical="center"/>
    </xf>
    <xf numFmtId="1" fontId="66" fillId="22" borderId="1" xfId="0" applyNumberFormat="1" applyFont="1" applyFill="1" applyBorder="1" applyAlignment="1">
      <alignment vertical="center" wrapText="1"/>
    </xf>
    <xf numFmtId="0" fontId="66" fillId="22" borderId="1" xfId="0" applyFont="1" applyFill="1" applyBorder="1" applyAlignment="1">
      <alignment vertical="center"/>
    </xf>
    <xf numFmtId="1" fontId="39" fillId="23" borderId="1" xfId="0" applyNumberFormat="1" applyFont="1" applyFill="1" applyBorder="1" applyAlignment="1">
      <alignment vertical="center" wrapText="1"/>
    </xf>
    <xf numFmtId="0" fontId="19" fillId="0" borderId="3" xfId="0" applyFont="1" applyBorder="1" applyAlignment="1"/>
    <xf numFmtId="0" fontId="30" fillId="0" borderId="3" xfId="0" applyFont="1" applyBorder="1"/>
    <xf numFmtId="0" fontId="14" fillId="0" borderId="3" xfId="0" applyFont="1" applyBorder="1"/>
    <xf numFmtId="0" fontId="8" fillId="21" borderId="3" xfId="0" applyFont="1" applyFill="1" applyBorder="1"/>
    <xf numFmtId="0" fontId="9" fillId="0" borderId="3" xfId="0" applyFont="1" applyBorder="1"/>
    <xf numFmtId="0" fontId="4" fillId="0" borderId="3" xfId="0" applyFont="1" applyFill="1" applyBorder="1"/>
    <xf numFmtId="0" fontId="15" fillId="0" borderId="3" xfId="0" applyFont="1" applyBorder="1"/>
    <xf numFmtId="0" fontId="31" fillId="0" borderId="0" xfId="0" applyFont="1" applyAlignment="1">
      <alignment vertical="center"/>
    </xf>
    <xf numFmtId="0" fontId="0" fillId="0" borderId="0" xfId="0" applyFill="1"/>
    <xf numFmtId="43" fontId="0" fillId="0" borderId="0" xfId="1" applyFont="1"/>
    <xf numFmtId="43" fontId="0" fillId="0" borderId="0" xfId="0" applyNumberFormat="1"/>
    <xf numFmtId="165" fontId="5" fillId="0" borderId="3" xfId="0" applyNumberFormat="1" applyFont="1" applyBorder="1"/>
    <xf numFmtId="165" fontId="5" fillId="0" borderId="3" xfId="0" applyNumberFormat="1" applyFont="1" applyFill="1" applyBorder="1"/>
    <xf numFmtId="0" fontId="44" fillId="0" borderId="1" xfId="0" applyFont="1" applyBorder="1" applyAlignment="1" applyProtection="1">
      <alignment horizontal="center" vertical="center" wrapText="1"/>
      <protection locked="0"/>
    </xf>
    <xf numFmtId="1" fontId="39" fillId="0" borderId="1" xfId="0" applyNumberFormat="1"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30" fillId="2" borderId="1" xfId="0" quotePrefix="1" applyFont="1" applyFill="1" applyBorder="1" applyAlignment="1" applyProtection="1">
      <alignment horizontal="center" vertical="center"/>
      <protection locked="0"/>
    </xf>
    <xf numFmtId="0" fontId="30" fillId="5" borderId="1" xfId="0" applyFont="1" applyFill="1" applyBorder="1" applyAlignment="1" applyProtection="1">
      <alignment horizontal="center" vertical="center"/>
      <protection locked="0"/>
    </xf>
    <xf numFmtId="1" fontId="39" fillId="5" borderId="1" xfId="0" applyNumberFormat="1" applyFont="1" applyFill="1" applyBorder="1" applyAlignment="1" applyProtection="1">
      <alignment vertical="center" wrapText="1"/>
      <protection locked="0"/>
    </xf>
    <xf numFmtId="1" fontId="29" fillId="5" borderId="1" xfId="0" applyNumberFormat="1" applyFont="1" applyFill="1" applyBorder="1" applyAlignment="1" applyProtection="1">
      <alignment vertical="center" wrapText="1"/>
      <protection locked="0"/>
    </xf>
    <xf numFmtId="0" fontId="30" fillId="0" borderId="1" xfId="0" applyFont="1" applyFill="1" applyBorder="1" applyAlignment="1" applyProtection="1">
      <alignment horizontal="center" vertical="center"/>
      <protection locked="0"/>
    </xf>
    <xf numFmtId="1" fontId="29" fillId="0" borderId="1" xfId="0" applyNumberFormat="1" applyFont="1" applyFill="1" applyBorder="1" applyAlignment="1" applyProtection="1">
      <alignment vertical="center" wrapText="1"/>
      <protection locked="0"/>
    </xf>
    <xf numFmtId="0" fontId="31" fillId="0" borderId="1" xfId="0" applyFont="1" applyFill="1" applyBorder="1" applyAlignment="1" applyProtection="1">
      <alignment horizontal="center" vertical="center"/>
      <protection locked="0"/>
    </xf>
    <xf numFmtId="0" fontId="31" fillId="0" borderId="1" xfId="0" applyFont="1" applyBorder="1" applyAlignment="1" applyProtection="1">
      <alignment vertical="center" wrapText="1"/>
      <protection locked="0"/>
    </xf>
    <xf numFmtId="0" fontId="31" fillId="21" borderId="1" xfId="0" applyFont="1" applyFill="1" applyBorder="1" applyAlignment="1" applyProtection="1">
      <alignment horizontal="center" vertical="center"/>
      <protection locked="0"/>
    </xf>
    <xf numFmtId="1" fontId="28" fillId="0" borderId="1" xfId="0" applyNumberFormat="1" applyFont="1" applyFill="1" applyBorder="1" applyAlignment="1" applyProtection="1">
      <alignment vertical="center" wrapText="1"/>
      <protection locked="0"/>
    </xf>
    <xf numFmtId="0" fontId="30" fillId="21" borderId="1" xfId="0" quotePrefix="1" applyFont="1" applyFill="1" applyBorder="1" applyAlignment="1" applyProtection="1">
      <alignment horizontal="center" vertical="center"/>
      <protection locked="0"/>
    </xf>
    <xf numFmtId="0" fontId="29" fillId="0" borderId="1" xfId="0" quotePrefix="1" applyFont="1" applyBorder="1" applyAlignment="1" applyProtection="1">
      <alignment horizontal="center" vertical="center" wrapText="1"/>
      <protection locked="0"/>
    </xf>
    <xf numFmtId="0" fontId="31" fillId="2" borderId="1" xfId="0" quotePrefix="1" applyFont="1" applyFill="1" applyBorder="1" applyAlignment="1" applyProtection="1">
      <alignment horizontal="center" vertical="center"/>
      <protection locked="0"/>
    </xf>
    <xf numFmtId="1" fontId="28" fillId="2" borderId="1" xfId="0" applyNumberFormat="1" applyFont="1" applyFill="1" applyBorder="1" applyAlignment="1" applyProtection="1">
      <alignment vertical="center" wrapText="1"/>
      <protection locked="0"/>
    </xf>
    <xf numFmtId="0" fontId="31" fillId="21" borderId="1" xfId="0" quotePrefix="1" applyFont="1" applyFill="1" applyBorder="1" applyAlignment="1" applyProtection="1">
      <alignment horizontal="center" vertical="center"/>
      <protection locked="0"/>
    </xf>
    <xf numFmtId="0" fontId="30" fillId="0" borderId="1" xfId="0" quotePrefix="1" applyFont="1" applyFill="1" applyBorder="1" applyAlignment="1" applyProtection="1">
      <alignment horizontal="center" vertical="center"/>
      <protection locked="0"/>
    </xf>
    <xf numFmtId="0" fontId="31" fillId="0" borderId="1" xfId="0" applyFont="1" applyFill="1" applyBorder="1" applyAlignment="1" applyProtection="1">
      <alignment vertical="center"/>
      <protection locked="0"/>
    </xf>
    <xf numFmtId="0" fontId="31" fillId="0" borderId="1" xfId="0" applyFont="1" applyFill="1" applyBorder="1" applyAlignment="1" applyProtection="1">
      <alignment vertical="center" wrapText="1"/>
      <protection locked="0"/>
    </xf>
    <xf numFmtId="0" fontId="30" fillId="21" borderId="1" xfId="0" applyFont="1" applyFill="1" applyBorder="1" applyAlignment="1" applyProtection="1">
      <alignment horizontal="center" vertical="center"/>
      <protection locked="0"/>
    </xf>
    <xf numFmtId="0" fontId="31" fillId="0" borderId="1" xfId="0" quotePrefix="1" applyFont="1" applyFill="1" applyBorder="1" applyAlignment="1" applyProtection="1">
      <alignment horizontal="center" vertical="center"/>
      <protection locked="0"/>
    </xf>
    <xf numFmtId="1" fontId="40" fillId="0" borderId="1" xfId="0" applyNumberFormat="1" applyFont="1" applyFill="1" applyBorder="1" applyAlignment="1" applyProtection="1">
      <alignment vertical="center" wrapText="1"/>
      <protection locked="0"/>
    </xf>
    <xf numFmtId="0" fontId="33" fillId="0" borderId="1" xfId="0" applyFont="1" applyBorder="1" applyAlignment="1" applyProtection="1">
      <alignment vertical="center"/>
      <protection locked="0"/>
    </xf>
    <xf numFmtId="0" fontId="31" fillId="0" borderId="1" xfId="0" applyFont="1" applyBorder="1" applyAlignment="1" applyProtection="1">
      <alignment vertical="center"/>
      <protection locked="0"/>
    </xf>
    <xf numFmtId="1" fontId="28" fillId="0" borderId="1" xfId="0" applyNumberFormat="1" applyFont="1" applyBorder="1" applyAlignment="1" applyProtection="1">
      <alignment horizontal="left" vertical="center" wrapText="1"/>
      <protection locked="0"/>
    </xf>
    <xf numFmtId="1" fontId="28" fillId="2"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vertical="center" wrapText="1"/>
      <protection locked="0"/>
    </xf>
    <xf numFmtId="0" fontId="31" fillId="0" borderId="1" xfId="0" applyFont="1" applyBorder="1" applyAlignment="1" applyProtection="1">
      <alignment horizontal="center" vertical="center"/>
      <protection locked="0"/>
    </xf>
    <xf numFmtId="0" fontId="44" fillId="21" borderId="1" xfId="0" applyFont="1" applyFill="1" applyBorder="1" applyAlignment="1" applyProtection="1">
      <alignment vertical="center"/>
      <protection locked="0"/>
    </xf>
    <xf numFmtId="1" fontId="39" fillId="21" borderId="1" xfId="0" applyNumberFormat="1" applyFont="1" applyFill="1" applyBorder="1" applyAlignment="1" applyProtection="1">
      <alignment vertical="center" wrapText="1"/>
      <protection locked="0"/>
    </xf>
    <xf numFmtId="165" fontId="9" fillId="0" borderId="0" xfId="0" applyNumberFormat="1" applyFont="1" applyBorder="1"/>
    <xf numFmtId="165" fontId="44" fillId="0" borderId="1" xfId="1" applyNumberFormat="1" applyFont="1" applyBorder="1" applyAlignment="1">
      <alignment vertical="center"/>
    </xf>
    <xf numFmtId="165" fontId="39" fillId="0" borderId="1" xfId="1" applyNumberFormat="1" applyFont="1" applyFill="1" applyBorder="1" applyAlignment="1" applyProtection="1">
      <alignment horizontal="center" vertical="center" wrapText="1"/>
      <protection locked="0"/>
    </xf>
    <xf numFmtId="165" fontId="39" fillId="0" borderId="1" xfId="1" applyNumberFormat="1" applyFont="1" applyBorder="1" applyAlignment="1" applyProtection="1">
      <alignment horizontal="center" vertical="center" wrapText="1"/>
      <protection locked="0"/>
    </xf>
    <xf numFmtId="1" fontId="40" fillId="0" borderId="1" xfId="0" applyNumberFormat="1" applyFont="1" applyBorder="1" applyAlignment="1" applyProtection="1">
      <alignment horizontal="center" vertical="center" wrapText="1"/>
      <protection locked="0"/>
    </xf>
    <xf numFmtId="165" fontId="40" fillId="0" borderId="1" xfId="1" applyNumberFormat="1" applyFont="1" applyFill="1" applyBorder="1" applyAlignment="1">
      <alignment horizontal="right" vertical="center" wrapText="1"/>
    </xf>
    <xf numFmtId="165" fontId="33" fillId="0" borderId="1" xfId="1" applyNumberFormat="1" applyFont="1" applyFill="1" applyBorder="1" applyAlignment="1">
      <alignment vertical="center"/>
    </xf>
    <xf numFmtId="0" fontId="40" fillId="2" borderId="1" xfId="13" applyNumberFormat="1" applyFont="1" applyFill="1" applyBorder="1" applyAlignment="1">
      <alignment horizontal="center" vertical="center" wrapText="1"/>
    </xf>
    <xf numFmtId="1" fontId="59" fillId="2" borderId="1" xfId="13" applyNumberFormat="1" applyFont="1" applyFill="1" applyBorder="1" applyAlignment="1">
      <alignment horizontal="center" vertical="center" wrapText="1"/>
    </xf>
    <xf numFmtId="165" fontId="58" fillId="2" borderId="1" xfId="1" applyNumberFormat="1" applyFont="1" applyFill="1" applyBorder="1" applyAlignment="1">
      <alignment vertical="center"/>
    </xf>
    <xf numFmtId="165" fontId="50" fillId="2" borderId="1" xfId="1" applyNumberFormat="1" applyFont="1" applyFill="1" applyBorder="1" applyAlignment="1">
      <alignment vertical="center"/>
    </xf>
    <xf numFmtId="1" fontId="2" fillId="2" borderId="1" xfId="13" applyNumberFormat="1" applyFont="1" applyFill="1" applyBorder="1" applyAlignment="1">
      <alignment horizontal="center" vertical="center" wrapText="1"/>
    </xf>
    <xf numFmtId="3" fontId="2" fillId="2" borderId="1" xfId="13" applyNumberFormat="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3" fontId="50" fillId="0" borderId="1" xfId="0" applyNumberFormat="1" applyFont="1" applyBorder="1" applyAlignment="1">
      <alignment vertical="center"/>
    </xf>
    <xf numFmtId="0" fontId="50" fillId="0" borderId="1" xfId="0" applyFont="1" applyBorder="1"/>
    <xf numFmtId="0" fontId="50" fillId="0" borderId="0" xfId="0" applyFont="1"/>
    <xf numFmtId="165" fontId="50" fillId="2" borderId="1" xfId="1" applyNumberFormat="1" applyFont="1" applyFill="1" applyBorder="1" applyAlignment="1">
      <alignment horizontal="center" vertical="center"/>
    </xf>
    <xf numFmtId="165" fontId="50" fillId="0" borderId="1" xfId="0" applyNumberFormat="1" applyFont="1" applyBorder="1" applyAlignment="1">
      <alignment vertical="center"/>
    </xf>
    <xf numFmtId="165" fontId="50" fillId="0" borderId="1" xfId="1" applyNumberFormat="1" applyFont="1" applyBorder="1" applyAlignment="1">
      <alignment vertical="center"/>
    </xf>
    <xf numFmtId="165" fontId="50" fillId="2" borderId="1" xfId="1" applyNumberFormat="1" applyFont="1" applyFill="1" applyBorder="1" applyAlignment="1">
      <alignment horizontal="right" vertical="center"/>
    </xf>
    <xf numFmtId="165" fontId="50" fillId="0" borderId="1" xfId="1" applyNumberFormat="1" applyFont="1" applyBorder="1"/>
    <xf numFmtId="0" fontId="50" fillId="0" borderId="1" xfId="0" applyFont="1" applyBorder="1" applyAlignment="1">
      <alignment vertical="center" wrapText="1"/>
    </xf>
    <xf numFmtId="1" fontId="59" fillId="0" borderId="1" xfId="13" applyNumberFormat="1" applyFont="1" applyFill="1" applyBorder="1" applyAlignment="1">
      <alignment horizontal="center" vertical="center" wrapText="1"/>
    </xf>
    <xf numFmtId="43" fontId="50" fillId="0" borderId="1" xfId="1" applyFont="1" applyBorder="1" applyAlignment="1">
      <alignment vertical="center"/>
    </xf>
    <xf numFmtId="3" fontId="68" fillId="2" borderId="1" xfId="13" applyNumberFormat="1" applyFont="1" applyFill="1" applyBorder="1" applyAlignment="1">
      <alignment horizontal="left" vertical="center" wrapText="1"/>
    </xf>
    <xf numFmtId="43" fontId="50" fillId="2" borderId="1" xfId="1" applyFont="1" applyFill="1" applyBorder="1" applyAlignment="1">
      <alignment horizontal="center" vertical="center"/>
    </xf>
    <xf numFmtId="165" fontId="50" fillId="0" borderId="1" xfId="1" applyNumberFormat="1" applyFont="1" applyBorder="1" applyAlignment="1">
      <alignment horizontal="center" vertical="center"/>
    </xf>
    <xf numFmtId="0" fontId="50" fillId="0" borderId="1" xfId="0" applyFont="1" applyFill="1" applyBorder="1" applyAlignment="1">
      <alignment vertical="center"/>
    </xf>
    <xf numFmtId="165" fontId="50" fillId="2" borderId="1" xfId="0" applyNumberFormat="1" applyFont="1" applyFill="1" applyBorder="1" applyAlignment="1">
      <alignment vertical="center"/>
    </xf>
    <xf numFmtId="165" fontId="50" fillId="0" borderId="1" xfId="0" applyNumberFormat="1" applyFont="1" applyBorder="1"/>
    <xf numFmtId="43" fontId="50" fillId="0" borderId="1" xfId="1" applyFont="1" applyBorder="1"/>
    <xf numFmtId="165" fontId="2" fillId="2" borderId="1" xfId="1" applyNumberFormat="1" applyFont="1" applyFill="1" applyBorder="1" applyAlignment="1">
      <alignment horizontal="right" vertical="center" wrapText="1"/>
    </xf>
    <xf numFmtId="3" fontId="50" fillId="2" borderId="1" xfId="0" applyNumberFormat="1" applyFont="1" applyFill="1" applyBorder="1" applyAlignment="1">
      <alignment vertical="center"/>
    </xf>
    <xf numFmtId="0" fontId="50" fillId="2" borderId="1" xfId="0" applyFont="1" applyFill="1" applyBorder="1" applyAlignment="1">
      <alignment vertical="center" wrapText="1"/>
    </xf>
    <xf numFmtId="165" fontId="50" fillId="0" borderId="1" xfId="1" applyNumberFormat="1" applyFont="1" applyBorder="1" applyAlignment="1">
      <alignment horizontal="right" vertical="center"/>
    </xf>
    <xf numFmtId="3" fontId="2" fillId="2" borderId="1" xfId="13" applyNumberFormat="1" applyFont="1" applyFill="1" applyBorder="1" applyAlignment="1">
      <alignment horizontal="right" vertical="center" wrapText="1"/>
    </xf>
    <xf numFmtId="1" fontId="2" fillId="2" borderId="1" xfId="13" quotePrefix="1" applyNumberFormat="1" applyFont="1" applyFill="1" applyBorder="1" applyAlignment="1">
      <alignment horizontal="center" wrapText="1"/>
    </xf>
    <xf numFmtId="165" fontId="50" fillId="2" borderId="1" xfId="1" applyNumberFormat="1" applyFont="1" applyFill="1" applyBorder="1"/>
    <xf numFmtId="0" fontId="50" fillId="2" borderId="1" xfId="0" quotePrefix="1" applyFont="1" applyFill="1" applyBorder="1" applyAlignment="1">
      <alignment horizontal="center" vertical="center"/>
    </xf>
    <xf numFmtId="0" fontId="50" fillId="2" borderId="1" xfId="0" applyFont="1" applyFill="1" applyBorder="1" applyAlignment="1">
      <alignment horizontal="left" vertical="center" wrapText="1"/>
    </xf>
    <xf numFmtId="0" fontId="87" fillId="0" borderId="0" xfId="0" applyFont="1"/>
    <xf numFmtId="0" fontId="39" fillId="2" borderId="1" xfId="13" applyFont="1" applyFill="1" applyBorder="1" applyAlignment="1">
      <alignment horizontal="center" vertical="center" wrapText="1"/>
    </xf>
    <xf numFmtId="0" fontId="39" fillId="2" borderId="1" xfId="13" applyNumberFormat="1" applyFont="1" applyFill="1" applyBorder="1" applyAlignment="1">
      <alignment horizontal="center" vertical="center" wrapText="1"/>
    </xf>
    <xf numFmtId="0" fontId="29" fillId="4"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44" fillId="0" borderId="1" xfId="0" applyFont="1" applyBorder="1" applyAlignment="1" applyProtection="1">
      <alignment vertical="center"/>
      <protection locked="0"/>
    </xf>
    <xf numFmtId="1" fontId="39" fillId="0" borderId="1" xfId="0" applyNumberFormat="1" applyFont="1" applyFill="1" applyBorder="1" applyAlignment="1" applyProtection="1">
      <alignment vertical="center" wrapText="1"/>
      <protection locked="0"/>
    </xf>
    <xf numFmtId="0" fontId="44" fillId="0" borderId="1" xfId="0" applyFont="1" applyFill="1" applyBorder="1" applyAlignment="1" applyProtection="1">
      <alignment vertical="center"/>
      <protection locked="0"/>
    </xf>
    <xf numFmtId="165" fontId="33" fillId="0" borderId="1" xfId="0" applyNumberFormat="1" applyFont="1" applyBorder="1" applyAlignment="1">
      <alignment vertical="center"/>
    </xf>
    <xf numFmtId="0" fontId="29" fillId="4" borderId="1" xfId="0" applyFont="1" applyFill="1" applyBorder="1" applyAlignment="1">
      <alignment horizontal="center" vertical="center" wrapText="1"/>
    </xf>
    <xf numFmtId="0" fontId="44" fillId="0" borderId="1" xfId="0" applyFont="1" applyFill="1" applyBorder="1" applyAlignment="1">
      <alignment vertical="center"/>
    </xf>
    <xf numFmtId="0" fontId="31" fillId="20" borderId="1" xfId="0" applyFont="1" applyFill="1" applyBorder="1" applyAlignment="1">
      <alignment vertical="center"/>
    </xf>
    <xf numFmtId="1" fontId="39" fillId="21" borderId="1" xfId="0" applyNumberFormat="1" applyFont="1" applyFill="1" applyBorder="1" applyAlignment="1">
      <alignment vertical="center" wrapText="1"/>
    </xf>
    <xf numFmtId="0" fontId="44" fillId="21" borderId="1" xfId="0" applyFont="1" applyFill="1" applyBorder="1" applyAlignment="1">
      <alignment vertical="center"/>
    </xf>
    <xf numFmtId="1" fontId="29" fillId="21" borderId="1" xfId="0" applyNumberFormat="1" applyFont="1" applyFill="1" applyBorder="1" applyAlignment="1" applyProtection="1">
      <alignment vertical="center" wrapText="1"/>
      <protection locked="0"/>
    </xf>
    <xf numFmtId="0" fontId="33" fillId="0" borderId="1" xfId="0" applyFont="1" applyBorder="1" applyAlignment="1">
      <alignment horizontal="center" vertical="center"/>
    </xf>
    <xf numFmtId="0" fontId="33" fillId="0" borderId="1" xfId="0" applyFont="1" applyBorder="1" applyAlignment="1" applyProtection="1">
      <alignment horizontal="center" vertical="center" wrapText="1"/>
      <protection locked="0"/>
    </xf>
    <xf numFmtId="165" fontId="39" fillId="5" borderId="1" xfId="1" applyNumberFormat="1" applyFont="1" applyFill="1" applyBorder="1" applyAlignment="1" applyProtection="1">
      <alignment horizontal="left" vertical="center" wrapText="1"/>
      <protection locked="0"/>
    </xf>
    <xf numFmtId="165" fontId="39" fillId="0" borderId="1" xfId="1" applyNumberFormat="1" applyFont="1" applyFill="1" applyBorder="1" applyAlignment="1" applyProtection="1">
      <alignment horizontal="left" vertical="center" wrapText="1"/>
      <protection locked="0"/>
    </xf>
    <xf numFmtId="165" fontId="40" fillId="5" borderId="1" xfId="1" applyNumberFormat="1" applyFont="1" applyFill="1" applyBorder="1" applyAlignment="1" applyProtection="1">
      <alignment vertical="center" wrapText="1"/>
      <protection locked="0"/>
    </xf>
    <xf numFmtId="165" fontId="33" fillId="0" borderId="1" xfId="1" applyNumberFormat="1" applyFont="1" applyBorder="1" applyAlignment="1">
      <alignment horizontal="right" vertical="center"/>
    </xf>
    <xf numFmtId="165" fontId="33" fillId="0" borderId="1" xfId="1" applyNumberFormat="1" applyFont="1" applyBorder="1" applyAlignment="1" applyProtection="1">
      <alignment horizontal="right" vertical="center"/>
      <protection locked="0"/>
    </xf>
    <xf numFmtId="165" fontId="44" fillId="21" borderId="1" xfId="1" applyNumberFormat="1" applyFont="1" applyFill="1" applyBorder="1" applyAlignment="1" applyProtection="1">
      <alignment horizontal="right" vertical="center"/>
      <protection locked="0"/>
    </xf>
    <xf numFmtId="165" fontId="40" fillId="0" borderId="1" xfId="1" applyNumberFormat="1" applyFont="1" applyFill="1" applyBorder="1" applyAlignment="1" applyProtection="1">
      <alignment vertical="center" wrapText="1"/>
      <protection locked="0"/>
    </xf>
    <xf numFmtId="165" fontId="39" fillId="21" borderId="1" xfId="1" applyNumberFormat="1" applyFont="1" applyFill="1" applyBorder="1" applyAlignment="1" applyProtection="1">
      <alignment vertical="center" wrapText="1"/>
      <protection locked="0"/>
    </xf>
    <xf numFmtId="165" fontId="40" fillId="0" borderId="1" xfId="1" quotePrefix="1" applyNumberFormat="1" applyFont="1" applyBorder="1" applyAlignment="1" applyProtection="1">
      <alignment horizontal="center" vertical="center" wrapText="1"/>
      <protection locked="0"/>
    </xf>
    <xf numFmtId="165" fontId="33" fillId="0" borderId="1" xfId="1" applyNumberFormat="1" applyFont="1" applyBorder="1" applyAlignment="1" applyProtection="1">
      <alignment vertical="center"/>
      <protection locked="0"/>
    </xf>
    <xf numFmtId="165" fontId="39" fillId="0" borderId="1" xfId="1" applyNumberFormat="1" applyFont="1" applyFill="1" applyBorder="1" applyAlignment="1" applyProtection="1">
      <alignment vertical="center" wrapText="1"/>
      <protection locked="0"/>
    </xf>
    <xf numFmtId="165" fontId="33" fillId="0" borderId="1" xfId="1" applyNumberFormat="1" applyFont="1" applyBorder="1" applyAlignment="1">
      <alignment horizontal="center" vertical="center"/>
    </xf>
    <xf numFmtId="165" fontId="44" fillId="21" borderId="1" xfId="1" applyNumberFormat="1" applyFont="1" applyFill="1" applyBorder="1" applyAlignment="1" applyProtection="1">
      <alignment vertical="center"/>
      <protection locked="0"/>
    </xf>
    <xf numFmtId="165" fontId="33" fillId="0" borderId="1" xfId="1" applyNumberFormat="1" applyFont="1" applyFill="1" applyBorder="1" applyAlignment="1" applyProtection="1">
      <alignment vertical="center"/>
      <protection locked="0"/>
    </xf>
    <xf numFmtId="165" fontId="33" fillId="0" borderId="1" xfId="1" applyNumberFormat="1" applyFont="1" applyBorder="1" applyAlignment="1" applyProtection="1">
      <alignment horizontal="center" vertical="center"/>
      <protection locked="0"/>
    </xf>
    <xf numFmtId="165" fontId="39" fillId="21" borderId="1" xfId="1" applyNumberFormat="1" applyFont="1" applyFill="1" applyBorder="1" applyAlignment="1" applyProtection="1">
      <alignment horizontal="left" vertical="center" wrapText="1"/>
      <protection locked="0"/>
    </xf>
    <xf numFmtId="165" fontId="33" fillId="0" borderId="1" xfId="1" applyNumberFormat="1" applyFont="1" applyFill="1" applyBorder="1" applyAlignment="1" applyProtection="1">
      <alignment horizontal="right" vertical="center"/>
      <protection locked="0"/>
    </xf>
    <xf numFmtId="165" fontId="40" fillId="0" borderId="1" xfId="1" applyNumberFormat="1" applyFont="1" applyFill="1" applyBorder="1" applyAlignment="1" applyProtection="1">
      <alignment horizontal="right" vertical="center"/>
      <protection locked="0"/>
    </xf>
    <xf numFmtId="165" fontId="40" fillId="21" borderId="1" xfId="1" applyNumberFormat="1" applyFont="1" applyFill="1" applyBorder="1" applyAlignment="1" applyProtection="1">
      <alignment vertical="center" wrapText="1"/>
      <protection locked="0"/>
    </xf>
    <xf numFmtId="165" fontId="39" fillId="0" borderId="1" xfId="1" quotePrefix="1" applyNumberFormat="1" applyFont="1" applyBorder="1" applyAlignment="1">
      <alignment horizontal="center" vertical="center" wrapText="1"/>
    </xf>
    <xf numFmtId="165" fontId="39" fillId="0" borderId="1" xfId="1" applyNumberFormat="1" applyFont="1" applyBorder="1" applyAlignment="1">
      <alignment horizontal="right" vertical="center"/>
    </xf>
    <xf numFmtId="165" fontId="44" fillId="0" borderId="1" xfId="1" applyNumberFormat="1" applyFont="1" applyFill="1" applyBorder="1" applyAlignment="1">
      <alignment vertical="center"/>
    </xf>
    <xf numFmtId="165" fontId="39" fillId="5" borderId="1" xfId="1" applyNumberFormat="1" applyFont="1" applyFill="1" applyBorder="1" applyAlignment="1">
      <alignment horizontal="left" vertical="center" wrapText="1"/>
    </xf>
    <xf numFmtId="165" fontId="40" fillId="5" borderId="1" xfId="1" applyNumberFormat="1" applyFont="1" applyFill="1" applyBorder="1" applyAlignment="1">
      <alignment vertical="center" wrapText="1"/>
    </xf>
    <xf numFmtId="165" fontId="44" fillId="0" borderId="1" xfId="1" applyNumberFormat="1" applyFont="1" applyFill="1" applyBorder="1" applyAlignment="1">
      <alignment horizontal="right" vertical="center"/>
    </xf>
    <xf numFmtId="165" fontId="40" fillId="0" borderId="1" xfId="1" quotePrefix="1" applyNumberFormat="1" applyFont="1" applyBorder="1" applyAlignment="1">
      <alignment horizontal="center" vertical="center" wrapText="1"/>
    </xf>
    <xf numFmtId="165" fontId="39" fillId="0" borderId="1" xfId="1" applyNumberFormat="1" applyFont="1" applyFill="1" applyBorder="1" applyAlignment="1">
      <alignment horizontal="left" vertical="center" wrapText="1"/>
    </xf>
    <xf numFmtId="165" fontId="39" fillId="0" borderId="1" xfId="1" applyNumberFormat="1" applyFont="1" applyFill="1" applyBorder="1" applyAlignment="1">
      <alignment vertical="center" wrapText="1"/>
    </xf>
    <xf numFmtId="165" fontId="44" fillId="6" borderId="1" xfId="1" applyNumberFormat="1" applyFont="1" applyFill="1" applyBorder="1" applyAlignment="1">
      <alignment vertical="center"/>
    </xf>
    <xf numFmtId="165" fontId="33" fillId="9" borderId="1" xfId="1" applyNumberFormat="1" applyFont="1" applyFill="1" applyBorder="1" applyAlignment="1">
      <alignment vertical="center"/>
    </xf>
    <xf numFmtId="165" fontId="44" fillId="23" borderId="1" xfId="1" applyNumberFormat="1" applyFont="1" applyFill="1" applyBorder="1" applyAlignment="1">
      <alignment vertical="center"/>
    </xf>
    <xf numFmtId="165" fontId="33" fillId="20" borderId="1" xfId="1" applyNumberFormat="1" applyFont="1" applyFill="1" applyBorder="1" applyAlignment="1">
      <alignment vertical="center"/>
    </xf>
    <xf numFmtId="165" fontId="40" fillId="0" borderId="1" xfId="1" applyNumberFormat="1" applyFont="1" applyFill="1" applyBorder="1" applyAlignment="1">
      <alignment horizontal="right" vertical="center"/>
    </xf>
    <xf numFmtId="165" fontId="44" fillId="21" borderId="1" xfId="1" applyNumberFormat="1" applyFont="1" applyFill="1" applyBorder="1" applyAlignment="1">
      <alignment horizontal="right" vertical="center"/>
    </xf>
    <xf numFmtId="165" fontId="39" fillId="21" borderId="1" xfId="1" applyNumberFormat="1" applyFont="1" applyFill="1" applyBorder="1" applyAlignment="1">
      <alignment vertical="center" wrapText="1"/>
    </xf>
    <xf numFmtId="165" fontId="44" fillId="0" borderId="1" xfId="1" applyNumberFormat="1" applyFont="1" applyBorder="1" applyAlignment="1">
      <alignment horizontal="right" vertical="center"/>
    </xf>
    <xf numFmtId="165" fontId="39" fillId="0" borderId="1" xfId="1" quotePrefix="1" applyNumberFormat="1" applyFont="1" applyBorder="1" applyAlignment="1">
      <alignment horizontal="left" vertical="center" wrapText="1"/>
    </xf>
    <xf numFmtId="4" fontId="39" fillId="2" borderId="1" xfId="13" applyNumberFormat="1" applyFont="1" applyFill="1" applyBorder="1" applyAlignment="1">
      <alignment horizontal="center" vertical="center" wrapText="1"/>
    </xf>
    <xf numFmtId="0" fontId="33" fillId="5" borderId="1" xfId="0" applyFont="1" applyFill="1" applyBorder="1" applyAlignment="1">
      <alignment vertical="center"/>
    </xf>
    <xf numFmtId="165" fontId="33" fillId="5" borderId="1" xfId="1" applyNumberFormat="1" applyFont="1" applyFill="1" applyBorder="1" applyAlignment="1">
      <alignment horizontal="right" vertical="center"/>
    </xf>
    <xf numFmtId="165" fontId="39" fillId="2" borderId="1" xfId="1" applyNumberFormat="1" applyFont="1" applyFill="1" applyBorder="1" applyAlignment="1">
      <alignment vertical="center" wrapText="1"/>
    </xf>
    <xf numFmtId="1" fontId="40" fillId="0" borderId="1" xfId="0" applyNumberFormat="1" applyFont="1" applyFill="1" applyBorder="1" applyAlignment="1">
      <alignment horizontal="left" vertical="center" wrapText="1"/>
    </xf>
    <xf numFmtId="165" fontId="40" fillId="2" borderId="1" xfId="1" applyNumberFormat="1" applyFont="1" applyFill="1" applyBorder="1" applyAlignment="1">
      <alignment horizontal="right" vertical="center" wrapText="1"/>
    </xf>
    <xf numFmtId="0" fontId="33" fillId="14" borderId="1" xfId="0" applyFont="1" applyFill="1" applyBorder="1" applyAlignment="1">
      <alignment vertical="center"/>
    </xf>
    <xf numFmtId="165" fontId="44" fillId="0" borderId="1" xfId="0" applyNumberFormat="1" applyFont="1" applyBorder="1" applyAlignment="1">
      <alignment vertical="center"/>
    </xf>
    <xf numFmtId="165" fontId="44" fillId="14" borderId="1" xfId="0" applyNumberFormat="1" applyFont="1" applyFill="1" applyBorder="1" applyAlignment="1">
      <alignment vertical="center"/>
    </xf>
    <xf numFmtId="165" fontId="45" fillId="22" borderId="1" xfId="1" applyNumberFormat="1" applyFont="1" applyFill="1" applyBorder="1" applyAlignment="1">
      <alignment vertical="center" wrapText="1"/>
    </xf>
    <xf numFmtId="165" fontId="88" fillId="22" borderId="1" xfId="1" applyNumberFormat="1" applyFont="1" applyFill="1" applyBorder="1" applyAlignment="1">
      <alignment vertical="center" wrapText="1"/>
    </xf>
    <xf numFmtId="0" fontId="33" fillId="0" borderId="0" xfId="0" applyFont="1" applyAlignment="1">
      <alignment vertical="center"/>
    </xf>
    <xf numFmtId="165" fontId="40" fillId="0" borderId="1" xfId="1" quotePrefix="1" applyNumberFormat="1" applyFont="1" applyBorder="1" applyAlignment="1">
      <alignment horizontal="right" vertical="center" wrapText="1"/>
    </xf>
    <xf numFmtId="165" fontId="39" fillId="0" borderId="1" xfId="1" quotePrefix="1" applyNumberFormat="1" applyFont="1" applyBorder="1" applyAlignment="1">
      <alignment horizontal="right" vertical="center" wrapText="1"/>
    </xf>
    <xf numFmtId="0" fontId="33" fillId="0" borderId="6" xfId="0" applyFont="1" applyBorder="1" applyAlignment="1">
      <alignment vertical="center"/>
    </xf>
    <xf numFmtId="0" fontId="33" fillId="0" borderId="0" xfId="0" applyFont="1" applyBorder="1" applyAlignment="1">
      <alignment vertical="center"/>
    </xf>
    <xf numFmtId="0" fontId="31" fillId="0" borderId="0" xfId="0" applyFont="1"/>
    <xf numFmtId="0" fontId="33" fillId="0" borderId="1" xfId="0" applyFont="1" applyBorder="1" applyAlignment="1" applyProtection="1">
      <alignment vertical="center" wrapText="1"/>
      <protection locked="0"/>
    </xf>
    <xf numFmtId="49" fontId="29" fillId="0" borderId="1" xfId="0" quotePrefix="1" applyNumberFormat="1" applyFont="1" applyBorder="1" applyAlignment="1">
      <alignment horizontal="center" vertical="center" wrapText="1"/>
    </xf>
    <xf numFmtId="49" fontId="30" fillId="0" borderId="1" xfId="0" quotePrefix="1" applyNumberFormat="1" applyFont="1" applyBorder="1" applyAlignment="1">
      <alignment horizontal="center" vertical="center"/>
    </xf>
    <xf numFmtId="49" fontId="29" fillId="0" borderId="1" xfId="0" applyNumberFormat="1" applyFont="1" applyBorder="1" applyAlignment="1">
      <alignment horizontal="center" vertical="center"/>
    </xf>
    <xf numFmtId="1" fontId="28" fillId="0" borderId="1" xfId="0" applyNumberFormat="1" applyFont="1" applyFill="1" applyBorder="1" applyAlignment="1" applyProtection="1">
      <alignment vertical="top" wrapText="1"/>
      <protection locked="0"/>
    </xf>
    <xf numFmtId="0" fontId="59" fillId="0" borderId="1" xfId="0" quotePrefix="1" applyFont="1" applyBorder="1" applyAlignment="1" applyProtection="1">
      <alignment horizontal="center" vertical="center" wrapText="1"/>
      <protection locked="0"/>
    </xf>
    <xf numFmtId="0" fontId="50" fillId="0" borderId="1" xfId="0" applyFont="1" applyBorder="1" applyAlignment="1" applyProtection="1">
      <alignment vertical="center"/>
      <protection locked="0"/>
    </xf>
    <xf numFmtId="0" fontId="58" fillId="0" borderId="1" xfId="0" quotePrefix="1" applyFont="1" applyBorder="1" applyAlignment="1" applyProtection="1">
      <alignment horizontal="center" vertical="center"/>
      <protection locked="0"/>
    </xf>
    <xf numFmtId="0" fontId="58" fillId="5" borderId="1" xfId="0" applyFont="1" applyFill="1" applyBorder="1" applyAlignment="1" applyProtection="1">
      <alignment horizontal="center" vertical="center"/>
      <protection locked="0"/>
    </xf>
    <xf numFmtId="0" fontId="50" fillId="2" borderId="1" xfId="0" quotePrefix="1" applyFont="1" applyFill="1" applyBorder="1" applyAlignment="1" applyProtection="1">
      <alignment horizontal="center" vertical="center"/>
      <protection locked="0"/>
    </xf>
    <xf numFmtId="0" fontId="50" fillId="0" borderId="1" xfId="0" quotePrefix="1" applyFont="1" applyFill="1" applyBorder="1" applyAlignment="1" applyProtection="1">
      <alignment horizontal="center" vertical="center"/>
      <protection locked="0"/>
    </xf>
    <xf numFmtId="0" fontId="58" fillId="21" borderId="1" xfId="0" quotePrefix="1" applyFont="1" applyFill="1" applyBorder="1" applyAlignment="1" applyProtection="1">
      <alignment horizontal="center" vertical="center"/>
      <protection locked="0"/>
    </xf>
    <xf numFmtId="0" fontId="58" fillId="21" borderId="1" xfId="0" applyFont="1" applyFill="1" applyBorder="1" applyAlignment="1" applyProtection="1">
      <alignment vertical="center"/>
      <protection locked="0"/>
    </xf>
    <xf numFmtId="0" fontId="58" fillId="5" borderId="1" xfId="0" quotePrefix="1" applyFont="1" applyFill="1" applyBorder="1" applyAlignment="1" applyProtection="1">
      <alignment horizontal="center" vertical="center"/>
      <protection locked="0"/>
    </xf>
    <xf numFmtId="1" fontId="59" fillId="21" borderId="1" xfId="0" quotePrefix="1"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1" fontId="2" fillId="2" borderId="1" xfId="0" quotePrefix="1" applyNumberFormat="1" applyFont="1" applyFill="1" applyBorder="1" applyAlignment="1" applyProtection="1">
      <alignment horizontal="center" vertical="center" wrapText="1"/>
      <protection locked="0"/>
    </xf>
    <xf numFmtId="0" fontId="58" fillId="21" borderId="1" xfId="0" applyFont="1" applyFill="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21" borderId="1" xfId="0" quotePrefix="1" applyFont="1" applyFill="1" applyBorder="1" applyAlignment="1" applyProtection="1">
      <alignment horizontal="center" vertical="center"/>
      <protection locked="0"/>
    </xf>
    <xf numFmtId="0" fontId="58" fillId="0" borderId="1" xfId="0" quotePrefix="1" applyFont="1" applyFill="1" applyBorder="1" applyAlignment="1" applyProtection="1">
      <alignment horizontal="center" vertical="center"/>
      <protection locked="0"/>
    </xf>
    <xf numFmtId="0" fontId="85" fillId="16" borderId="1" xfId="0" quotePrefix="1"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protection locked="0"/>
    </xf>
    <xf numFmtId="0" fontId="58" fillId="0" borderId="1" xfId="0" quotePrefix="1" applyFont="1" applyBorder="1" applyAlignment="1">
      <alignment horizontal="center" vertical="center"/>
    </xf>
    <xf numFmtId="0" fontId="58" fillId="0" borderId="1" xfId="0" quotePrefix="1" applyFont="1" applyFill="1" applyBorder="1" applyAlignment="1">
      <alignment horizontal="center" vertical="center"/>
    </xf>
    <xf numFmtId="0" fontId="58" fillId="0" borderId="1" xfId="0" quotePrefix="1" applyFont="1" applyBorder="1" applyAlignment="1">
      <alignment vertical="center"/>
    </xf>
    <xf numFmtId="0" fontId="50" fillId="0" borderId="1" xfId="0" quotePrefix="1" applyFont="1" applyFill="1" applyBorder="1" applyAlignment="1">
      <alignment horizontal="center" vertical="top"/>
    </xf>
    <xf numFmtId="165" fontId="50" fillId="0" borderId="1" xfId="1" applyNumberFormat="1" applyFont="1" applyBorder="1" applyAlignment="1">
      <alignment vertical="center" wrapText="1"/>
    </xf>
    <xf numFmtId="0" fontId="50" fillId="0" borderId="1" xfId="0" quotePrefix="1" applyFont="1" applyFill="1" applyBorder="1" applyAlignment="1">
      <alignment horizontal="center" vertical="center"/>
    </xf>
    <xf numFmtId="0" fontId="85" fillId="16" borderId="1" xfId="0" quotePrefix="1" applyFont="1" applyFill="1" applyBorder="1" applyAlignment="1">
      <alignment horizontal="center" vertical="center"/>
    </xf>
    <xf numFmtId="1" fontId="28" fillId="0" borderId="1" xfId="0" applyNumberFormat="1" applyFont="1" applyFill="1" applyBorder="1" applyAlignment="1" applyProtection="1">
      <alignment horizontal="left" vertical="center" wrapText="1"/>
      <protection locked="0"/>
    </xf>
    <xf numFmtId="0" fontId="28" fillId="0" borderId="1" xfId="0" applyFont="1" applyBorder="1" applyAlignment="1" applyProtection="1">
      <alignment horizontal="left" vertical="center" wrapText="1"/>
      <protection locked="0"/>
    </xf>
    <xf numFmtId="3" fontId="28" fillId="0" borderId="1" xfId="0" applyNumberFormat="1" applyFont="1" applyBorder="1" applyAlignment="1" applyProtection="1">
      <alignment horizontal="left" vertical="center"/>
      <protection locked="0"/>
    </xf>
    <xf numFmtId="3" fontId="28" fillId="0" borderId="1" xfId="0" applyNumberFormat="1" applyFont="1" applyBorder="1" applyAlignment="1" applyProtection="1">
      <alignment horizontal="left" vertical="center" wrapText="1"/>
      <protection locked="0"/>
    </xf>
    <xf numFmtId="1" fontId="28" fillId="0" borderId="1" xfId="0" applyNumberFormat="1" applyFont="1" applyFill="1" applyBorder="1" applyAlignment="1">
      <alignment vertical="top" wrapText="1"/>
    </xf>
    <xf numFmtId="0" fontId="28" fillId="2" borderId="1" xfId="0" applyFont="1" applyFill="1" applyBorder="1" applyAlignment="1" applyProtection="1">
      <alignment vertical="center"/>
      <protection locked="0"/>
    </xf>
    <xf numFmtId="0" fontId="28" fillId="0"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vertical="center" wrapText="1"/>
      <protection locked="0"/>
    </xf>
    <xf numFmtId="0" fontId="31" fillId="0" borderId="1" xfId="0" applyFont="1" applyBorder="1" applyAlignment="1">
      <alignment horizontal="left" vertical="center" wrapText="1"/>
    </xf>
    <xf numFmtId="0" fontId="28" fillId="0" borderId="1" xfId="0" applyFont="1" applyFill="1" applyBorder="1" applyAlignment="1" applyProtection="1">
      <alignment vertical="center" wrapText="1"/>
      <protection locked="0"/>
    </xf>
    <xf numFmtId="1" fontId="28" fillId="2" borderId="1" xfId="5" applyNumberFormat="1" applyFont="1" applyFill="1" applyBorder="1" applyAlignment="1" applyProtection="1">
      <alignment vertical="center" wrapText="1"/>
      <protection locked="0"/>
    </xf>
    <xf numFmtId="0" fontId="28" fillId="2" borderId="1" xfId="5" applyFont="1" applyFill="1" applyBorder="1" applyAlignment="1" applyProtection="1">
      <alignment vertical="center" wrapText="1"/>
      <protection locked="0"/>
    </xf>
    <xf numFmtId="1" fontId="28" fillId="2" borderId="1" xfId="5" applyNumberFormat="1" applyFont="1" applyFill="1" applyBorder="1" applyAlignment="1" applyProtection="1">
      <alignment horizontal="left" vertical="center" wrapText="1"/>
      <protection locked="0"/>
    </xf>
    <xf numFmtId="0" fontId="28" fillId="2" borderId="1" xfId="18" applyFont="1" applyFill="1" applyBorder="1" applyAlignment="1" applyProtection="1">
      <alignment horizontal="left" vertical="center" wrapText="1"/>
      <protection locked="0"/>
    </xf>
    <xf numFmtId="0" fontId="28" fillId="2" borderId="1" xfId="5" applyFont="1" applyFill="1" applyBorder="1" applyAlignment="1" applyProtection="1">
      <alignment horizontal="left" vertical="center" wrapText="1"/>
      <protection locked="0"/>
    </xf>
    <xf numFmtId="0" fontId="28" fillId="0" borderId="1" xfId="5" applyFont="1" applyFill="1" applyBorder="1" applyAlignment="1" applyProtection="1">
      <alignment vertical="center" wrapText="1"/>
      <protection locked="0"/>
    </xf>
    <xf numFmtId="0" fontId="31" fillId="0" borderId="1" xfId="0" applyFont="1" applyFill="1" applyBorder="1" applyAlignment="1" applyProtection="1">
      <alignment horizontal="left" vertical="center" wrapText="1"/>
      <protection locked="0"/>
    </xf>
    <xf numFmtId="1" fontId="28" fillId="0" borderId="1" xfId="5"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wrapText="1"/>
      <protection locked="0"/>
    </xf>
    <xf numFmtId="3" fontId="28" fillId="2" borderId="1" xfId="0" applyNumberFormat="1" applyFont="1" applyFill="1" applyBorder="1" applyAlignment="1" applyProtection="1">
      <alignment vertical="center" wrapText="1"/>
      <protection locked="0"/>
    </xf>
    <xf numFmtId="1" fontId="28" fillId="2" borderId="1" xfId="2" applyNumberFormat="1" applyFont="1" applyFill="1" applyBorder="1" applyAlignment="1" applyProtection="1">
      <alignment vertical="center" wrapText="1"/>
      <protection locked="0"/>
    </xf>
    <xf numFmtId="0" fontId="31" fillId="0" borderId="1" xfId="0" applyFont="1" applyBorder="1" applyAlignment="1" applyProtection="1">
      <alignment horizontal="left" vertical="center" wrapText="1"/>
      <protection locked="0"/>
    </xf>
    <xf numFmtId="1" fontId="28" fillId="2" borderId="1" xfId="2" applyNumberFormat="1" applyFont="1" applyFill="1" applyBorder="1" applyAlignment="1" applyProtection="1">
      <alignment horizontal="left" vertical="center" wrapText="1"/>
      <protection locked="0"/>
    </xf>
    <xf numFmtId="1" fontId="29" fillId="2" borderId="1" xfId="0" applyNumberFormat="1" applyFont="1" applyFill="1" applyBorder="1" applyAlignment="1" applyProtection="1">
      <alignment vertical="center" wrapText="1"/>
      <protection locked="0"/>
    </xf>
    <xf numFmtId="0" fontId="31" fillId="2" borderId="1" xfId="0" applyFont="1" applyFill="1" applyBorder="1" applyAlignment="1">
      <alignment vertical="center" wrapText="1"/>
    </xf>
    <xf numFmtId="1" fontId="28" fillId="0" borderId="1" xfId="2" applyNumberFormat="1" applyFont="1" applyFill="1" applyBorder="1" applyAlignment="1" applyProtection="1">
      <alignment vertical="center" wrapText="1"/>
      <protection locked="0"/>
    </xf>
    <xf numFmtId="1" fontId="28" fillId="2" borderId="1" xfId="2" applyNumberFormat="1" applyFont="1" applyFill="1" applyBorder="1" applyAlignment="1">
      <alignment vertical="center" wrapText="1"/>
    </xf>
    <xf numFmtId="1" fontId="28" fillId="16" borderId="1" xfId="0" applyNumberFormat="1" applyFont="1" applyFill="1" applyBorder="1" applyAlignment="1">
      <alignment vertical="center" wrapText="1"/>
    </xf>
    <xf numFmtId="0" fontId="90" fillId="0" borderId="1" xfId="0" applyFont="1" applyBorder="1" applyAlignment="1">
      <alignment horizontal="left" vertical="top" wrapText="1"/>
    </xf>
    <xf numFmtId="0" fontId="90" fillId="0" borderId="1" xfId="0" applyFont="1" applyBorder="1" applyAlignment="1">
      <alignment horizontal="left" vertical="center" wrapText="1"/>
    </xf>
    <xf numFmtId="1" fontId="28" fillId="16" borderId="1" xfId="0" applyNumberFormat="1" applyFont="1" applyFill="1" applyBorder="1" applyAlignment="1" applyProtection="1">
      <alignment vertical="center" wrapText="1"/>
      <protection locked="0"/>
    </xf>
    <xf numFmtId="1" fontId="28" fillId="2" borderId="1" xfId="0" applyNumberFormat="1" applyFont="1" applyFill="1" applyBorder="1" applyAlignment="1">
      <alignment vertical="top" wrapText="1"/>
    </xf>
    <xf numFmtId="165" fontId="31" fillId="0" borderId="1" xfId="1" applyNumberFormat="1" applyFont="1" applyFill="1" applyBorder="1" applyAlignment="1" applyProtection="1">
      <alignment vertical="center"/>
      <protection locked="0"/>
    </xf>
    <xf numFmtId="3" fontId="28" fillId="2" borderId="1" xfId="3" applyNumberFormat="1" applyFont="1" applyFill="1" applyBorder="1" applyAlignment="1" applyProtection="1">
      <alignment vertical="center" wrapText="1"/>
      <protection locked="0"/>
    </xf>
    <xf numFmtId="0" fontId="28" fillId="0" borderId="1" xfId="2" applyFont="1" applyFill="1" applyBorder="1" applyAlignment="1" applyProtection="1">
      <alignment vertical="center" wrapText="1"/>
      <protection locked="0"/>
    </xf>
    <xf numFmtId="3" fontId="28" fillId="0" borderId="1" xfId="3" applyNumberFormat="1" applyFont="1" applyFill="1" applyBorder="1" applyAlignment="1" applyProtection="1">
      <alignment vertical="center" wrapText="1"/>
      <protection locked="0"/>
    </xf>
    <xf numFmtId="165" fontId="40" fillId="0" borderId="1" xfId="1" applyNumberFormat="1" applyFont="1" applyFill="1" applyBorder="1" applyAlignment="1" applyProtection="1">
      <alignment horizontal="center" vertical="center" wrapText="1"/>
      <protection locked="0"/>
    </xf>
    <xf numFmtId="0" fontId="30" fillId="4" borderId="1" xfId="0" applyFont="1" applyFill="1" applyBorder="1" applyAlignment="1">
      <alignment horizontal="center" vertical="center"/>
    </xf>
    <xf numFmtId="0" fontId="29" fillId="3" borderId="1" xfId="0" applyFont="1" applyFill="1" applyBorder="1" applyAlignment="1">
      <alignment horizontal="center" vertical="center" wrapText="1"/>
    </xf>
    <xf numFmtId="0" fontId="29" fillId="0" borderId="1" xfId="0" applyFont="1" applyFill="1" applyBorder="1" applyAlignment="1">
      <alignment vertical="center"/>
    </xf>
    <xf numFmtId="0" fontId="29" fillId="0" borderId="1" xfId="0" applyFont="1" applyFill="1" applyBorder="1" applyAlignment="1">
      <alignment vertical="center" wrapText="1"/>
    </xf>
    <xf numFmtId="0" fontId="29" fillId="0" borderId="1" xfId="5" applyFont="1" applyFill="1" applyBorder="1" applyAlignment="1">
      <alignment vertical="center" wrapText="1"/>
    </xf>
    <xf numFmtId="1" fontId="29" fillId="3" borderId="1" xfId="0" applyNumberFormat="1" applyFont="1" applyFill="1" applyBorder="1" applyAlignment="1">
      <alignment horizontal="center" vertical="center" wrapText="1"/>
    </xf>
    <xf numFmtId="1" fontId="91" fillId="24" borderId="1" xfId="0" applyNumberFormat="1" applyFont="1" applyFill="1" applyBorder="1" applyAlignment="1">
      <alignment vertical="center"/>
    </xf>
    <xf numFmtId="0" fontId="91" fillId="24" borderId="1" xfId="0" applyFont="1" applyFill="1" applyBorder="1" applyAlignment="1">
      <alignment vertical="center"/>
    </xf>
    <xf numFmtId="0" fontId="52" fillId="0" borderId="1" xfId="8" applyFont="1" applyBorder="1" applyAlignment="1">
      <alignment horizontal="center" vertical="center"/>
    </xf>
    <xf numFmtId="0" fontId="29" fillId="0" borderId="1" xfId="8" applyFont="1" applyBorder="1" applyAlignment="1">
      <alignment horizontal="center" vertical="center"/>
    </xf>
    <xf numFmtId="0" fontId="52" fillId="0" borderId="1" xfId="8" applyFont="1" applyBorder="1" applyAlignment="1">
      <alignment horizontal="center" vertical="center" wrapText="1"/>
    </xf>
    <xf numFmtId="0" fontId="52" fillId="0" borderId="1" xfId="8" applyFont="1" applyFill="1" applyBorder="1" applyAlignment="1">
      <alignment horizontal="center" vertical="center"/>
    </xf>
    <xf numFmtId="0" fontId="29" fillId="0" borderId="1" xfId="8" applyFont="1" applyFill="1" applyBorder="1" applyAlignment="1">
      <alignment horizontal="center"/>
    </xf>
    <xf numFmtId="165" fontId="59" fillId="2" borderId="1" xfId="1" applyNumberFormat="1" applyFont="1" applyFill="1" applyBorder="1" applyAlignment="1">
      <alignment horizontal="center" vertical="center" wrapText="1"/>
    </xf>
    <xf numFmtId="0" fontId="52" fillId="0" borderId="1" xfId="8" applyFont="1" applyFill="1" applyBorder="1" applyAlignment="1">
      <alignment horizontal="center" vertical="center" wrapText="1"/>
    </xf>
    <xf numFmtId="3" fontId="0" fillId="0" borderId="0" xfId="0" applyNumberFormat="1"/>
    <xf numFmtId="0" fontId="93" fillId="0" borderId="1" xfId="8" applyFont="1" applyBorder="1" applyAlignment="1">
      <alignment horizontal="center" vertical="center"/>
    </xf>
    <xf numFmtId="0" fontId="93" fillId="0" borderId="1" xfId="8" applyFont="1" applyBorder="1" applyAlignment="1">
      <alignment vertical="center" wrapText="1"/>
    </xf>
    <xf numFmtId="3" fontId="93" fillId="0" borderId="1" xfId="8" applyNumberFormat="1" applyFont="1" applyBorder="1" applyAlignment="1">
      <alignment horizontal="right" vertical="center" wrapText="1"/>
    </xf>
    <xf numFmtId="3" fontId="93" fillId="0" borderId="1" xfId="8" applyNumberFormat="1" applyFont="1" applyFill="1" applyBorder="1" applyAlignment="1">
      <alignment horizontal="right" vertical="center" wrapText="1"/>
    </xf>
    <xf numFmtId="0" fontId="94" fillId="0" borderId="1" xfId="0" applyFont="1" applyBorder="1" applyAlignment="1" applyProtection="1">
      <alignment horizontal="center" vertical="center"/>
      <protection locked="0"/>
    </xf>
    <xf numFmtId="0" fontId="94" fillId="0" borderId="1" xfId="0" applyFont="1" applyBorder="1" applyAlignment="1" applyProtection="1">
      <alignment vertical="center"/>
      <protection locked="0"/>
    </xf>
    <xf numFmtId="0" fontId="95" fillId="0" borderId="1" xfId="0" applyFont="1" applyBorder="1" applyAlignment="1" applyProtection="1">
      <alignment vertical="center"/>
      <protection locked="0"/>
    </xf>
    <xf numFmtId="0" fontId="95" fillId="0" borderId="1" xfId="0" applyFont="1" applyBorder="1" applyProtection="1">
      <protection locked="0"/>
    </xf>
    <xf numFmtId="0" fontId="95" fillId="0" borderId="1" xfId="0" applyFont="1" applyBorder="1"/>
    <xf numFmtId="0" fontId="52" fillId="0" borderId="1" xfId="8" applyFont="1" applyBorder="1" applyAlignment="1" applyProtection="1">
      <alignment horizontal="center" vertical="center" wrapText="1"/>
      <protection locked="0"/>
    </xf>
    <xf numFmtId="0" fontId="52" fillId="0" borderId="1" xfId="8" applyFont="1" applyBorder="1" applyAlignment="1" applyProtection="1">
      <alignment horizontal="left" vertical="center" wrapText="1"/>
      <protection locked="0"/>
    </xf>
    <xf numFmtId="0" fontId="93" fillId="0" borderId="1" xfId="8" applyFont="1" applyBorder="1" applyAlignment="1" applyProtection="1">
      <alignment horizontal="center" vertical="center"/>
      <protection locked="0"/>
    </xf>
    <xf numFmtId="0" fontId="93" fillId="0" borderId="1" xfId="8" applyFont="1" applyBorder="1" applyAlignment="1" applyProtection="1">
      <alignment vertical="center" wrapText="1"/>
      <protection locked="0"/>
    </xf>
    <xf numFmtId="3" fontId="93" fillId="0" borderId="1" xfId="8" applyNumberFormat="1" applyFont="1" applyFill="1" applyBorder="1" applyAlignment="1" applyProtection="1">
      <alignment horizontal="right" vertical="center" wrapText="1"/>
      <protection locked="0"/>
    </xf>
    <xf numFmtId="0" fontId="52" fillId="0" borderId="1" xfId="8" applyFont="1" applyBorder="1" applyAlignment="1" applyProtection="1">
      <alignment horizontal="center" vertical="center"/>
      <protection locked="0"/>
    </xf>
    <xf numFmtId="3" fontId="52" fillId="0" borderId="1" xfId="8" applyNumberFormat="1" applyFont="1" applyFill="1" applyBorder="1" applyAlignment="1" applyProtection="1">
      <alignment horizontal="right" vertical="center"/>
      <protection locked="0"/>
    </xf>
    <xf numFmtId="0" fontId="95" fillId="2" borderId="1" xfId="0" applyFont="1" applyFill="1" applyBorder="1" applyAlignment="1">
      <alignment wrapText="1"/>
    </xf>
    <xf numFmtId="0" fontId="52" fillId="0" borderId="1" xfId="8" applyFont="1" applyBorder="1" applyAlignment="1" applyProtection="1">
      <alignment horizontal="left" vertical="center"/>
      <protection locked="0"/>
    </xf>
    <xf numFmtId="0" fontId="93" fillId="0" borderId="1" xfId="8" applyFont="1" applyBorder="1" applyAlignment="1" applyProtection="1">
      <alignment vertical="center"/>
      <protection locked="0"/>
    </xf>
    <xf numFmtId="3" fontId="52" fillId="2" borderId="1" xfId="8" applyNumberFormat="1" applyFont="1" applyFill="1" applyBorder="1" applyAlignment="1" applyProtection="1">
      <alignment horizontal="right" vertical="center"/>
      <protection locked="0"/>
    </xf>
    <xf numFmtId="0" fontId="52" fillId="0" borderId="1" xfId="8" applyFont="1" applyBorder="1" applyAlignment="1" applyProtection="1">
      <alignment vertical="center" wrapText="1"/>
      <protection locked="0"/>
    </xf>
    <xf numFmtId="3" fontId="52" fillId="0" borderId="1" xfId="8" applyNumberFormat="1" applyFont="1" applyBorder="1" applyAlignment="1" applyProtection="1">
      <alignment horizontal="right" vertical="center" wrapText="1"/>
      <protection locked="0"/>
    </xf>
    <xf numFmtId="3" fontId="52" fillId="0" borderId="1" xfId="8" applyNumberFormat="1" applyFont="1" applyBorder="1" applyAlignment="1" applyProtection="1">
      <alignment horizontal="center" vertical="center"/>
      <protection locked="0"/>
    </xf>
    <xf numFmtId="3" fontId="52" fillId="0" borderId="1" xfId="8" applyNumberFormat="1" applyFont="1" applyBorder="1" applyAlignment="1" applyProtection="1">
      <alignment vertical="center"/>
      <protection locked="0"/>
    </xf>
    <xf numFmtId="49" fontId="52" fillId="0" borderId="1" xfId="8" applyNumberFormat="1" applyFont="1" applyBorder="1" applyAlignment="1" applyProtection="1">
      <alignment horizontal="center" vertical="center" wrapText="1"/>
      <protection locked="0"/>
    </xf>
    <xf numFmtId="0" fontId="52" fillId="0" borderId="1" xfId="8" applyFont="1" applyBorder="1" applyAlignment="1" applyProtection="1">
      <alignment vertical="center"/>
      <protection locked="0"/>
    </xf>
    <xf numFmtId="49" fontId="93" fillId="0" borderId="1" xfId="8" applyNumberFormat="1" applyFont="1" applyBorder="1" applyAlignment="1" applyProtection="1">
      <alignment horizontal="center" vertical="center"/>
      <protection locked="0"/>
    </xf>
    <xf numFmtId="0" fontId="93" fillId="2" borderId="1" xfId="8" applyFont="1" applyFill="1" applyBorder="1" applyAlignment="1" applyProtection="1">
      <alignment horizontal="left" vertical="center" wrapText="1"/>
      <protection locked="0"/>
    </xf>
    <xf numFmtId="3" fontId="93" fillId="2" borderId="1" xfId="8" applyNumberFormat="1" applyFont="1" applyFill="1" applyBorder="1" applyAlignment="1" applyProtection="1">
      <alignment horizontal="right" vertical="center"/>
      <protection locked="0"/>
    </xf>
    <xf numFmtId="49" fontId="52" fillId="0" borderId="1" xfId="8" quotePrefix="1" applyNumberFormat="1" applyFont="1" applyBorder="1" applyAlignment="1" applyProtection="1">
      <alignment horizontal="center" vertical="center"/>
      <protection locked="0"/>
    </xf>
    <xf numFmtId="0" fontId="52" fillId="0" borderId="1" xfId="8" quotePrefix="1" applyFont="1" applyBorder="1" applyAlignment="1" applyProtection="1">
      <alignment horizontal="center" vertical="center"/>
      <protection locked="0"/>
    </xf>
    <xf numFmtId="0" fontId="93" fillId="0" borderId="1" xfId="8" quotePrefix="1" applyFont="1" applyBorder="1" applyAlignment="1" applyProtection="1">
      <alignment horizontal="center" vertical="center"/>
      <protection locked="0"/>
    </xf>
    <xf numFmtId="0" fontId="95" fillId="0" borderId="1" xfId="0" applyFont="1" applyBorder="1" applyAlignment="1">
      <alignment wrapText="1"/>
    </xf>
    <xf numFmtId="3" fontId="52" fillId="0" borderId="1" xfId="8" applyNumberFormat="1" applyFont="1" applyBorder="1" applyAlignment="1" applyProtection="1">
      <alignment horizontal="center" vertical="center" wrapText="1"/>
      <protection locked="0"/>
    </xf>
    <xf numFmtId="0" fontId="52" fillId="2" borderId="1" xfId="8" applyFont="1" applyFill="1" applyBorder="1" applyAlignment="1" applyProtection="1">
      <alignment vertical="center" wrapText="1"/>
      <protection locked="0"/>
    </xf>
    <xf numFmtId="0" fontId="93" fillId="2" borderId="1" xfId="8" applyFont="1" applyFill="1" applyBorder="1" applyAlignment="1" applyProtection="1">
      <alignment vertical="center" wrapText="1"/>
      <protection locked="0"/>
    </xf>
    <xf numFmtId="0" fontId="52" fillId="2" borderId="1" xfId="8" applyFont="1" applyFill="1" applyBorder="1" applyAlignment="1" applyProtection="1">
      <alignment horizontal="center" vertical="center" wrapText="1"/>
      <protection locked="0"/>
    </xf>
    <xf numFmtId="1" fontId="52" fillId="0" borderId="1" xfId="8" applyNumberFormat="1"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93" fillId="0" borderId="1" xfId="8" applyFont="1" applyBorder="1" applyAlignment="1" applyProtection="1">
      <alignment horizontal="center" vertical="center" wrapText="1"/>
      <protection locked="0"/>
    </xf>
    <xf numFmtId="0" fontId="95" fillId="0" borderId="1" xfId="0" applyFont="1" applyBorder="1" applyAlignment="1" applyProtection="1">
      <alignment vertical="center" wrapText="1"/>
      <protection locked="0"/>
    </xf>
    <xf numFmtId="0" fontId="93" fillId="2" borderId="1" xfId="8" quotePrefix="1" applyFont="1" applyFill="1" applyBorder="1" applyAlignment="1" applyProtection="1">
      <alignment horizontal="center" vertical="center"/>
      <protection locked="0"/>
    </xf>
    <xf numFmtId="3" fontId="94" fillId="0" borderId="1" xfId="0" applyNumberFormat="1" applyFont="1" applyBorder="1" applyAlignment="1" applyProtection="1">
      <alignment vertical="center"/>
      <protection locked="0"/>
    </xf>
    <xf numFmtId="49" fontId="52" fillId="0" borderId="1" xfId="8" applyNumberFormat="1" applyFont="1" applyBorder="1" applyAlignment="1" applyProtection="1">
      <alignment horizontal="center" vertical="center"/>
      <protection locked="0"/>
    </xf>
    <xf numFmtId="3" fontId="52" fillId="0" borderId="1" xfId="8" applyNumberFormat="1" applyFont="1" applyBorder="1" applyAlignment="1" applyProtection="1">
      <alignment horizontal="right" vertical="center"/>
      <protection locked="0"/>
    </xf>
    <xf numFmtId="0" fontId="95" fillId="0" borderId="1" xfId="0" applyFont="1" applyBorder="1" applyAlignment="1">
      <alignment vertical="top" wrapText="1"/>
    </xf>
    <xf numFmtId="0" fontId="95" fillId="0" borderId="1" xfId="0" applyFont="1" applyBorder="1" applyAlignment="1">
      <alignment vertical="top"/>
    </xf>
    <xf numFmtId="0" fontId="94" fillId="0" borderId="1" xfId="0" applyFont="1" applyBorder="1" applyAlignment="1" applyProtection="1">
      <alignment horizontal="right" vertical="center"/>
      <protection locked="0"/>
    </xf>
    <xf numFmtId="0" fontId="52" fillId="0" borderId="1" xfId="8" applyFont="1" applyFill="1" applyBorder="1" applyAlignment="1" applyProtection="1">
      <alignment vertical="center" wrapText="1"/>
      <protection locked="0"/>
    </xf>
    <xf numFmtId="43" fontId="95" fillId="0" borderId="1" xfId="1" applyFont="1" applyFill="1" applyBorder="1" applyAlignment="1">
      <alignment wrapText="1"/>
    </xf>
    <xf numFmtId="3" fontId="52" fillId="0" borderId="1" xfId="13" applyNumberFormat="1" applyFont="1" applyFill="1" applyBorder="1" applyAlignment="1">
      <alignment horizontal="center" vertical="center" wrapText="1"/>
    </xf>
    <xf numFmtId="3" fontId="93" fillId="0" borderId="1" xfId="13" applyNumberFormat="1" applyFont="1" applyFill="1" applyBorder="1" applyAlignment="1">
      <alignment horizontal="center" vertical="center" wrapText="1"/>
    </xf>
    <xf numFmtId="0" fontId="93" fillId="2" borderId="1" xfId="0" applyFont="1" applyFill="1" applyBorder="1" applyAlignment="1">
      <alignment vertical="center"/>
    </xf>
    <xf numFmtId="0" fontId="93" fillId="2" borderId="1" xfId="0" applyFont="1" applyFill="1" applyBorder="1" applyAlignment="1">
      <alignment vertical="center" wrapText="1"/>
    </xf>
    <xf numFmtId="0" fontId="95" fillId="0" borderId="1" xfId="0" applyFont="1" applyBorder="1" applyAlignment="1">
      <alignment horizontal="left" vertical="center" wrapText="1"/>
    </xf>
    <xf numFmtId="49" fontId="52" fillId="2" borderId="1" xfId="8" applyNumberFormat="1" applyFont="1" applyFill="1" applyBorder="1" applyAlignment="1" applyProtection="1">
      <alignment horizontal="center" vertical="center"/>
      <protection locked="0"/>
    </xf>
    <xf numFmtId="49" fontId="93" fillId="2" borderId="1" xfId="8" applyNumberFormat="1" applyFont="1" applyFill="1" applyBorder="1" applyAlignment="1" applyProtection="1">
      <alignment horizontal="center" vertical="center"/>
      <protection locked="0"/>
    </xf>
    <xf numFmtId="0" fontId="52" fillId="2" borderId="1" xfId="8" applyFont="1" applyFill="1" applyBorder="1" applyAlignment="1" applyProtection="1">
      <alignment horizontal="center" vertical="center"/>
      <protection locked="0"/>
    </xf>
    <xf numFmtId="0" fontId="52" fillId="2" borderId="1" xfId="8" applyFont="1" applyFill="1" applyBorder="1" applyAlignment="1" applyProtection="1">
      <alignment vertical="center"/>
      <protection locked="0"/>
    </xf>
    <xf numFmtId="3" fontId="52" fillId="2" borderId="1" xfId="8" applyNumberFormat="1" applyFont="1" applyFill="1" applyBorder="1" applyAlignment="1" applyProtection="1">
      <alignment horizontal="right" vertical="center" wrapText="1"/>
      <protection locked="0"/>
    </xf>
    <xf numFmtId="3" fontId="95" fillId="0" borderId="1" xfId="0" applyNumberFormat="1" applyFont="1" applyBorder="1" applyAlignment="1">
      <alignment vertical="center"/>
    </xf>
    <xf numFmtId="0" fontId="93" fillId="0" borderId="1" xfId="0" applyFont="1" applyBorder="1" applyAlignment="1">
      <alignment vertical="top" wrapText="1"/>
    </xf>
    <xf numFmtId="0" fontId="52" fillId="2" borderId="1" xfId="13" applyFont="1" applyFill="1" applyBorder="1" applyAlignment="1">
      <alignment horizontal="right" vertical="center"/>
    </xf>
    <xf numFmtId="0" fontId="93" fillId="0" borderId="1" xfId="13" applyFont="1" applyBorder="1" applyAlignment="1">
      <alignment vertical="center" wrapText="1"/>
    </xf>
    <xf numFmtId="3" fontId="93" fillId="0" borderId="1" xfId="13" applyNumberFormat="1" applyFont="1" applyFill="1" applyBorder="1" applyAlignment="1">
      <alignment horizontal="right" vertical="center" wrapText="1"/>
    </xf>
    <xf numFmtId="4" fontId="95" fillId="0" borderId="1" xfId="0" applyNumberFormat="1" applyFont="1" applyBorder="1" applyAlignment="1">
      <alignment vertical="center"/>
    </xf>
    <xf numFmtId="0" fontId="94" fillId="0" borderId="1" xfId="0" applyFont="1" applyBorder="1" applyAlignment="1">
      <alignment horizontal="center"/>
    </xf>
    <xf numFmtId="0" fontId="95" fillId="0" borderId="1" xfId="0" applyFont="1" applyBorder="1" applyAlignment="1">
      <alignment horizontal="left" vertical="top" wrapText="1"/>
    </xf>
    <xf numFmtId="3" fontId="93" fillId="0" borderId="3" xfId="8" applyNumberFormat="1" applyFont="1" applyFill="1" applyBorder="1" applyAlignment="1" applyProtection="1">
      <alignment horizontal="right" vertical="center" wrapText="1"/>
      <protection locked="0"/>
    </xf>
    <xf numFmtId="0" fontId="52" fillId="0" borderId="1" xfId="8" applyFont="1" applyFill="1" applyBorder="1" applyAlignment="1" applyProtection="1">
      <alignment horizontal="center" vertical="center"/>
      <protection locked="0"/>
    </xf>
    <xf numFmtId="3" fontId="52" fillId="0" borderId="1" xfId="8" applyNumberFormat="1" applyFont="1" applyFill="1" applyBorder="1" applyAlignment="1" applyProtection="1">
      <alignment horizontal="right" vertical="center" wrapText="1"/>
      <protection locked="0"/>
    </xf>
    <xf numFmtId="165" fontId="95" fillId="0" borderId="1" xfId="1" applyNumberFormat="1" applyFont="1" applyBorder="1" applyProtection="1">
      <protection locked="0"/>
    </xf>
    <xf numFmtId="0" fontId="52" fillId="2" borderId="1" xfId="8" applyFont="1" applyFill="1" applyBorder="1" applyAlignment="1" applyProtection="1">
      <alignment horizontal="left" vertical="center" wrapText="1"/>
      <protection locked="0"/>
    </xf>
    <xf numFmtId="3" fontId="93" fillId="0" borderId="1" xfId="8" applyNumberFormat="1" applyFont="1" applyFill="1" applyBorder="1" applyAlignment="1" applyProtection="1">
      <alignment vertical="center" wrapText="1"/>
      <protection locked="0"/>
    </xf>
    <xf numFmtId="165" fontId="93" fillId="0" borderId="1" xfId="1" applyNumberFormat="1" applyFont="1" applyFill="1" applyBorder="1" applyAlignment="1" applyProtection="1">
      <alignment horizontal="center" vertical="center" wrapText="1"/>
      <protection locked="0"/>
    </xf>
    <xf numFmtId="165" fontId="95" fillId="0" borderId="1" xfId="1" applyNumberFormat="1" applyFont="1" applyBorder="1" applyAlignment="1" applyProtection="1">
      <alignment vertical="center"/>
      <protection locked="0"/>
    </xf>
    <xf numFmtId="165" fontId="95" fillId="0" borderId="1" xfId="1" applyNumberFormat="1" applyFont="1" applyBorder="1" applyAlignment="1" applyProtection="1">
      <alignment horizontal="center" vertical="center"/>
      <protection locked="0"/>
    </xf>
    <xf numFmtId="165" fontId="93" fillId="2" borderId="1" xfId="1" applyNumberFormat="1" applyFont="1" applyFill="1" applyBorder="1" applyAlignment="1" applyProtection="1">
      <alignment horizontal="center" vertical="center" wrapText="1"/>
      <protection locked="0"/>
    </xf>
    <xf numFmtId="0" fontId="95" fillId="0" borderId="1" xfId="0" applyFont="1" applyBorder="1" applyAlignment="1">
      <alignment horizontal="left" wrapText="1"/>
    </xf>
    <xf numFmtId="0" fontId="98" fillId="0" borderId="1" xfId="0" applyFont="1" applyFill="1" applyBorder="1" applyAlignment="1">
      <alignment vertical="center" wrapText="1"/>
    </xf>
    <xf numFmtId="0" fontId="94" fillId="2" borderId="1" xfId="0" applyFont="1" applyFill="1" applyBorder="1" applyAlignment="1" applyProtection="1">
      <alignment vertical="center"/>
      <protection locked="0"/>
    </xf>
    <xf numFmtId="0" fontId="93" fillId="0" borderId="1" xfId="8" quotePrefix="1" applyFont="1" applyFill="1" applyBorder="1" applyAlignment="1" applyProtection="1">
      <alignment horizontal="center" vertical="center"/>
      <protection locked="0"/>
    </xf>
    <xf numFmtId="165" fontId="93" fillId="0" borderId="1" xfId="1" applyNumberFormat="1" applyFont="1" applyFill="1" applyBorder="1" applyAlignment="1">
      <alignment vertical="center"/>
    </xf>
    <xf numFmtId="3" fontId="94" fillId="2" borderId="1" xfId="0" applyNumberFormat="1" applyFont="1" applyFill="1" applyBorder="1" applyAlignment="1">
      <alignment vertical="center"/>
    </xf>
    <xf numFmtId="0" fontId="95" fillId="2" borderId="1" xfId="0" applyFont="1" applyFill="1" applyBorder="1" applyAlignment="1">
      <alignment vertical="center"/>
    </xf>
    <xf numFmtId="3" fontId="95" fillId="2" borderId="1" xfId="0" applyNumberFormat="1" applyFont="1" applyFill="1" applyBorder="1" applyAlignment="1">
      <alignment vertical="center"/>
    </xf>
    <xf numFmtId="0" fontId="99" fillId="0" borderId="1" xfId="13" applyFont="1" applyFill="1" applyBorder="1" applyAlignment="1">
      <alignment vertical="center" wrapText="1"/>
    </xf>
    <xf numFmtId="0" fontId="98" fillId="0" borderId="1" xfId="0" applyFont="1" applyFill="1" applyBorder="1" applyAlignment="1">
      <alignment horizontal="left" vertical="center" wrapText="1"/>
    </xf>
    <xf numFmtId="3" fontId="93" fillId="0" borderId="1" xfId="13" applyNumberFormat="1" applyFont="1" applyFill="1" applyBorder="1" applyAlignment="1">
      <alignment vertical="center" wrapText="1"/>
    </xf>
    <xf numFmtId="3" fontId="99" fillId="0" borderId="1" xfId="13" applyNumberFormat="1" applyFont="1" applyFill="1" applyBorder="1" applyAlignment="1">
      <alignment vertical="center" wrapText="1"/>
    </xf>
    <xf numFmtId="3" fontId="93" fillId="2" borderId="1" xfId="8" applyNumberFormat="1" applyFont="1" applyFill="1" applyBorder="1" applyAlignment="1" applyProtection="1">
      <alignment horizontal="right" vertical="center" wrapText="1"/>
      <protection locked="0"/>
    </xf>
    <xf numFmtId="0" fontId="93" fillId="0" borderId="1" xfId="8" applyFont="1" applyBorder="1" applyAlignment="1" applyProtection="1">
      <alignment horizontal="left" vertical="center"/>
      <protection locked="0"/>
    </xf>
    <xf numFmtId="0" fontId="93" fillId="2" borderId="1" xfId="13" applyFont="1" applyFill="1" applyBorder="1" applyAlignment="1" applyProtection="1">
      <alignment vertical="center" wrapText="1"/>
      <protection locked="0"/>
    </xf>
    <xf numFmtId="0" fontId="95" fillId="0" borderId="1" xfId="0" applyFont="1" applyBorder="1" applyAlignment="1">
      <alignment vertical="center"/>
    </xf>
    <xf numFmtId="0" fontId="95" fillId="0" borderId="1" xfId="0" applyFont="1" applyBorder="1" applyAlignment="1">
      <alignment vertical="center" wrapText="1"/>
    </xf>
    <xf numFmtId="0" fontId="93" fillId="0" borderId="1" xfId="8" applyFont="1" applyBorder="1" applyAlignment="1" applyProtection="1">
      <alignment horizontal="left" vertical="center" wrapText="1"/>
      <protection locked="0"/>
    </xf>
    <xf numFmtId="0" fontId="93" fillId="2" borderId="1" xfId="8" applyFont="1" applyFill="1" applyBorder="1" applyAlignment="1" applyProtection="1">
      <alignment horizontal="center" vertical="center" wrapText="1"/>
      <protection locked="0"/>
    </xf>
    <xf numFmtId="0" fontId="47" fillId="0" borderId="1" xfId="0" applyFont="1" applyBorder="1" applyAlignment="1">
      <alignment vertical="top" wrapText="1"/>
    </xf>
    <xf numFmtId="0" fontId="95" fillId="2" borderId="1" xfId="0" applyFont="1" applyFill="1" applyBorder="1" applyAlignment="1">
      <alignment vertical="top" wrapText="1"/>
    </xf>
    <xf numFmtId="0" fontId="93" fillId="0" borderId="1" xfId="8" applyFont="1" applyFill="1" applyBorder="1" applyAlignment="1" applyProtection="1">
      <alignment horizontal="center" vertical="center"/>
      <protection locked="0"/>
    </xf>
    <xf numFmtId="0" fontId="94" fillId="0" borderId="1" xfId="0" applyFont="1" applyBorder="1" applyAlignment="1">
      <alignment vertical="top"/>
    </xf>
    <xf numFmtId="0" fontId="94" fillId="0" borderId="1" xfId="0" applyFont="1" applyBorder="1" applyAlignment="1">
      <alignment vertical="top" wrapText="1"/>
    </xf>
    <xf numFmtId="49" fontId="52" fillId="0" borderId="1" xfId="13" applyNumberFormat="1" applyFont="1" applyBorder="1" applyAlignment="1" applyProtection="1">
      <alignment horizontal="center" vertical="center"/>
      <protection locked="0"/>
    </xf>
    <xf numFmtId="0" fontId="52" fillId="0" borderId="1" xfId="13" applyFont="1" applyBorder="1" applyAlignment="1" applyProtection="1">
      <alignment horizontal="left" vertical="center" wrapText="1"/>
      <protection locked="0"/>
    </xf>
    <xf numFmtId="0" fontId="52" fillId="0" borderId="1" xfId="13" applyFont="1" applyBorder="1" applyAlignment="1" applyProtection="1">
      <alignment horizontal="center" vertical="center"/>
      <protection locked="0"/>
    </xf>
    <xf numFmtId="0" fontId="52" fillId="0" borderId="1" xfId="13" applyFont="1" applyBorder="1" applyAlignment="1" applyProtection="1">
      <alignment vertical="center"/>
      <protection locked="0"/>
    </xf>
    <xf numFmtId="0" fontId="93" fillId="0" borderId="1" xfId="13" quotePrefix="1" applyFont="1" applyBorder="1" applyAlignment="1" applyProtection="1">
      <alignment horizontal="center" vertical="center"/>
      <protection locked="0"/>
    </xf>
    <xf numFmtId="0" fontId="93" fillId="0" borderId="1" xfId="13" applyFont="1" applyBorder="1" applyAlignment="1" applyProtection="1">
      <alignment vertical="center" wrapText="1"/>
      <protection locked="0"/>
    </xf>
    <xf numFmtId="0" fontId="52" fillId="0" borderId="1" xfId="13" applyFont="1" applyBorder="1" applyAlignment="1" applyProtection="1">
      <alignment horizontal="center" vertical="center" wrapText="1"/>
      <protection locked="0"/>
    </xf>
    <xf numFmtId="3" fontId="52" fillId="0" borderId="1" xfId="13" applyNumberFormat="1" applyFont="1" applyBorder="1" applyAlignment="1" applyProtection="1">
      <alignment vertical="center"/>
      <protection locked="0"/>
    </xf>
    <xf numFmtId="3" fontId="52" fillId="2" borderId="1" xfId="13" applyNumberFormat="1" applyFont="1" applyFill="1" applyBorder="1" applyAlignment="1" applyProtection="1">
      <alignment horizontal="center" vertical="center" wrapText="1"/>
      <protection locked="0"/>
    </xf>
    <xf numFmtId="0" fontId="94" fillId="0" borderId="1" xfId="0" applyFont="1" applyBorder="1" applyAlignment="1" applyProtection="1">
      <alignment vertical="center" wrapText="1"/>
      <protection locked="0"/>
    </xf>
    <xf numFmtId="3" fontId="52" fillId="2" borderId="1" xfId="13" applyNumberFormat="1" applyFont="1" applyFill="1" applyBorder="1" applyAlignment="1" applyProtection="1">
      <alignment vertical="center" wrapText="1"/>
      <protection locked="0"/>
    </xf>
    <xf numFmtId="3" fontId="93" fillId="0" borderId="1" xfId="8" applyNumberFormat="1" applyFont="1" applyFill="1" applyBorder="1" applyAlignment="1" applyProtection="1">
      <alignment horizontal="right" vertical="center"/>
      <protection locked="0"/>
    </xf>
    <xf numFmtId="0" fontId="95" fillId="0" borderId="1" xfId="0" applyFont="1" applyBorder="1" applyAlignment="1" applyProtection="1">
      <alignment horizontal="left" vertical="center" wrapText="1"/>
      <protection locked="0"/>
    </xf>
    <xf numFmtId="0" fontId="94" fillId="2" borderId="1" xfId="0" applyFont="1" applyFill="1" applyBorder="1" applyAlignment="1">
      <alignment vertical="center"/>
    </xf>
    <xf numFmtId="165" fontId="95" fillId="0" borderId="1" xfId="1" applyNumberFormat="1" applyFont="1" applyBorder="1" applyAlignment="1"/>
    <xf numFmtId="0" fontId="95" fillId="0" borderId="1" xfId="0" applyFont="1" applyFill="1" applyBorder="1" applyAlignment="1" applyProtection="1">
      <alignment horizontal="center" vertical="center"/>
      <protection locked="0"/>
    </xf>
    <xf numFmtId="165" fontId="94" fillId="2" borderId="1" xfId="1" applyNumberFormat="1" applyFont="1" applyFill="1" applyBorder="1" applyAlignment="1"/>
    <xf numFmtId="43" fontId="95" fillId="0" borderId="1" xfId="1" applyFont="1" applyBorder="1" applyAlignment="1"/>
    <xf numFmtId="165" fontId="93" fillId="0" borderId="1" xfId="8" applyNumberFormat="1" applyFont="1" applyFill="1" applyBorder="1" applyAlignment="1" applyProtection="1">
      <alignment horizontal="right" vertical="center"/>
      <protection locked="0"/>
    </xf>
    <xf numFmtId="165" fontId="93" fillId="0" borderId="1" xfId="1" applyNumberFormat="1" applyFont="1" applyFill="1" applyBorder="1" applyAlignment="1" applyProtection="1">
      <alignment horizontal="right" vertical="center"/>
      <protection locked="0"/>
    </xf>
    <xf numFmtId="0" fontId="93" fillId="0" borderId="1" xfId="0" applyFont="1" applyBorder="1" applyProtection="1">
      <protection locked="0"/>
    </xf>
    <xf numFmtId="3" fontId="95" fillId="0" borderId="1" xfId="0" applyNumberFormat="1" applyFont="1" applyBorder="1" applyAlignment="1" applyProtection="1">
      <alignment vertical="center"/>
      <protection locked="0"/>
    </xf>
    <xf numFmtId="165" fontId="95" fillId="0" borderId="1" xfId="1" applyNumberFormat="1" applyFont="1" applyFill="1" applyBorder="1" applyAlignment="1">
      <alignment vertical="center"/>
    </xf>
    <xf numFmtId="3" fontId="94" fillId="5" borderId="1" xfId="0" applyNumberFormat="1" applyFont="1" applyFill="1" applyBorder="1" applyAlignment="1">
      <alignment vertical="center"/>
    </xf>
    <xf numFmtId="0" fontId="95" fillId="2" borderId="1" xfId="0" applyFont="1" applyFill="1" applyBorder="1" applyAlignment="1" applyProtection="1">
      <alignment horizontal="center" vertical="center"/>
      <protection locked="0"/>
    </xf>
    <xf numFmtId="165" fontId="94" fillId="0" borderId="1" xfId="1" applyNumberFormat="1" applyFont="1" applyFill="1" applyBorder="1" applyAlignment="1" applyProtection="1">
      <alignment horizontal="right" vertical="center"/>
      <protection locked="0"/>
    </xf>
    <xf numFmtId="0" fontId="95" fillId="0" borderId="1" xfId="0" applyFont="1" applyBorder="1" applyAlignment="1">
      <alignment horizontal="center" wrapText="1"/>
    </xf>
    <xf numFmtId="0" fontId="95" fillId="0" borderId="1" xfId="0" applyFont="1" applyFill="1" applyBorder="1" applyAlignment="1" applyProtection="1">
      <alignment vertical="center" wrapText="1"/>
      <protection locked="0"/>
    </xf>
    <xf numFmtId="165" fontId="95" fillId="0" borderId="1" xfId="1" applyNumberFormat="1" applyFont="1" applyBorder="1" applyAlignment="1" applyProtection="1">
      <alignment horizontal="right" vertical="center"/>
      <protection locked="0"/>
    </xf>
    <xf numFmtId="0" fontId="93" fillId="0" borderId="1" xfId="8" applyFont="1" applyFill="1" applyBorder="1" applyAlignment="1" applyProtection="1">
      <alignment vertical="center" wrapText="1"/>
      <protection locked="0"/>
    </xf>
    <xf numFmtId="0" fontId="95" fillId="0" borderId="1" xfId="0" applyFont="1" applyBorder="1" applyAlignment="1" applyProtection="1">
      <alignment horizontal="left" vertical="center"/>
      <protection locked="0"/>
    </xf>
    <xf numFmtId="3" fontId="93" fillId="2" borderId="1" xfId="8" applyNumberFormat="1" applyFont="1" applyFill="1" applyBorder="1" applyAlignment="1" applyProtection="1">
      <alignment vertical="center" wrapText="1"/>
      <protection locked="0"/>
    </xf>
    <xf numFmtId="0" fontId="100" fillId="0" borderId="1" xfId="0" applyFont="1" applyBorder="1" applyAlignment="1">
      <alignment vertical="top" wrapText="1"/>
    </xf>
    <xf numFmtId="0" fontId="52" fillId="0" borderId="1" xfId="13" applyFont="1" applyFill="1" applyBorder="1" applyAlignment="1" applyProtection="1">
      <alignment horizontal="center" vertical="center"/>
      <protection locked="0"/>
    </xf>
    <xf numFmtId="0" fontId="52" fillId="0" borderId="1" xfId="13" applyFont="1" applyFill="1" applyBorder="1" applyAlignment="1" applyProtection="1">
      <alignment vertical="center" wrapText="1"/>
      <protection locked="0"/>
    </xf>
    <xf numFmtId="0" fontId="93" fillId="26" borderId="1" xfId="0" applyFont="1" applyFill="1" applyBorder="1" applyAlignment="1">
      <alignment vertical="top" wrapText="1"/>
    </xf>
    <xf numFmtId="0" fontId="94" fillId="0" borderId="1" xfId="0" applyFont="1" applyFill="1" applyBorder="1" applyAlignment="1" applyProtection="1">
      <alignment vertical="center" wrapText="1"/>
      <protection locked="0"/>
    </xf>
    <xf numFmtId="49" fontId="52" fillId="0" borderId="1" xfId="13" applyNumberFormat="1" applyFont="1" applyFill="1" applyBorder="1" applyAlignment="1" applyProtection="1">
      <alignment horizontal="center" vertical="center"/>
      <protection locked="0"/>
    </xf>
    <xf numFmtId="0" fontId="93" fillId="0" borderId="1" xfId="13" applyFont="1" applyFill="1" applyBorder="1" applyAlignment="1" applyProtection="1">
      <alignment horizontal="center" vertical="center"/>
      <protection locked="0"/>
    </xf>
    <xf numFmtId="3" fontId="52" fillId="0" borderId="1" xfId="13" applyNumberFormat="1" applyFont="1" applyFill="1" applyBorder="1" applyAlignment="1" applyProtection="1">
      <alignment vertical="center"/>
      <protection locked="0"/>
    </xf>
    <xf numFmtId="0" fontId="94" fillId="0" borderId="1" xfId="0" applyFont="1" applyFill="1" applyBorder="1" applyAlignment="1" applyProtection="1">
      <alignment horizontal="center" vertical="center"/>
      <protection locked="0"/>
    </xf>
    <xf numFmtId="0" fontId="93" fillId="0" borderId="1" xfId="13" applyFont="1" applyFill="1" applyBorder="1" applyAlignment="1" applyProtection="1">
      <alignment vertical="center" wrapText="1"/>
      <protection locked="0"/>
    </xf>
    <xf numFmtId="0" fontId="94" fillId="0" borderId="1" xfId="0" quotePrefix="1" applyFont="1" applyBorder="1" applyAlignment="1" applyProtection="1">
      <alignment horizontal="center" vertical="center"/>
      <protection locked="0"/>
    </xf>
    <xf numFmtId="0" fontId="52" fillId="0" borderId="1" xfId="0" applyFont="1" applyBorder="1" applyAlignment="1" applyProtection="1">
      <alignment vertical="center" wrapText="1"/>
      <protection locked="0"/>
    </xf>
    <xf numFmtId="0" fontId="93" fillId="0" borderId="1" xfId="0" applyFont="1" applyBorder="1" applyAlignment="1" applyProtection="1">
      <alignment horizontal="left" vertical="center" wrapText="1"/>
      <protection locked="0"/>
    </xf>
    <xf numFmtId="0" fontId="93" fillId="0" borderId="1" xfId="0" applyFont="1" applyBorder="1" applyAlignment="1" applyProtection="1">
      <alignment horizontal="center" vertical="center" wrapText="1"/>
      <protection locked="0"/>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xf numFmtId="0" fontId="94" fillId="28" borderId="1" xfId="0" applyFont="1" applyFill="1" applyBorder="1" applyAlignment="1">
      <alignment horizontal="center" vertical="center"/>
    </xf>
    <xf numFmtId="3" fontId="93" fillId="28" borderId="1" xfId="8" applyNumberFormat="1" applyFont="1" applyFill="1" applyBorder="1" applyAlignment="1">
      <alignment horizontal="right" vertical="center" wrapText="1"/>
    </xf>
    <xf numFmtId="49" fontId="93" fillId="0" borderId="1" xfId="13" applyNumberFormat="1" applyFont="1" applyBorder="1" applyAlignment="1">
      <alignment horizontal="center" vertical="center"/>
    </xf>
    <xf numFmtId="3" fontId="93" fillId="0" borderId="1" xfId="13" applyNumberFormat="1" applyFont="1" applyFill="1" applyBorder="1" applyAlignment="1">
      <alignment vertical="center"/>
    </xf>
    <xf numFmtId="49" fontId="93" fillId="0" borderId="1" xfId="8" applyNumberFormat="1" applyFont="1" applyBorder="1" applyAlignment="1">
      <alignment horizontal="center" vertical="center" wrapText="1"/>
    </xf>
    <xf numFmtId="0" fontId="93" fillId="0" borderId="1" xfId="8" applyFont="1" applyBorder="1" applyAlignment="1">
      <alignment horizontal="left" vertical="center" wrapText="1"/>
    </xf>
    <xf numFmtId="0" fontId="93" fillId="0" borderId="1" xfId="13" applyFont="1" applyBorder="1" applyAlignment="1">
      <alignment horizontal="left" vertical="center" wrapText="1"/>
    </xf>
    <xf numFmtId="49" fontId="93" fillId="0" borderId="1" xfId="8" applyNumberFormat="1" applyFont="1" applyBorder="1" applyAlignment="1">
      <alignment horizontal="center" vertical="center"/>
    </xf>
    <xf numFmtId="0" fontId="93" fillId="2" borderId="1" xfId="8" applyFont="1" applyFill="1" applyBorder="1" applyAlignment="1">
      <alignment horizontal="left" vertical="center" wrapText="1"/>
    </xf>
    <xf numFmtId="0" fontId="93" fillId="2" borderId="1" xfId="8" applyFont="1" applyFill="1" applyBorder="1" applyAlignment="1">
      <alignment vertical="center" wrapText="1"/>
    </xf>
    <xf numFmtId="0" fontId="52" fillId="0" borderId="1" xfId="13" applyFont="1" applyFill="1" applyBorder="1" applyAlignment="1">
      <alignment horizontal="center" vertical="center"/>
    </xf>
    <xf numFmtId="0" fontId="52" fillId="0" borderId="1" xfId="13" applyFont="1" applyFill="1" applyBorder="1" applyAlignment="1">
      <alignment horizontal="center" vertical="center" wrapText="1"/>
    </xf>
    <xf numFmtId="3" fontId="52" fillId="0" borderId="1" xfId="13" applyNumberFormat="1" applyFont="1" applyFill="1" applyBorder="1" applyAlignment="1">
      <alignment vertical="center"/>
    </xf>
    <xf numFmtId="49" fontId="52" fillId="0" borderId="1" xfId="8" applyNumberFormat="1" applyFont="1" applyBorder="1" applyAlignment="1">
      <alignment horizontal="center" vertical="center" wrapText="1"/>
    </xf>
    <xf numFmtId="3" fontId="93" fillId="0" borderId="1" xfId="8" applyNumberFormat="1" applyFont="1" applyFill="1" applyBorder="1" applyAlignment="1">
      <alignment horizontal="right" vertical="center"/>
    </xf>
    <xf numFmtId="49" fontId="52" fillId="0" borderId="1" xfId="8" applyNumberFormat="1" applyFont="1" applyBorder="1" applyAlignment="1">
      <alignment horizontal="center" vertical="center"/>
    </xf>
    <xf numFmtId="49" fontId="93" fillId="2" borderId="1" xfId="8" applyNumberFormat="1" applyFont="1" applyFill="1" applyBorder="1" applyAlignment="1">
      <alignment vertical="center" wrapText="1"/>
    </xf>
    <xf numFmtId="0" fontId="93" fillId="0" borderId="1" xfId="0" applyFont="1" applyBorder="1" applyAlignment="1">
      <alignment vertical="center" wrapText="1"/>
    </xf>
    <xf numFmtId="0" fontId="52" fillId="0" borderId="1" xfId="8" quotePrefix="1" applyFont="1" applyBorder="1" applyAlignment="1">
      <alignment horizontal="center" vertical="center"/>
    </xf>
    <xf numFmtId="3" fontId="52" fillId="0" borderId="1" xfId="8" applyNumberFormat="1" applyFont="1" applyFill="1" applyBorder="1" applyAlignment="1">
      <alignment horizontal="right" vertical="center" wrapText="1"/>
    </xf>
    <xf numFmtId="3" fontId="52" fillId="0" borderId="1" xfId="8" applyNumberFormat="1" applyFont="1" applyBorder="1" applyAlignment="1">
      <alignment horizontal="right" vertical="center" wrapText="1"/>
    </xf>
    <xf numFmtId="0" fontId="52" fillId="0" borderId="1" xfId="8" quotePrefix="1" applyFont="1" applyFill="1" applyBorder="1" applyAlignment="1">
      <alignment horizontal="center" vertical="center"/>
    </xf>
    <xf numFmtId="0" fontId="94" fillId="0" borderId="1" xfId="0" applyFont="1" applyFill="1" applyBorder="1" applyAlignment="1">
      <alignment vertical="center" wrapText="1"/>
    </xf>
    <xf numFmtId="0" fontId="52" fillId="7" borderId="1" xfId="13" applyFont="1" applyFill="1" applyBorder="1" applyAlignment="1">
      <alignment horizontal="center" vertical="center"/>
    </xf>
    <xf numFmtId="0" fontId="52" fillId="7" borderId="1" xfId="13" applyFont="1" applyFill="1" applyBorder="1" applyAlignment="1">
      <alignment vertical="center" wrapText="1"/>
    </xf>
    <xf numFmtId="3" fontId="52" fillId="7" borderId="1" xfId="13" applyNumberFormat="1" applyFont="1" applyFill="1" applyBorder="1" applyAlignment="1">
      <alignment vertical="center"/>
    </xf>
    <xf numFmtId="0" fontId="93" fillId="2" borderId="1" xfId="13" applyFont="1" applyFill="1" applyBorder="1" applyAlignment="1">
      <alignment horizontal="center" vertical="center"/>
    </xf>
    <xf numFmtId="0" fontId="93" fillId="2" borderId="1" xfId="13" applyFont="1" applyFill="1" applyBorder="1" applyAlignment="1">
      <alignment vertical="center" wrapText="1"/>
    </xf>
    <xf numFmtId="3" fontId="93" fillId="2" borderId="1" xfId="13" applyNumberFormat="1" applyFont="1" applyFill="1" applyBorder="1" applyAlignment="1">
      <alignment horizontal="right" vertical="center"/>
    </xf>
    <xf numFmtId="0" fontId="52" fillId="29" borderId="1" xfId="13" applyFont="1" applyFill="1" applyBorder="1" applyAlignment="1">
      <alignment horizontal="center" vertical="center"/>
    </xf>
    <xf numFmtId="0" fontId="52" fillId="29" borderId="1" xfId="13" applyFont="1" applyFill="1" applyBorder="1" applyAlignment="1">
      <alignment horizontal="left" vertical="center" wrapText="1"/>
    </xf>
    <xf numFmtId="3" fontId="52" fillId="29" borderId="1" xfId="8" applyNumberFormat="1" applyFont="1" applyFill="1" applyBorder="1" applyAlignment="1">
      <alignment horizontal="right" vertical="center"/>
    </xf>
    <xf numFmtId="0" fontId="55" fillId="2" borderId="1" xfId="13" applyFont="1" applyFill="1" applyBorder="1" applyAlignment="1">
      <alignment horizontal="left" vertical="center" wrapText="1"/>
    </xf>
    <xf numFmtId="3" fontId="52" fillId="0" borderId="1" xfId="13" applyNumberFormat="1" applyFont="1" applyFill="1" applyBorder="1" applyAlignment="1">
      <alignment horizontal="right" vertical="center"/>
    </xf>
    <xf numFmtId="3" fontId="52" fillId="29" borderId="1" xfId="13" applyNumberFormat="1" applyFont="1" applyFill="1" applyBorder="1" applyAlignment="1">
      <alignment horizontal="right" vertical="center"/>
    </xf>
    <xf numFmtId="0" fontId="29" fillId="2" borderId="7" xfId="1" applyNumberFormat="1" applyFont="1" applyFill="1" applyBorder="1" applyAlignment="1">
      <alignment horizontal="center" vertical="center" wrapText="1"/>
    </xf>
    <xf numFmtId="165" fontId="30" fillId="0" borderId="7" xfId="1" applyNumberFormat="1" applyFont="1" applyBorder="1" applyAlignment="1">
      <alignment vertical="center"/>
    </xf>
    <xf numFmtId="49" fontId="29" fillId="2" borderId="7" xfId="1" quotePrefix="1" applyNumberFormat="1" applyFont="1" applyFill="1" applyBorder="1" applyAlignment="1">
      <alignment horizontal="center" vertical="center" wrapText="1"/>
    </xf>
    <xf numFmtId="165" fontId="29" fillId="2" borderId="7" xfId="1" applyNumberFormat="1" applyFont="1" applyFill="1" applyBorder="1" applyAlignment="1">
      <alignment horizontal="center" vertical="center" wrapText="1"/>
    </xf>
    <xf numFmtId="165" fontId="50" fillId="0" borderId="0" xfId="1" applyNumberFormat="1" applyFont="1" applyAlignment="1">
      <alignment vertical="center"/>
    </xf>
    <xf numFmtId="49" fontId="59" fillId="26" borderId="1" xfId="13" applyNumberFormat="1" applyFont="1" applyFill="1" applyBorder="1" applyAlignment="1">
      <alignment horizontal="center" vertical="center"/>
    </xf>
    <xf numFmtId="49" fontId="2" fillId="2" borderId="1" xfId="13" applyNumberFormat="1" applyFont="1" applyFill="1" applyBorder="1" applyAlignment="1">
      <alignment horizontal="center" vertical="center"/>
    </xf>
    <xf numFmtId="1" fontId="59" fillId="29" borderId="1" xfId="13" applyNumberFormat="1" applyFont="1" applyFill="1" applyBorder="1" applyAlignment="1">
      <alignment horizontal="center" vertical="center" wrapText="1"/>
    </xf>
    <xf numFmtId="1" fontId="59" fillId="26" borderId="1" xfId="13" applyNumberFormat="1" applyFont="1" applyFill="1" applyBorder="1" applyAlignment="1">
      <alignment horizontal="center" vertical="center" wrapText="1"/>
    </xf>
    <xf numFmtId="165" fontId="50" fillId="0" borderId="1" xfId="1" applyNumberFormat="1" applyFont="1" applyFill="1" applyBorder="1" applyAlignment="1">
      <alignment horizontal="right" vertical="center"/>
    </xf>
    <xf numFmtId="165" fontId="111" fillId="2" borderId="1" xfId="1" applyNumberFormat="1" applyFont="1" applyFill="1" applyBorder="1" applyAlignment="1">
      <alignment vertical="center"/>
    </xf>
    <xf numFmtId="0" fontId="50" fillId="2" borderId="1" xfId="0" applyFont="1" applyFill="1" applyBorder="1"/>
    <xf numFmtId="165" fontId="0" fillId="2" borderId="0" xfId="1" applyNumberFormat="1" applyFont="1" applyFill="1"/>
    <xf numFmtId="0" fontId="0" fillId="2" borderId="0" xfId="0" applyFill="1"/>
    <xf numFmtId="165" fontId="59" fillId="2" borderId="1" xfId="1" applyNumberFormat="1" applyFont="1" applyFill="1" applyBorder="1" applyAlignment="1">
      <alignment horizontal="left" vertical="center" wrapText="1"/>
    </xf>
    <xf numFmtId="165" fontId="0" fillId="0" borderId="0" xfId="1" applyNumberFormat="1" applyFont="1" applyFill="1"/>
    <xf numFmtId="3" fontId="59" fillId="2" borderId="1" xfId="13" applyNumberFormat="1" applyFont="1" applyFill="1" applyBorder="1" applyAlignment="1">
      <alignment vertical="center"/>
    </xf>
    <xf numFmtId="3" fontId="2" fillId="16" borderId="1" xfId="14" applyNumberFormat="1" applyFont="1" applyFill="1" applyBorder="1" applyAlignment="1">
      <alignment horizontal="right" vertical="center" wrapText="1"/>
    </xf>
    <xf numFmtId="165" fontId="85" fillId="16" borderId="1" xfId="1" applyNumberFormat="1" applyFont="1" applyFill="1" applyBorder="1" applyAlignment="1">
      <alignment horizontal="left" vertical="center"/>
    </xf>
    <xf numFmtId="165" fontId="50" fillId="0" borderId="1" xfId="1" applyNumberFormat="1" applyFont="1" applyFill="1" applyBorder="1"/>
    <xf numFmtId="169" fontId="83" fillId="32" borderId="1" xfId="1" applyNumberFormat="1" applyFont="1" applyFill="1" applyBorder="1" applyAlignment="1">
      <alignment vertical="center"/>
    </xf>
    <xf numFmtId="164" fontId="83" fillId="32" borderId="1" xfId="1" applyNumberFormat="1" applyFont="1" applyFill="1" applyBorder="1" applyAlignment="1">
      <alignment vertical="center"/>
    </xf>
    <xf numFmtId="4" fontId="2" fillId="2" borderId="1" xfId="13" applyNumberFormat="1" applyFont="1" applyFill="1" applyBorder="1" applyAlignment="1">
      <alignment horizontal="right" vertical="center" wrapText="1"/>
    </xf>
    <xf numFmtId="4" fontId="2" fillId="2" borderId="1" xfId="2" applyNumberFormat="1" applyFont="1" applyFill="1" applyBorder="1" applyAlignment="1">
      <alignment horizontal="right" vertical="center" wrapText="1"/>
    </xf>
    <xf numFmtId="165" fontId="85" fillId="2" borderId="1" xfId="1" applyNumberFormat="1" applyFont="1" applyFill="1" applyBorder="1" applyAlignment="1">
      <alignment horizontal="right" vertical="center"/>
    </xf>
    <xf numFmtId="1" fontId="2" fillId="2" borderId="1" xfId="13" applyNumberFormat="1" applyFont="1" applyFill="1" applyBorder="1" applyAlignment="1">
      <alignment horizontal="center" wrapText="1"/>
    </xf>
    <xf numFmtId="3" fontId="2" fillId="2" borderId="1" xfId="13" applyNumberFormat="1" applyFont="1" applyFill="1" applyBorder="1" applyAlignment="1">
      <alignment horizontal="left" wrapText="1"/>
    </xf>
    <xf numFmtId="43" fontId="50" fillId="2" borderId="1" xfId="1" applyFont="1" applyFill="1" applyBorder="1" applyAlignment="1"/>
    <xf numFmtId="0" fontId="0" fillId="0" borderId="0" xfId="0" applyAlignment="1"/>
    <xf numFmtId="0" fontId="0" fillId="0" borderId="7" xfId="0" applyBorder="1"/>
    <xf numFmtId="0" fontId="59" fillId="0" borderId="7" xfId="13" applyFont="1" applyFill="1" applyBorder="1" applyAlignment="1">
      <alignment horizontal="center" vertical="center" wrapText="1"/>
    </xf>
    <xf numFmtId="3" fontId="59" fillId="2" borderId="1" xfId="13" applyNumberFormat="1" applyFont="1" applyFill="1" applyBorder="1" applyAlignment="1">
      <alignment horizontal="center" vertical="center" wrapText="1"/>
    </xf>
    <xf numFmtId="49" fontId="59" fillId="0" borderId="1" xfId="13" applyNumberFormat="1" applyFont="1" applyFill="1" applyBorder="1" applyAlignment="1">
      <alignment horizontal="center" vertical="center"/>
    </xf>
    <xf numFmtId="49" fontId="59" fillId="5" borderId="1" xfId="13" applyNumberFormat="1" applyFont="1" applyFill="1" applyBorder="1" applyAlignment="1">
      <alignment horizontal="center" vertical="center" wrapText="1"/>
    </xf>
    <xf numFmtId="49" fontId="2" fillId="0" borderId="1" xfId="13" quotePrefix="1" applyNumberFormat="1" applyFont="1" applyFill="1" applyBorder="1" applyAlignment="1">
      <alignment horizontal="center" vertical="center"/>
    </xf>
    <xf numFmtId="165" fontId="0" fillId="0" borderId="7" xfId="0" applyNumberFormat="1" applyBorder="1"/>
    <xf numFmtId="49" fontId="58" fillId="5" borderId="1" xfId="0" applyNumberFormat="1" applyFont="1" applyFill="1" applyBorder="1" applyAlignment="1">
      <alignment horizontal="center" vertical="center" wrapText="1"/>
    </xf>
    <xf numFmtId="49" fontId="58" fillId="5" borderId="1" xfId="0" applyNumberFormat="1" applyFont="1" applyFill="1" applyBorder="1" applyAlignment="1">
      <alignment horizontal="center" vertical="center"/>
    </xf>
    <xf numFmtId="49" fontId="58" fillId="0" borderId="1" xfId="0" applyNumberFormat="1" applyFont="1" applyBorder="1" applyAlignment="1">
      <alignment horizontal="center" vertical="center"/>
    </xf>
    <xf numFmtId="49" fontId="58" fillId="2" borderId="1" xfId="0" quotePrefix="1" applyNumberFormat="1" applyFont="1" applyFill="1" applyBorder="1" applyAlignment="1">
      <alignment horizontal="right" vertical="center"/>
    </xf>
    <xf numFmtId="49" fontId="50" fillId="34" borderId="1" xfId="0" applyNumberFormat="1" applyFont="1" applyFill="1" applyBorder="1" applyAlignment="1">
      <alignment vertical="center"/>
    </xf>
    <xf numFmtId="1" fontId="59" fillId="35" borderId="1" xfId="13" quotePrefix="1" applyNumberFormat="1" applyFont="1" applyFill="1" applyBorder="1" applyAlignment="1">
      <alignment horizontal="center" vertical="center" wrapText="1"/>
    </xf>
    <xf numFmtId="49" fontId="50" fillId="28" borderId="1" xfId="0" applyNumberFormat="1" applyFont="1" applyFill="1" applyBorder="1" applyAlignment="1">
      <alignment vertical="center"/>
    </xf>
    <xf numFmtId="49" fontId="114" fillId="28" borderId="1" xfId="0" applyNumberFormat="1" applyFont="1" applyFill="1" applyBorder="1" applyAlignment="1">
      <alignment vertical="center"/>
    </xf>
    <xf numFmtId="49" fontId="50" fillId="28" borderId="1" xfId="0" applyNumberFormat="1" applyFont="1" applyFill="1" applyBorder="1" applyAlignment="1">
      <alignment horizontal="right" vertical="center"/>
    </xf>
    <xf numFmtId="165" fontId="30" fillId="30" borderId="7" xfId="0" applyNumberFormat="1" applyFont="1" applyFill="1" applyBorder="1" applyAlignment="1">
      <alignment vertical="center"/>
    </xf>
    <xf numFmtId="0" fontId="34" fillId="0" borderId="1" xfId="0" applyFont="1" applyBorder="1" applyAlignment="1">
      <alignment vertical="top" wrapText="1"/>
    </xf>
    <xf numFmtId="0" fontId="34" fillId="0" borderId="1" xfId="0" applyFont="1" applyBorder="1"/>
    <xf numFmtId="165" fontId="34" fillId="0" borderId="1" xfId="1" applyNumberFormat="1" applyFont="1" applyBorder="1"/>
    <xf numFmtId="0" fontId="30" fillId="0" borderId="1" xfId="0" applyFont="1" applyFill="1" applyBorder="1"/>
    <xf numFmtId="165" fontId="34" fillId="0" borderId="1" xfId="1" applyNumberFormat="1" applyFont="1" applyBorder="1" applyAlignment="1"/>
    <xf numFmtId="43" fontId="34" fillId="0" borderId="1" xfId="1" applyFont="1" applyBorder="1" applyAlignment="1"/>
    <xf numFmtId="165" fontId="82" fillId="0" borderId="0" xfId="0" applyNumberFormat="1" applyFont="1"/>
    <xf numFmtId="3" fontId="2" fillId="2" borderId="1" xfId="7" applyNumberFormat="1" applyFont="1" applyFill="1" applyBorder="1" applyAlignment="1">
      <alignment horizontal="right" vertical="center" wrapText="1"/>
    </xf>
    <xf numFmtId="165" fontId="67" fillId="0" borderId="0" xfId="0" applyNumberFormat="1" applyFont="1"/>
    <xf numFmtId="3" fontId="67" fillId="0" borderId="0" xfId="0" applyNumberFormat="1" applyFont="1"/>
    <xf numFmtId="0" fontId="67" fillId="0" borderId="0" xfId="0" applyFont="1"/>
    <xf numFmtId="165" fontId="67" fillId="0" borderId="0" xfId="1" applyNumberFormat="1" applyFont="1" applyAlignment="1">
      <alignment vertical="center"/>
    </xf>
    <xf numFmtId="0" fontId="0" fillId="0" borderId="0" xfId="0" applyAlignment="1">
      <alignment horizontal="center" vertical="top" wrapText="1"/>
    </xf>
    <xf numFmtId="165" fontId="95" fillId="0" borderId="1" xfId="1" applyNumberFormat="1" applyFont="1" applyBorder="1"/>
    <xf numFmtId="165" fontId="39" fillId="7" borderId="1" xfId="0" applyNumberFormat="1" applyFont="1" applyFill="1" applyBorder="1" applyAlignment="1" applyProtection="1">
      <alignment horizontal="left" vertical="center"/>
    </xf>
    <xf numFmtId="165" fontId="39" fillId="7" borderId="1" xfId="1" applyNumberFormat="1" applyFont="1" applyFill="1" applyBorder="1" applyAlignment="1" applyProtection="1">
      <alignment horizontal="left" vertical="center"/>
    </xf>
    <xf numFmtId="165" fontId="40" fillId="7" borderId="1" xfId="1" applyNumberFormat="1" applyFont="1" applyFill="1" applyBorder="1" applyAlignment="1" applyProtection="1">
      <alignment horizontal="right" vertical="center"/>
    </xf>
    <xf numFmtId="165" fontId="40" fillId="0" borderId="1" xfId="0" applyNumberFormat="1" applyFont="1" applyBorder="1" applyAlignment="1" applyProtection="1">
      <alignment horizontal="left" vertical="center"/>
    </xf>
    <xf numFmtId="4" fontId="39" fillId="2" borderId="1" xfId="13" applyNumberFormat="1" applyFont="1" applyFill="1" applyBorder="1" applyAlignment="1" applyProtection="1">
      <alignment horizontal="center" vertical="center" wrapText="1"/>
    </xf>
    <xf numFmtId="0" fontId="39" fillId="2" borderId="1" xfId="13" applyFont="1" applyFill="1" applyBorder="1" applyAlignment="1" applyProtection="1">
      <alignment horizontal="center" vertical="center" wrapText="1"/>
    </xf>
    <xf numFmtId="165" fontId="44" fillId="7" borderId="1" xfId="1" applyNumberFormat="1" applyFont="1" applyFill="1" applyBorder="1" applyAlignment="1" applyProtection="1">
      <alignment vertical="center"/>
    </xf>
    <xf numFmtId="165" fontId="44" fillId="7" borderId="1" xfId="0" applyNumberFormat="1" applyFont="1" applyFill="1" applyBorder="1" applyAlignment="1" applyProtection="1">
      <alignment vertical="center"/>
    </xf>
    <xf numFmtId="165" fontId="44" fillId="0" borderId="1" xfId="0" applyNumberFormat="1" applyFont="1" applyFill="1" applyBorder="1" applyAlignment="1" applyProtection="1">
      <alignment vertical="center"/>
    </xf>
    <xf numFmtId="0" fontId="24" fillId="0" borderId="1" xfId="0" applyFont="1" applyFill="1" applyBorder="1" applyAlignment="1" applyProtection="1">
      <alignment vertical="center"/>
    </xf>
    <xf numFmtId="0" fontId="40" fillId="0" borderId="1" xfId="0" quotePrefix="1" applyFont="1" applyBorder="1" applyAlignment="1" applyProtection="1">
      <alignment horizontal="center" vertical="center" wrapText="1"/>
    </xf>
    <xf numFmtId="0" fontId="48" fillId="0" borderId="1" xfId="0" applyFont="1" applyBorder="1" applyAlignment="1" applyProtection="1">
      <alignment vertical="center"/>
    </xf>
    <xf numFmtId="0" fontId="116" fillId="0" borderId="1" xfId="0" applyFont="1" applyBorder="1" applyAlignment="1" applyProtection="1">
      <alignment vertical="center" wrapText="1"/>
    </xf>
    <xf numFmtId="0" fontId="72" fillId="0" borderId="1" xfId="0" applyFont="1" applyBorder="1" applyAlignment="1" applyProtection="1">
      <alignment vertical="center"/>
    </xf>
    <xf numFmtId="165" fontId="33" fillId="0" borderId="1" xfId="1" applyNumberFormat="1" applyFont="1" applyBorder="1" applyAlignment="1" applyProtection="1">
      <alignment vertical="center"/>
    </xf>
    <xf numFmtId="165" fontId="44" fillId="0" borderId="1" xfId="1" applyNumberFormat="1" applyFont="1" applyFill="1" applyBorder="1" applyAlignment="1" applyProtection="1">
      <alignment vertical="center"/>
    </xf>
    <xf numFmtId="165" fontId="67" fillId="0" borderId="1" xfId="0" applyNumberFormat="1" applyFont="1" applyBorder="1" applyAlignment="1" applyProtection="1">
      <alignment vertical="center" wrapText="1"/>
    </xf>
    <xf numFmtId="165" fontId="72" fillId="0" borderId="1" xfId="0" applyNumberFormat="1" applyFont="1" applyBorder="1" applyAlignment="1" applyProtection="1">
      <alignment vertical="center"/>
    </xf>
    <xf numFmtId="165" fontId="33" fillId="0" borderId="1" xfId="0" applyNumberFormat="1" applyFont="1" applyBorder="1" applyAlignment="1" applyProtection="1">
      <alignment vertical="center"/>
    </xf>
    <xf numFmtId="165" fontId="40" fillId="0" borderId="1" xfId="1" applyNumberFormat="1" applyFont="1" applyBorder="1" applyAlignment="1" applyProtection="1">
      <alignment horizontal="right" vertical="center"/>
    </xf>
    <xf numFmtId="165" fontId="39" fillId="0" borderId="1" xfId="1" applyNumberFormat="1" applyFont="1" applyBorder="1" applyAlignment="1" applyProtection="1">
      <alignment horizontal="right" vertical="center"/>
    </xf>
    <xf numFmtId="168" fontId="67" fillId="0" borderId="1" xfId="0" applyNumberFormat="1" applyFont="1" applyBorder="1" applyAlignment="1" applyProtection="1">
      <alignment vertical="center" wrapText="1"/>
    </xf>
    <xf numFmtId="165" fontId="48" fillId="0" borderId="1" xfId="0" applyNumberFormat="1" applyFont="1" applyBorder="1" applyAlignment="1" applyProtection="1">
      <alignment vertical="center"/>
    </xf>
    <xf numFmtId="0" fontId="78" fillId="0" borderId="1" xfId="0" quotePrefix="1" applyFont="1" applyBorder="1" applyAlignment="1" applyProtection="1">
      <alignment horizontal="center" vertical="center" wrapText="1"/>
    </xf>
    <xf numFmtId="165" fontId="33" fillId="0" borderId="1" xfId="1" applyNumberFormat="1" applyFont="1" applyFill="1" applyBorder="1" applyAlignment="1" applyProtection="1">
      <alignment vertical="center"/>
    </xf>
    <xf numFmtId="165" fontId="33" fillId="0" borderId="1" xfId="0" applyNumberFormat="1" applyFont="1" applyFill="1" applyBorder="1" applyAlignment="1" applyProtection="1">
      <alignment vertical="center"/>
    </xf>
    <xf numFmtId="165" fontId="40" fillId="0" borderId="1" xfId="1" applyNumberFormat="1" applyFont="1" applyFill="1" applyBorder="1" applyAlignment="1" applyProtection="1">
      <alignment vertical="center" wrapText="1"/>
    </xf>
    <xf numFmtId="168" fontId="82" fillId="0" borderId="1" xfId="0" applyNumberFormat="1" applyFont="1" applyFill="1" applyBorder="1" applyAlignment="1" applyProtection="1">
      <alignment vertical="center" wrapText="1"/>
    </xf>
    <xf numFmtId="165" fontId="44" fillId="0" borderId="1" xfId="1" applyNumberFormat="1" applyFont="1" applyBorder="1" applyAlignment="1" applyProtection="1">
      <alignment vertical="center"/>
    </xf>
    <xf numFmtId="165" fontId="58" fillId="2" borderId="0" xfId="1" applyNumberFormat="1" applyFont="1" applyFill="1" applyBorder="1" applyAlignment="1">
      <alignment vertical="center"/>
    </xf>
    <xf numFmtId="3" fontId="59" fillId="2" borderId="0" xfId="13" applyNumberFormat="1" applyFont="1" applyFill="1" applyBorder="1" applyAlignment="1">
      <alignment vertical="center"/>
    </xf>
    <xf numFmtId="165" fontId="115" fillId="6" borderId="0" xfId="0" applyNumberFormat="1" applyFont="1" applyFill="1"/>
    <xf numFmtId="37" fontId="93" fillId="7" borderId="1" xfId="8" applyNumberFormat="1" applyFont="1" applyFill="1" applyBorder="1" applyAlignment="1">
      <alignment horizontal="right" vertical="center" wrapText="1"/>
    </xf>
    <xf numFmtId="165" fontId="95" fillId="0" borderId="1" xfId="1" applyNumberFormat="1" applyFont="1" applyBorder="1" applyAlignment="1">
      <alignment vertical="center"/>
    </xf>
    <xf numFmtId="165" fontId="0" fillId="0" borderId="1" xfId="1" applyNumberFormat="1" applyFont="1" applyBorder="1"/>
    <xf numFmtId="164" fontId="49" fillId="0" borderId="1" xfId="0" applyNumberFormat="1" applyFont="1" applyBorder="1" applyAlignment="1">
      <alignment wrapText="1"/>
    </xf>
    <xf numFmtId="0" fontId="95" fillId="0" borderId="1" xfId="0" applyNumberFormat="1" applyFont="1" applyBorder="1" applyAlignment="1">
      <alignment vertical="top" wrapText="1"/>
    </xf>
    <xf numFmtId="0" fontId="93" fillId="0" borderId="1" xfId="0" applyFont="1" applyBorder="1" applyAlignment="1">
      <alignment wrapText="1"/>
    </xf>
    <xf numFmtId="0" fontId="95" fillId="27" borderId="1" xfId="0" applyFont="1" applyFill="1" applyBorder="1" applyAlignment="1">
      <alignment wrapText="1"/>
    </xf>
    <xf numFmtId="3" fontId="93" fillId="2" borderId="1" xfId="13" applyNumberFormat="1" applyFont="1" applyFill="1" applyBorder="1" applyAlignment="1">
      <alignment vertical="center" wrapText="1"/>
    </xf>
    <xf numFmtId="0" fontId="95" fillId="2" borderId="1" xfId="0" applyFont="1" applyFill="1" applyBorder="1" applyAlignment="1">
      <alignment vertical="center" wrapText="1"/>
    </xf>
    <xf numFmtId="0" fontId="94" fillId="0" borderId="1" xfId="0" applyFont="1" applyBorder="1" applyAlignment="1">
      <alignment vertical="center"/>
    </xf>
    <xf numFmtId="9" fontId="95" fillId="2" borderId="1" xfId="20" applyFont="1" applyFill="1" applyBorder="1" applyAlignment="1">
      <alignment vertical="center" wrapText="1"/>
    </xf>
    <xf numFmtId="3" fontId="93" fillId="2" borderId="1" xfId="13" applyNumberFormat="1" applyFont="1" applyFill="1" applyBorder="1" applyAlignment="1">
      <alignment horizontal="right" vertical="center" wrapText="1"/>
    </xf>
    <xf numFmtId="0" fontId="94" fillId="0" borderId="1" xfId="0" applyFont="1" applyBorder="1"/>
    <xf numFmtId="3" fontId="52" fillId="2" borderId="1" xfId="13" applyNumberFormat="1" applyFont="1" applyFill="1" applyBorder="1" applyAlignment="1">
      <alignment horizontal="right" vertical="center"/>
    </xf>
    <xf numFmtId="0" fontId="95" fillId="0" borderId="1" xfId="0" applyFont="1" applyFill="1" applyBorder="1" applyAlignment="1">
      <alignment vertical="center" wrapText="1"/>
    </xf>
    <xf numFmtId="43" fontId="95" fillId="0" borderId="1" xfId="1" applyFont="1" applyFill="1" applyBorder="1" applyAlignment="1">
      <alignment vertical="center" wrapText="1"/>
    </xf>
    <xf numFmtId="3" fontId="95" fillId="2" borderId="1" xfId="0" applyNumberFormat="1" applyFont="1" applyFill="1" applyBorder="1" applyAlignment="1">
      <alignment horizontal="right" vertical="center"/>
    </xf>
    <xf numFmtId="3" fontId="93" fillId="2" borderId="1" xfId="0" applyNumberFormat="1" applyFont="1" applyFill="1" applyBorder="1" applyAlignment="1">
      <alignment vertical="center"/>
    </xf>
    <xf numFmtId="165" fontId="93" fillId="0" borderId="1" xfId="0" applyNumberFormat="1" applyFont="1" applyBorder="1" applyAlignment="1">
      <alignment horizontal="center" vertical="center" wrapText="1"/>
    </xf>
    <xf numFmtId="3" fontId="95" fillId="0" borderId="1" xfId="1" applyNumberFormat="1" applyFont="1" applyBorder="1" applyAlignment="1">
      <alignment horizontal="right" vertical="center"/>
    </xf>
    <xf numFmtId="0" fontId="95" fillId="5" borderId="1" xfId="0" applyFont="1" applyFill="1" applyBorder="1" applyAlignment="1">
      <alignment vertical="center"/>
    </xf>
    <xf numFmtId="0" fontId="94" fillId="0" borderId="1" xfId="0" applyFont="1" applyBorder="1" applyAlignment="1">
      <alignment vertical="center" wrapText="1"/>
    </xf>
    <xf numFmtId="0" fontId="95" fillId="2" borderId="1" xfId="0" applyNumberFormat="1" applyFont="1" applyFill="1" applyBorder="1" applyAlignment="1">
      <alignment vertical="top" wrapText="1"/>
    </xf>
    <xf numFmtId="0" fontId="94" fillId="2" borderId="1" xfId="0" applyFont="1" applyFill="1" applyBorder="1" applyAlignment="1">
      <alignment horizontal="right" vertical="center" wrapText="1"/>
    </xf>
    <xf numFmtId="0" fontId="94" fillId="0" borderId="1" xfId="0" applyFont="1" applyBorder="1" applyAlignment="1">
      <alignment horizontal="left" vertical="center" wrapText="1"/>
    </xf>
    <xf numFmtId="0" fontId="98" fillId="0" borderId="1" xfId="0" applyFont="1" applyBorder="1" applyAlignment="1">
      <alignment wrapText="1"/>
    </xf>
    <xf numFmtId="0" fontId="95" fillId="2" borderId="1" xfId="0" applyFont="1" applyFill="1" applyBorder="1"/>
    <xf numFmtId="3" fontId="93" fillId="0" borderId="1" xfId="13" applyNumberFormat="1" applyFont="1" applyBorder="1" applyAlignment="1">
      <alignment vertical="center" wrapText="1"/>
    </xf>
    <xf numFmtId="0" fontId="95" fillId="0" borderId="1" xfId="0" applyFont="1" applyFill="1" applyBorder="1" applyAlignment="1">
      <alignment wrapText="1"/>
    </xf>
    <xf numFmtId="0" fontId="95" fillId="0" borderId="1" xfId="0" applyFont="1" applyFill="1" applyBorder="1" applyAlignment="1">
      <alignment horizontal="left" vertical="center" wrapText="1"/>
    </xf>
    <xf numFmtId="0" fontId="93" fillId="16" borderId="1" xfId="0" applyFont="1" applyFill="1" applyBorder="1" applyAlignment="1">
      <alignment wrapText="1"/>
    </xf>
    <xf numFmtId="165" fontId="52" fillId="0" borderId="1" xfId="1" applyNumberFormat="1" applyFont="1" applyFill="1" applyBorder="1" applyAlignment="1">
      <alignment horizontal="right" vertical="center"/>
    </xf>
    <xf numFmtId="0" fontId="100" fillId="16" borderId="1" xfId="0" applyFont="1" applyFill="1" applyBorder="1" applyAlignment="1">
      <alignment wrapText="1"/>
    </xf>
    <xf numFmtId="0" fontId="100" fillId="0" borderId="1" xfId="0" applyFont="1" applyBorder="1" applyAlignment="1">
      <alignment horizontal="left" vertical="top" wrapText="1"/>
    </xf>
    <xf numFmtId="165" fontId="93" fillId="0" borderId="1" xfId="1" applyNumberFormat="1" applyFont="1" applyFill="1" applyBorder="1" applyAlignment="1">
      <alignment horizontal="center" vertical="center" wrapText="1"/>
    </xf>
    <xf numFmtId="49" fontId="93" fillId="0" borderId="1" xfId="1" applyNumberFormat="1" applyFont="1" applyFill="1" applyBorder="1" applyAlignment="1">
      <alignment horizontal="left" vertical="center" wrapText="1"/>
    </xf>
    <xf numFmtId="165" fontId="101" fillId="0" borderId="1" xfId="1" applyNumberFormat="1" applyFont="1" applyFill="1" applyBorder="1" applyAlignment="1">
      <alignment horizontal="right" vertical="center"/>
    </xf>
    <xf numFmtId="165" fontId="93" fillId="0" borderId="1" xfId="1" applyNumberFormat="1" applyFont="1" applyFill="1" applyBorder="1" applyAlignment="1">
      <alignment horizontal="right" vertical="center"/>
    </xf>
    <xf numFmtId="3" fontId="100" fillId="16" borderId="1" xfId="21" applyNumberFormat="1" applyFont="1" applyFill="1" applyBorder="1" applyAlignment="1">
      <alignment wrapText="1"/>
    </xf>
    <xf numFmtId="0" fontId="100" fillId="16" borderId="1" xfId="0" applyFont="1" applyFill="1" applyBorder="1" applyAlignment="1">
      <alignment horizontal="left" wrapText="1"/>
    </xf>
    <xf numFmtId="0" fontId="95" fillId="2" borderId="1" xfId="1" applyNumberFormat="1" applyFont="1" applyFill="1" applyBorder="1" applyAlignment="1">
      <alignment vertical="center" wrapText="1"/>
    </xf>
    <xf numFmtId="0" fontId="95" fillId="2" borderId="1" xfId="1" applyNumberFormat="1" applyFont="1" applyFill="1" applyBorder="1" applyAlignment="1">
      <alignment vertical="top" wrapText="1"/>
    </xf>
    <xf numFmtId="43" fontId="94" fillId="2" borderId="1" xfId="1" applyNumberFormat="1" applyFont="1" applyFill="1" applyBorder="1" applyAlignment="1">
      <alignment vertical="center"/>
    </xf>
    <xf numFmtId="43" fontId="95" fillId="2" borderId="1" xfId="1" applyNumberFormat="1" applyFont="1" applyFill="1" applyBorder="1" applyAlignment="1">
      <alignment vertical="center"/>
    </xf>
    <xf numFmtId="43" fontId="94" fillId="0" borderId="1" xfId="1" applyFont="1" applyBorder="1" applyAlignment="1">
      <alignment vertical="center"/>
    </xf>
    <xf numFmtId="0" fontId="95" fillId="0" borderId="1" xfId="22" applyFont="1" applyBorder="1" applyAlignment="1">
      <alignment vertical="center"/>
    </xf>
    <xf numFmtId="0" fontId="95" fillId="0" borderId="1" xfId="22" applyFont="1" applyBorder="1"/>
    <xf numFmtId="165" fontId="94" fillId="2" borderId="1" xfId="1" applyNumberFormat="1" applyFont="1" applyFill="1" applyBorder="1" applyAlignment="1">
      <alignment vertical="center"/>
    </xf>
    <xf numFmtId="165" fontId="95" fillId="2" borderId="1" xfId="1" applyNumberFormat="1" applyFont="1" applyFill="1" applyBorder="1" applyAlignment="1">
      <alignment vertical="center"/>
    </xf>
    <xf numFmtId="164" fontId="95" fillId="0" borderId="1" xfId="0" applyNumberFormat="1" applyFont="1" applyBorder="1" applyAlignment="1">
      <alignment wrapText="1"/>
    </xf>
    <xf numFmtId="164" fontId="94" fillId="0" borderId="1" xfId="0" applyNumberFormat="1" applyFont="1" applyBorder="1" applyAlignment="1">
      <alignment wrapText="1"/>
    </xf>
    <xf numFmtId="0" fontId="100" fillId="0" borderId="1" xfId="0" applyFont="1" applyBorder="1" applyAlignment="1">
      <alignment wrapText="1"/>
    </xf>
    <xf numFmtId="0" fontId="94" fillId="25" borderId="1" xfId="0" applyFont="1" applyFill="1" applyBorder="1" applyAlignment="1">
      <alignment vertical="center"/>
    </xf>
    <xf numFmtId="0" fontId="95" fillId="0" borderId="1" xfId="0" applyFont="1" applyBorder="1" applyAlignment="1">
      <alignment horizontal="justify" vertical="top" wrapText="1"/>
    </xf>
    <xf numFmtId="3" fontId="94" fillId="25" borderId="1" xfId="0" applyNumberFormat="1" applyFont="1" applyFill="1" applyBorder="1" applyAlignment="1">
      <alignment vertical="center"/>
    </xf>
    <xf numFmtId="0" fontId="95" fillId="0" borderId="1" xfId="0" applyFont="1" applyBorder="1" applyAlignment="1">
      <alignment horizontal="center" vertical="top" wrapText="1"/>
    </xf>
    <xf numFmtId="165" fontId="95" fillId="0" borderId="1" xfId="1" applyNumberFormat="1" applyFont="1" applyBorder="1" applyAlignment="1">
      <alignment horizontal="center" vertical="top" wrapText="1"/>
    </xf>
    <xf numFmtId="0" fontId="93" fillId="0" borderId="1" xfId="0" applyFont="1" applyBorder="1" applyAlignment="1">
      <alignment wrapText="1" readingOrder="1"/>
    </xf>
    <xf numFmtId="0" fontId="93" fillId="0" borderId="1" xfId="0" applyNumberFormat="1" applyFont="1" applyBorder="1" applyAlignment="1">
      <alignment wrapText="1" readingOrder="1"/>
    </xf>
    <xf numFmtId="0" fontId="52" fillId="2" borderId="1" xfId="13" applyFont="1" applyFill="1" applyBorder="1" applyAlignment="1">
      <alignment horizontal="right" vertical="center" wrapText="1"/>
    </xf>
    <xf numFmtId="0" fontId="79" fillId="0" borderId="1" xfId="13" applyFont="1" applyFill="1" applyBorder="1" applyAlignment="1">
      <alignment horizontal="center" vertical="center" wrapText="1"/>
    </xf>
    <xf numFmtId="165" fontId="79" fillId="0" borderId="1" xfId="1" applyNumberFormat="1" applyFont="1" applyFill="1" applyBorder="1" applyAlignment="1">
      <alignment horizontal="center" vertical="center" wrapText="1"/>
    </xf>
    <xf numFmtId="0" fontId="29" fillId="2" borderId="1" xfId="13" applyFont="1" applyFill="1" applyBorder="1" applyAlignment="1">
      <alignment horizontal="center" vertical="center" wrapText="1"/>
    </xf>
    <xf numFmtId="0" fontId="29" fillId="2" borderId="1" xfId="1" applyNumberFormat="1" applyFont="1" applyFill="1" applyBorder="1" applyAlignment="1">
      <alignment horizontal="center" vertical="center" wrapText="1"/>
    </xf>
    <xf numFmtId="49" fontId="29" fillId="2" borderId="1" xfId="1" applyNumberFormat="1" applyFont="1" applyFill="1" applyBorder="1" applyAlignment="1">
      <alignment horizontal="center" vertical="center" wrapText="1"/>
    </xf>
    <xf numFmtId="0" fontId="29" fillId="2" borderId="1" xfId="13" applyFont="1" applyFill="1" applyBorder="1" applyAlignment="1">
      <alignment horizontal="left" vertical="center" wrapText="1"/>
    </xf>
    <xf numFmtId="165" fontId="29" fillId="2" borderId="1" xfId="1" applyNumberFormat="1" applyFont="1" applyFill="1" applyBorder="1" applyAlignment="1">
      <alignment horizontal="left" vertical="center" wrapText="1"/>
    </xf>
    <xf numFmtId="165" fontId="30" fillId="0" borderId="1" xfId="1" applyNumberFormat="1" applyFont="1" applyBorder="1" applyAlignment="1">
      <alignment vertical="center"/>
    </xf>
    <xf numFmtId="49" fontId="29" fillId="2" borderId="1" xfId="1" quotePrefix="1" applyNumberFormat="1" applyFont="1" applyFill="1" applyBorder="1" applyAlignment="1">
      <alignment horizontal="center" vertical="center" wrapText="1"/>
    </xf>
    <xf numFmtId="165" fontId="29" fillId="2" borderId="1" xfId="1" applyNumberFormat="1" applyFont="1" applyFill="1" applyBorder="1" applyAlignment="1">
      <alignment horizontal="center" vertical="center" wrapText="1"/>
    </xf>
    <xf numFmtId="165" fontId="80" fillId="2" borderId="1" xfId="1" applyNumberFormat="1" applyFont="1" applyFill="1" applyBorder="1" applyAlignment="1">
      <alignment horizontal="left" vertical="center"/>
    </xf>
    <xf numFmtId="3" fontId="81" fillId="2" borderId="1" xfId="13" applyNumberFormat="1" applyFont="1" applyFill="1" applyBorder="1" applyAlignment="1">
      <alignment horizontal="center" vertical="center"/>
    </xf>
    <xf numFmtId="3" fontId="81" fillId="2" borderId="1" xfId="13" applyNumberFormat="1" applyFont="1" applyFill="1" applyBorder="1" applyAlignment="1">
      <alignment vertical="center"/>
    </xf>
    <xf numFmtId="165" fontId="81" fillId="2" borderId="1" xfId="1" applyNumberFormat="1" applyFont="1" applyFill="1" applyBorder="1" applyAlignment="1">
      <alignment vertical="center"/>
    </xf>
    <xf numFmtId="3" fontId="59" fillId="26" borderId="1" xfId="13" applyNumberFormat="1" applyFont="1" applyFill="1" applyBorder="1" applyAlignment="1">
      <alignment horizontal="left" vertical="center" wrapText="1"/>
    </xf>
    <xf numFmtId="165" fontId="58" fillId="26" borderId="1" xfId="1" applyNumberFormat="1" applyFont="1" applyFill="1" applyBorder="1" applyAlignment="1">
      <alignment vertical="center"/>
    </xf>
    <xf numFmtId="3" fontId="59" fillId="0" borderId="1" xfId="13" applyNumberFormat="1" applyFont="1" applyFill="1" applyBorder="1" applyAlignment="1">
      <alignment horizontal="left" vertical="center" wrapText="1"/>
    </xf>
    <xf numFmtId="165" fontId="59" fillId="0" borderId="1" xfId="1" applyNumberFormat="1" applyFont="1" applyFill="1" applyBorder="1" applyAlignment="1">
      <alignment horizontal="left" vertical="center" wrapText="1"/>
    </xf>
    <xf numFmtId="165" fontId="2" fillId="2" borderId="1" xfId="1" applyNumberFormat="1" applyFont="1" applyFill="1" applyBorder="1" applyAlignment="1">
      <alignment horizontal="left" vertical="center" wrapText="1"/>
    </xf>
    <xf numFmtId="165" fontId="2" fillId="2" borderId="1" xfId="1" applyNumberFormat="1" applyFont="1" applyFill="1" applyBorder="1" applyAlignment="1">
      <alignment vertical="center"/>
    </xf>
    <xf numFmtId="1" fontId="59" fillId="26" borderId="1" xfId="13" quotePrefix="1" applyNumberFormat="1" applyFont="1" applyFill="1" applyBorder="1" applyAlignment="1">
      <alignment horizontal="center" vertical="center" wrapText="1"/>
    </xf>
    <xf numFmtId="1" fontId="2" fillId="2" borderId="1" xfId="13" quotePrefix="1" applyNumberFormat="1" applyFont="1" applyFill="1" applyBorder="1" applyAlignment="1">
      <alignment horizontal="center" vertical="center" wrapText="1"/>
    </xf>
    <xf numFmtId="165" fontId="50" fillId="26" borderId="1" xfId="1" applyNumberFormat="1" applyFont="1" applyFill="1" applyBorder="1" applyAlignment="1">
      <alignment vertical="center"/>
    </xf>
    <xf numFmtId="3" fontId="59" fillId="2" borderId="1" xfId="13" applyNumberFormat="1" applyFont="1" applyFill="1" applyBorder="1" applyAlignment="1">
      <alignment horizontal="left" vertical="center" wrapText="1"/>
    </xf>
    <xf numFmtId="3" fontId="59" fillId="26" borderId="1" xfId="13" applyNumberFormat="1" applyFont="1" applyFill="1" applyBorder="1" applyAlignment="1">
      <alignment vertical="center" wrapText="1"/>
    </xf>
    <xf numFmtId="165" fontId="59" fillId="26" borderId="1" xfId="1" applyNumberFormat="1" applyFont="1" applyFill="1" applyBorder="1" applyAlignment="1">
      <alignment vertical="center"/>
    </xf>
    <xf numFmtId="165" fontId="50" fillId="0" borderId="1" xfId="1" applyNumberFormat="1" applyFont="1" applyFill="1" applyBorder="1" applyAlignment="1">
      <alignment horizontal="right" vertical="center" wrapText="1"/>
    </xf>
    <xf numFmtId="165" fontId="59" fillId="26" borderId="1" xfId="1" applyNumberFormat="1" applyFont="1" applyFill="1" applyBorder="1" applyAlignment="1">
      <alignment vertical="center" wrapText="1"/>
    </xf>
    <xf numFmtId="49" fontId="58" fillId="2" borderId="1" xfId="0" applyNumberFormat="1" applyFont="1" applyFill="1" applyBorder="1" applyAlignment="1">
      <alignment horizontal="center" vertical="center"/>
    </xf>
    <xf numFmtId="0" fontId="58" fillId="2" borderId="1" xfId="0" applyFont="1" applyFill="1" applyBorder="1" applyAlignment="1">
      <alignment horizontal="left" vertical="center"/>
    </xf>
    <xf numFmtId="165" fontId="58" fillId="2" borderId="1" xfId="1" applyNumberFormat="1" applyFont="1" applyFill="1" applyBorder="1" applyAlignment="1">
      <alignment horizontal="left" vertical="center"/>
    </xf>
    <xf numFmtId="165" fontId="2" fillId="2" borderId="1" xfId="1" applyNumberFormat="1" applyFont="1" applyFill="1" applyBorder="1" applyAlignment="1">
      <alignment horizontal="center" vertical="center"/>
    </xf>
    <xf numFmtId="165" fontId="50" fillId="0" borderId="1" xfId="1" applyNumberFormat="1" applyFont="1" applyBorder="1" applyAlignment="1">
      <alignment horizontal="center" vertical="center" wrapText="1"/>
    </xf>
    <xf numFmtId="1" fontId="59" fillId="5" borderId="1" xfId="13" applyNumberFormat="1" applyFont="1" applyFill="1" applyBorder="1" applyAlignment="1">
      <alignment horizontal="center" vertical="center" wrapText="1"/>
    </xf>
    <xf numFmtId="3" fontId="59" fillId="5" borderId="1" xfId="7" applyNumberFormat="1" applyFont="1" applyFill="1" applyBorder="1" applyAlignment="1">
      <alignment vertical="center" wrapText="1"/>
    </xf>
    <xf numFmtId="165" fontId="58" fillId="5" borderId="1" xfId="1" applyNumberFormat="1" applyFont="1" applyFill="1" applyBorder="1" applyAlignment="1">
      <alignment vertical="center"/>
    </xf>
    <xf numFmtId="165" fontId="59" fillId="26" borderId="1" xfId="1" applyNumberFormat="1" applyFont="1" applyFill="1" applyBorder="1" applyAlignment="1">
      <alignment horizontal="left" vertical="center" wrapText="1"/>
    </xf>
    <xf numFmtId="165" fontId="58" fillId="2" borderId="1" xfId="1" applyNumberFormat="1" applyFont="1" applyFill="1" applyBorder="1" applyAlignment="1">
      <alignment horizontal="center" vertical="center"/>
    </xf>
    <xf numFmtId="3" fontId="59" fillId="26" borderId="1" xfId="7" applyNumberFormat="1" applyFont="1" applyFill="1" applyBorder="1" applyAlignment="1">
      <alignment vertical="center" wrapText="1"/>
    </xf>
    <xf numFmtId="165" fontId="59" fillId="2" borderId="1" xfId="1" applyNumberFormat="1" applyFont="1" applyFill="1" applyBorder="1" applyAlignment="1">
      <alignment vertical="center"/>
    </xf>
    <xf numFmtId="165" fontId="58" fillId="26" borderId="1" xfId="1" applyNumberFormat="1" applyFont="1" applyFill="1" applyBorder="1" applyAlignment="1">
      <alignment horizontal="right" vertical="center"/>
    </xf>
    <xf numFmtId="165" fontId="59" fillId="2" borderId="1" xfId="1" applyNumberFormat="1" applyFont="1" applyFill="1" applyBorder="1" applyAlignment="1">
      <alignment vertical="center" wrapText="1"/>
    </xf>
    <xf numFmtId="165" fontId="59" fillId="2" borderId="1" xfId="1" applyNumberFormat="1" applyFont="1" applyFill="1" applyBorder="1" applyAlignment="1">
      <alignment horizontal="left" vertical="center"/>
    </xf>
    <xf numFmtId="165" fontId="50" fillId="0" borderId="1" xfId="1" quotePrefix="1" applyNumberFormat="1" applyFont="1" applyBorder="1" applyAlignment="1">
      <alignment vertical="center"/>
    </xf>
    <xf numFmtId="1" fontId="2" fillId="26" borderId="1" xfId="13" quotePrefix="1" applyNumberFormat="1" applyFont="1" applyFill="1" applyBorder="1" applyAlignment="1">
      <alignment horizontal="center" vertical="center" wrapText="1"/>
    </xf>
    <xf numFmtId="1" fontId="59" fillId="26" borderId="1" xfId="14" applyNumberFormat="1" applyFont="1" applyFill="1" applyBorder="1" applyAlignment="1">
      <alignment vertical="center" wrapText="1"/>
    </xf>
    <xf numFmtId="165" fontId="59" fillId="26" borderId="1" xfId="1" applyNumberFormat="1" applyFont="1" applyFill="1" applyBorder="1" applyAlignment="1">
      <alignment horizontal="right" vertical="center" wrapText="1"/>
    </xf>
    <xf numFmtId="3" fontId="59" fillId="26" borderId="1" xfId="2" applyNumberFormat="1" applyFont="1" applyFill="1" applyBorder="1" applyAlignment="1">
      <alignment vertical="center" wrapText="1"/>
    </xf>
    <xf numFmtId="1" fontId="59" fillId="2" borderId="1" xfId="13" quotePrefix="1" applyNumberFormat="1" applyFont="1" applyFill="1" applyBorder="1" applyAlignment="1">
      <alignment horizontal="center" vertical="center" wrapText="1"/>
    </xf>
    <xf numFmtId="3" fontId="59" fillId="29" borderId="1" xfId="13" applyNumberFormat="1" applyFont="1" applyFill="1" applyBorder="1" applyAlignment="1">
      <alignment horizontal="left" vertical="center" wrapText="1"/>
    </xf>
    <xf numFmtId="3" fontId="2" fillId="2" borderId="1" xfId="13" applyNumberFormat="1" applyFont="1" applyFill="1" applyBorder="1" applyAlignment="1">
      <alignment vertical="center" wrapText="1"/>
    </xf>
    <xf numFmtId="165" fontId="2" fillId="2" borderId="1" xfId="1" applyNumberFormat="1" applyFont="1" applyFill="1" applyBorder="1" applyAlignment="1">
      <alignment vertical="center" wrapText="1"/>
    </xf>
    <xf numFmtId="1" fontId="2" fillId="26" borderId="1" xfId="13" applyNumberFormat="1" applyFont="1" applyFill="1" applyBorder="1" applyAlignment="1">
      <alignment horizontal="center" vertical="center" wrapText="1"/>
    </xf>
    <xf numFmtId="0" fontId="50" fillId="0" borderId="1" xfId="0" applyFont="1" applyBorder="1" applyAlignment="1">
      <alignment horizontal="center"/>
    </xf>
    <xf numFmtId="165" fontId="50" fillId="0" borderId="1" xfId="1" applyNumberFormat="1" applyFont="1" applyFill="1" applyBorder="1" applyAlignment="1">
      <alignment vertical="center"/>
    </xf>
    <xf numFmtId="0" fontId="58" fillId="2" borderId="1" xfId="0" applyFont="1" applyFill="1" applyBorder="1" applyAlignment="1">
      <alignment horizontal="left" vertical="center" wrapText="1"/>
    </xf>
    <xf numFmtId="165" fontId="58" fillId="2" borderId="1" xfId="1" applyNumberFormat="1" applyFont="1" applyFill="1" applyBorder="1" applyAlignment="1">
      <alignment horizontal="left" vertical="center" wrapText="1"/>
    </xf>
    <xf numFmtId="165" fontId="50" fillId="0" borderId="1" xfId="1" applyNumberFormat="1" applyFont="1" applyBorder="1" applyAlignment="1">
      <alignment horizontal="right" vertical="center" wrapText="1"/>
    </xf>
    <xf numFmtId="165" fontId="58" fillId="26" borderId="1" xfId="1" applyNumberFormat="1" applyFont="1" applyFill="1" applyBorder="1" applyAlignment="1">
      <alignment vertical="center" wrapText="1"/>
    </xf>
    <xf numFmtId="165" fontId="2" fillId="0" borderId="1" xfId="1" applyNumberFormat="1" applyFont="1" applyFill="1" applyBorder="1" applyAlignment="1">
      <alignment horizontal="right" vertical="center" wrapText="1"/>
    </xf>
    <xf numFmtId="165" fontId="50" fillId="2" borderId="1" xfId="1" applyNumberFormat="1" applyFont="1" applyFill="1" applyBorder="1" applyAlignment="1">
      <alignment horizontal="right" vertical="center" wrapText="1"/>
    </xf>
    <xf numFmtId="1" fontId="59" fillId="0" borderId="1" xfId="13" quotePrefix="1" applyNumberFormat="1" applyFont="1" applyFill="1" applyBorder="1" applyAlignment="1">
      <alignment horizontal="center" vertical="center" wrapText="1"/>
    </xf>
    <xf numFmtId="3" fontId="59" fillId="0" borderId="1" xfId="4" applyNumberFormat="1" applyFont="1" applyFill="1" applyBorder="1" applyAlignment="1">
      <alignment vertical="center" wrapText="1"/>
    </xf>
    <xf numFmtId="165" fontId="58" fillId="0" borderId="1" xfId="1" applyNumberFormat="1" applyFont="1" applyFill="1" applyBorder="1" applyAlignment="1">
      <alignment vertical="center"/>
    </xf>
    <xf numFmtId="0" fontId="50" fillId="2" borderId="1" xfId="0" applyFont="1" applyFill="1" applyBorder="1" applyAlignment="1">
      <alignment horizontal="center" vertical="center"/>
    </xf>
    <xf numFmtId="165" fontId="50" fillId="2" borderId="1" xfId="1" applyNumberFormat="1" applyFont="1" applyFill="1" applyBorder="1" applyAlignment="1">
      <alignment vertical="center" wrapText="1"/>
    </xf>
    <xf numFmtId="1" fontId="59" fillId="26" borderId="1" xfId="7" applyNumberFormat="1" applyFont="1" applyFill="1" applyBorder="1" applyAlignment="1">
      <alignment vertical="center" wrapText="1"/>
    </xf>
    <xf numFmtId="4" fontId="81" fillId="2" borderId="1" xfId="7" applyNumberFormat="1" applyFont="1" applyFill="1" applyBorder="1" applyAlignment="1">
      <alignment vertical="center"/>
    </xf>
    <xf numFmtId="165" fontId="58" fillId="2" borderId="1" xfId="1" applyNumberFormat="1" applyFont="1" applyFill="1" applyBorder="1" applyAlignment="1">
      <alignment horizontal="right" vertical="center"/>
    </xf>
    <xf numFmtId="1" fontId="59" fillId="26" borderId="1" xfId="7" applyNumberFormat="1" applyFont="1" applyFill="1" applyBorder="1" applyAlignment="1">
      <alignment horizontal="left" vertical="center" wrapText="1"/>
    </xf>
    <xf numFmtId="165" fontId="58" fillId="0" borderId="1" xfId="1" applyNumberFormat="1" applyFont="1" applyFill="1" applyBorder="1" applyAlignment="1">
      <alignment horizontal="right" vertical="center"/>
    </xf>
    <xf numFmtId="1" fontId="59" fillId="2" borderId="1" xfId="7" applyNumberFormat="1" applyFont="1" applyFill="1" applyBorder="1" applyAlignment="1">
      <alignment horizontal="center" vertical="center" wrapText="1"/>
    </xf>
    <xf numFmtId="165" fontId="59" fillId="2" borderId="1" xfId="1" applyNumberFormat="1" applyFont="1" applyFill="1" applyBorder="1" applyAlignment="1">
      <alignment horizontal="center" vertical="center"/>
    </xf>
    <xf numFmtId="0" fontId="58" fillId="26" borderId="1" xfId="0" applyFont="1" applyFill="1" applyBorder="1" applyAlignment="1">
      <alignment vertical="center"/>
    </xf>
    <xf numFmtId="165" fontId="2" fillId="0" borderId="1" xfId="1" applyNumberFormat="1" applyFont="1" applyBorder="1" applyAlignment="1">
      <alignment vertical="center"/>
    </xf>
    <xf numFmtId="3" fontId="59" fillId="26" borderId="1" xfId="7" applyNumberFormat="1" applyFont="1" applyFill="1" applyBorder="1" applyAlignment="1">
      <alignment horizontal="center" vertical="center" wrapText="1"/>
    </xf>
    <xf numFmtId="3" fontId="81" fillId="2" borderId="1" xfId="2" applyNumberFormat="1" applyFont="1" applyFill="1" applyBorder="1" applyAlignment="1">
      <alignment vertical="center"/>
    </xf>
    <xf numFmtId="1" fontId="2" fillId="0" borderId="1" xfId="13" applyNumberFormat="1" applyFont="1" applyFill="1" applyBorder="1" applyAlignment="1">
      <alignment horizontal="center" vertical="center" wrapText="1"/>
    </xf>
    <xf numFmtId="3" fontId="2" fillId="0" borderId="1" xfId="13" applyNumberFormat="1" applyFont="1" applyFill="1" applyBorder="1" applyAlignment="1">
      <alignment horizontal="left" vertical="center" wrapText="1"/>
    </xf>
    <xf numFmtId="165" fontId="2" fillId="0" borderId="1" xfId="1" applyNumberFormat="1" applyFont="1" applyFill="1" applyBorder="1" applyAlignment="1">
      <alignment horizontal="center" vertical="center" wrapText="1"/>
    </xf>
    <xf numFmtId="165" fontId="50" fillId="0" borderId="1" xfId="1" applyNumberFormat="1" applyFont="1" applyFill="1" applyBorder="1" applyAlignment="1">
      <alignment horizontal="center" vertical="center"/>
    </xf>
    <xf numFmtId="49" fontId="59" fillId="2" borderId="1" xfId="13" applyNumberFormat="1" applyFont="1" applyFill="1" applyBorder="1" applyAlignment="1">
      <alignment horizontal="center" vertical="center"/>
    </xf>
    <xf numFmtId="0" fontId="58" fillId="2" borderId="1" xfId="0" applyFont="1" applyFill="1" applyBorder="1" applyAlignment="1">
      <alignment horizontal="center" vertical="center" wrapText="1"/>
    </xf>
    <xf numFmtId="165" fontId="58" fillId="2" borderId="1" xfId="1" applyNumberFormat="1" applyFont="1" applyFill="1" applyBorder="1" applyAlignment="1">
      <alignment horizontal="center" vertical="center" wrapText="1"/>
    </xf>
    <xf numFmtId="0" fontId="58" fillId="26" borderId="1" xfId="0" applyFont="1" applyFill="1" applyBorder="1" applyAlignment="1">
      <alignment horizontal="center" wrapText="1"/>
    </xf>
    <xf numFmtId="0" fontId="58" fillId="26" borderId="1" xfId="0" applyFont="1" applyFill="1" applyBorder="1" applyAlignment="1">
      <alignment wrapText="1"/>
    </xf>
    <xf numFmtId="0" fontId="58" fillId="0" borderId="1" xfId="0" applyFont="1" applyBorder="1" applyAlignment="1">
      <alignment horizontal="center"/>
    </xf>
    <xf numFmtId="0" fontId="50" fillId="0" borderId="1" xfId="0" applyFont="1" applyBorder="1" applyAlignment="1">
      <alignment wrapText="1"/>
    </xf>
    <xf numFmtId="0" fontId="34" fillId="0" borderId="1" xfId="0" applyFont="1" applyBorder="1" applyAlignment="1">
      <alignment horizontal="left" vertical="top" wrapText="1"/>
    </xf>
    <xf numFmtId="165" fontId="50" fillId="0" borderId="1" xfId="1" applyNumberFormat="1" applyFont="1" applyBorder="1" applyAlignment="1">
      <alignment horizontal="left" vertical="center" wrapText="1"/>
    </xf>
    <xf numFmtId="49" fontId="59" fillId="2" borderId="1" xfId="13" applyNumberFormat="1" applyFont="1" applyFill="1" applyBorder="1" applyAlignment="1">
      <alignment horizontal="center" vertical="center" wrapText="1"/>
    </xf>
    <xf numFmtId="165" fontId="58" fillId="0" borderId="1" xfId="1" applyNumberFormat="1" applyFont="1" applyBorder="1" applyAlignment="1">
      <alignment horizontal="center" vertical="center" wrapText="1"/>
    </xf>
    <xf numFmtId="0" fontId="2" fillId="2" borderId="1" xfId="0" applyFont="1" applyFill="1" applyBorder="1" applyAlignment="1">
      <alignment horizontal="left" vertical="center" wrapText="1"/>
    </xf>
    <xf numFmtId="1" fontId="2" fillId="29" borderId="1" xfId="13" applyNumberFormat="1" applyFont="1" applyFill="1" applyBorder="1" applyAlignment="1">
      <alignment horizontal="center" vertical="center" wrapText="1"/>
    </xf>
    <xf numFmtId="3" fontId="59" fillId="29" borderId="1" xfId="7" applyNumberFormat="1" applyFont="1" applyFill="1" applyBorder="1" applyAlignment="1">
      <alignment vertical="center" wrapText="1"/>
    </xf>
    <xf numFmtId="165" fontId="59" fillId="29" borderId="1" xfId="1" applyNumberFormat="1" applyFont="1" applyFill="1" applyBorder="1" applyAlignment="1">
      <alignment vertical="center"/>
    </xf>
    <xf numFmtId="1" fontId="2" fillId="31" borderId="1" xfId="13" applyNumberFormat="1" applyFont="1" applyFill="1" applyBorder="1" applyAlignment="1">
      <alignment horizontal="center" vertical="center" wrapText="1"/>
    </xf>
    <xf numFmtId="3" fontId="59" fillId="31" borderId="1" xfId="14" applyNumberFormat="1" applyFont="1" applyFill="1" applyBorder="1" applyAlignment="1">
      <alignment vertical="center" wrapText="1"/>
    </xf>
    <xf numFmtId="165" fontId="59" fillId="31" borderId="1" xfId="1" applyNumberFormat="1" applyFont="1" applyFill="1" applyBorder="1" applyAlignment="1">
      <alignment vertical="center"/>
    </xf>
    <xf numFmtId="3" fontId="59" fillId="26" borderId="1" xfId="14" applyNumberFormat="1" applyFont="1" applyFill="1" applyBorder="1" applyAlignment="1">
      <alignment vertical="center" wrapText="1"/>
    </xf>
    <xf numFmtId="3" fontId="2" fillId="2" borderId="1" xfId="14" applyNumberFormat="1" applyFont="1" applyFill="1" applyBorder="1" applyAlignment="1">
      <alignment vertical="center" wrapText="1"/>
    </xf>
    <xf numFmtId="1" fontId="59" fillId="31" borderId="1" xfId="13" quotePrefix="1" applyNumberFormat="1" applyFont="1" applyFill="1" applyBorder="1" applyAlignment="1">
      <alignment horizontal="center" vertical="center" wrapText="1"/>
    </xf>
    <xf numFmtId="3" fontId="59" fillId="31" borderId="1" xfId="13" applyNumberFormat="1" applyFont="1" applyFill="1" applyBorder="1" applyAlignment="1">
      <alignment horizontal="left" vertical="center" wrapText="1"/>
    </xf>
    <xf numFmtId="165" fontId="59" fillId="31" borderId="1" xfId="1" applyNumberFormat="1" applyFont="1" applyFill="1" applyBorder="1" applyAlignment="1">
      <alignment horizontal="left" vertical="center" wrapText="1"/>
    </xf>
    <xf numFmtId="165" fontId="58" fillId="0" borderId="1" xfId="1" applyNumberFormat="1" applyFont="1" applyFill="1" applyBorder="1" applyAlignment="1">
      <alignment horizontal="left" vertical="center"/>
    </xf>
    <xf numFmtId="165" fontId="59" fillId="0" borderId="1" xfId="1" applyNumberFormat="1" applyFont="1" applyFill="1" applyBorder="1" applyAlignment="1">
      <alignment horizontal="center" vertical="center" wrapText="1"/>
    </xf>
    <xf numFmtId="165" fontId="50" fillId="2" borderId="1" xfId="1" applyNumberFormat="1" applyFont="1" applyFill="1" applyBorder="1" applyAlignment="1"/>
    <xf numFmtId="169" fontId="50" fillId="2" borderId="1" xfId="19" applyNumberFormat="1" applyFont="1" applyFill="1" applyBorder="1" applyAlignment="1"/>
    <xf numFmtId="164" fontId="50" fillId="2" borderId="1" xfId="19" applyNumberFormat="1" applyFont="1" applyFill="1" applyBorder="1" applyAlignment="1"/>
    <xf numFmtId="1" fontId="2" fillId="0" borderId="1" xfId="13" applyNumberFormat="1" applyFont="1" applyFill="1" applyBorder="1" applyAlignment="1">
      <alignment horizontal="center" vertical="center"/>
    </xf>
    <xf numFmtId="1" fontId="2" fillId="0" borderId="1" xfId="13" quotePrefix="1" applyNumberFormat="1" applyFont="1" applyFill="1" applyBorder="1" applyAlignment="1">
      <alignment horizontal="center" vertical="center"/>
    </xf>
    <xf numFmtId="3" fontId="81" fillId="0" borderId="1" xfId="13" applyNumberFormat="1" applyFont="1" applyFill="1" applyBorder="1" applyAlignment="1">
      <alignment horizontal="left" vertical="center" wrapText="1"/>
    </xf>
    <xf numFmtId="3" fontId="81" fillId="2" borderId="1" xfId="14" applyNumberFormat="1" applyFont="1" applyFill="1" applyBorder="1" applyAlignment="1">
      <alignment vertical="center"/>
    </xf>
    <xf numFmtId="165" fontId="2" fillId="2" borderId="1" xfId="1" applyNumberFormat="1" applyFont="1" applyFill="1" applyBorder="1" applyAlignment="1">
      <alignment horizontal="right" vertical="center"/>
    </xf>
    <xf numFmtId="3" fontId="59" fillId="26" borderId="1" xfId="14" applyNumberFormat="1" applyFont="1" applyFill="1" applyBorder="1" applyAlignment="1">
      <alignment horizontal="left" vertical="center" wrapText="1"/>
    </xf>
    <xf numFmtId="165" fontId="50" fillId="2" borderId="1" xfId="1" applyNumberFormat="1" applyFont="1" applyFill="1" applyBorder="1" applyAlignment="1">
      <alignment horizontal="left" vertical="center"/>
    </xf>
    <xf numFmtId="165" fontId="50" fillId="2" borderId="1" xfId="1" applyNumberFormat="1" applyFont="1" applyFill="1" applyBorder="1" applyAlignment="1">
      <alignment horizontal="left" vertical="center" wrapText="1"/>
    </xf>
    <xf numFmtId="49" fontId="59" fillId="2" borderId="1" xfId="14" applyNumberFormat="1" applyFont="1" applyFill="1" applyBorder="1" applyAlignment="1">
      <alignment horizontal="center" vertical="center" wrapText="1"/>
    </xf>
    <xf numFmtId="165" fontId="50" fillId="2" borderId="1" xfId="1" applyNumberFormat="1" applyFont="1" applyFill="1" applyBorder="1" applyAlignment="1">
      <alignment horizontal="center" vertical="center" wrapText="1"/>
    </xf>
    <xf numFmtId="1" fontId="59" fillId="26" borderId="1" xfId="1" applyNumberFormat="1" applyFont="1" applyFill="1" applyBorder="1" applyAlignment="1">
      <alignment horizontal="center" vertical="center" wrapText="1"/>
    </xf>
    <xf numFmtId="1" fontId="59" fillId="2" borderId="1" xfId="1" applyNumberFormat="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1" fontId="2" fillId="2" borderId="1" xfId="1" quotePrefix="1" applyNumberFormat="1" applyFont="1" applyFill="1" applyBorder="1" applyAlignment="1">
      <alignment horizontal="center" vertical="center" wrapText="1"/>
    </xf>
    <xf numFmtId="1" fontId="2" fillId="26" borderId="1" xfId="1" applyNumberFormat="1" applyFont="1" applyFill="1" applyBorder="1" applyAlignment="1">
      <alignment horizontal="center" vertical="center" wrapText="1"/>
    </xf>
    <xf numFmtId="3" fontId="59" fillId="26" borderId="1" xfId="14" applyNumberFormat="1" applyFont="1" applyFill="1" applyBorder="1" applyAlignment="1">
      <alignment horizontal="center" vertical="center" wrapText="1"/>
    </xf>
    <xf numFmtId="165" fontId="2" fillId="26" borderId="1" xfId="1" applyNumberFormat="1" applyFont="1" applyFill="1" applyBorder="1" applyAlignment="1">
      <alignment horizontal="left" vertical="center" wrapText="1"/>
    </xf>
    <xf numFmtId="165" fontId="2" fillId="26" borderId="1" xfId="1" applyNumberFormat="1" applyFont="1" applyFill="1" applyBorder="1" applyAlignment="1">
      <alignment horizontal="center" vertical="center" wrapText="1"/>
    </xf>
    <xf numFmtId="165" fontId="85" fillId="16" borderId="1" xfId="1" applyNumberFormat="1" applyFont="1" applyFill="1" applyBorder="1" applyAlignment="1">
      <alignment horizontal="right" vertical="center"/>
    </xf>
    <xf numFmtId="1" fontId="50" fillId="2" borderId="1" xfId="1" applyNumberFormat="1" applyFont="1" applyFill="1" applyBorder="1" applyAlignment="1">
      <alignment horizontal="center" vertical="center"/>
    </xf>
    <xf numFmtId="1" fontId="2" fillId="0" borderId="1" xfId="1" applyNumberFormat="1" applyFont="1" applyFill="1" applyBorder="1" applyAlignment="1">
      <alignment horizontal="center" vertical="center" wrapText="1"/>
    </xf>
    <xf numFmtId="165" fontId="2" fillId="0" borderId="1" xfId="1" applyNumberFormat="1" applyFont="1" applyFill="1" applyBorder="1" applyAlignment="1">
      <alignment vertical="center"/>
    </xf>
    <xf numFmtId="1" fontId="58" fillId="26" borderId="1" xfId="1" applyNumberFormat="1" applyFont="1" applyFill="1" applyBorder="1" applyAlignment="1">
      <alignment horizontal="center" vertical="center" wrapText="1"/>
    </xf>
    <xf numFmtId="165" fontId="2" fillId="2" borderId="1" xfId="1" quotePrefix="1" applyNumberFormat="1" applyFont="1" applyFill="1" applyBorder="1" applyAlignment="1">
      <alignment horizontal="center" vertical="center" wrapText="1"/>
    </xf>
    <xf numFmtId="165" fontId="59" fillId="26" borderId="1" xfId="1" applyNumberFormat="1" applyFont="1" applyFill="1" applyBorder="1" applyAlignment="1">
      <alignment horizontal="center" vertical="center" wrapText="1"/>
    </xf>
    <xf numFmtId="165" fontId="59" fillId="0" borderId="1" xfId="1" applyNumberFormat="1" applyFont="1" applyBorder="1" applyAlignment="1">
      <alignment vertical="center"/>
    </xf>
    <xf numFmtId="165" fontId="58" fillId="26" borderId="1" xfId="1" applyNumberFormat="1" applyFont="1" applyFill="1" applyBorder="1" applyAlignment="1">
      <alignment horizontal="center" vertical="center"/>
    </xf>
    <xf numFmtId="165" fontId="2" fillId="0" borderId="1" xfId="1" applyNumberFormat="1" applyFont="1" applyBorder="1" applyAlignment="1">
      <alignment horizontal="center" vertical="center"/>
    </xf>
    <xf numFmtId="165" fontId="59" fillId="26" borderId="1" xfId="1" applyNumberFormat="1" applyFont="1" applyFill="1" applyBorder="1" applyAlignment="1">
      <alignment horizontal="center" vertical="center"/>
    </xf>
    <xf numFmtId="169" fontId="83" fillId="32" borderId="1" xfId="1" applyNumberFormat="1" applyFont="1" applyFill="1" applyBorder="1" applyAlignment="1">
      <alignment horizontal="center" vertical="center"/>
    </xf>
    <xf numFmtId="1" fontId="59" fillId="26" borderId="1" xfId="1" quotePrefix="1" applyNumberFormat="1" applyFont="1" applyFill="1" applyBorder="1" applyAlignment="1">
      <alignment horizontal="center" vertical="center" wrapText="1"/>
    </xf>
    <xf numFmtId="165" fontId="59" fillId="26" borderId="1" xfId="1" quotePrefix="1" applyNumberFormat="1" applyFont="1" applyFill="1" applyBorder="1" applyAlignment="1">
      <alignment horizontal="center" vertical="center" wrapText="1"/>
    </xf>
    <xf numFmtId="165" fontId="59" fillId="2" borderId="1" xfId="1" applyNumberFormat="1" applyFont="1" applyFill="1" applyBorder="1" applyAlignment="1">
      <alignment horizontal="right" vertical="center" wrapText="1"/>
    </xf>
    <xf numFmtId="165" fontId="2" fillId="0" borderId="1" xfId="1" applyNumberFormat="1" applyFont="1" applyBorder="1" applyAlignment="1">
      <alignment horizontal="right" vertical="center" wrapText="1"/>
    </xf>
    <xf numFmtId="165" fontId="59" fillId="0" borderId="1" xfId="1" applyNumberFormat="1" applyFont="1" applyFill="1" applyBorder="1" applyAlignment="1">
      <alignment horizontal="right" vertical="center" wrapText="1"/>
    </xf>
    <xf numFmtId="165" fontId="2" fillId="0" borderId="1" xfId="1" applyNumberFormat="1" applyFont="1" applyBorder="1" applyAlignment="1">
      <alignment horizontal="center" vertical="center" wrapText="1"/>
    </xf>
    <xf numFmtId="165" fontId="59" fillId="2" borderId="1" xfId="1" quotePrefix="1" applyNumberFormat="1" applyFont="1" applyFill="1" applyBorder="1" applyAlignment="1">
      <alignment horizontal="center" vertical="center" wrapText="1"/>
    </xf>
    <xf numFmtId="3" fontId="2" fillId="2" borderId="1" xfId="2" applyNumberFormat="1" applyFont="1" applyFill="1" applyBorder="1" applyAlignment="1">
      <alignment horizontal="right" wrapText="1"/>
    </xf>
    <xf numFmtId="0" fontId="34" fillId="2" borderId="1" xfId="0" applyFont="1" applyFill="1" applyBorder="1"/>
    <xf numFmtId="1" fontId="78" fillId="2" borderId="1" xfId="1" applyNumberFormat="1" applyFont="1" applyFill="1" applyBorder="1" applyAlignment="1">
      <alignment horizontal="center" vertical="center" wrapText="1"/>
    </xf>
    <xf numFmtId="165" fontId="78" fillId="2" borderId="1" xfId="1" applyNumberFormat="1" applyFont="1" applyFill="1" applyBorder="1" applyAlignment="1">
      <alignment horizontal="left" vertical="center" wrapText="1"/>
    </xf>
    <xf numFmtId="1" fontId="58" fillId="2" borderId="1" xfId="1" applyNumberFormat="1" applyFont="1" applyFill="1" applyBorder="1" applyAlignment="1">
      <alignment horizontal="center" vertical="center" wrapText="1"/>
    </xf>
    <xf numFmtId="165" fontId="58" fillId="0" borderId="1" xfId="1" applyNumberFormat="1" applyFont="1" applyBorder="1" applyAlignment="1">
      <alignment vertical="center" wrapText="1"/>
    </xf>
    <xf numFmtId="0" fontId="50" fillId="0" borderId="1" xfId="0" applyFont="1" applyFill="1" applyBorder="1" applyAlignment="1">
      <alignment horizontal="left" vertical="center" wrapText="1"/>
    </xf>
    <xf numFmtId="165" fontId="50" fillId="0" borderId="1" xfId="1" applyNumberFormat="1" applyFont="1" applyFill="1" applyBorder="1" applyAlignment="1">
      <alignment horizontal="left" vertical="center" wrapText="1"/>
    </xf>
    <xf numFmtId="165" fontId="2" fillId="0" borderId="1" xfId="1" applyNumberFormat="1" applyFont="1" applyFill="1" applyBorder="1" applyAlignment="1">
      <alignment vertical="center" wrapText="1"/>
    </xf>
    <xf numFmtId="165" fontId="50" fillId="0" borderId="1" xfId="1" applyNumberFormat="1" applyFont="1" applyFill="1" applyBorder="1" applyAlignment="1">
      <alignment vertical="center" wrapText="1"/>
    </xf>
    <xf numFmtId="1" fontId="50" fillId="2" borderId="1" xfId="1" applyNumberFormat="1" applyFont="1" applyFill="1" applyBorder="1" applyAlignment="1">
      <alignment horizontal="center" vertical="center" wrapText="1"/>
    </xf>
    <xf numFmtId="165" fontId="112" fillId="2" borderId="1" xfId="1" applyNumberFormat="1" applyFont="1" applyFill="1" applyBorder="1" applyAlignment="1">
      <alignment horizontal="left" vertical="center" wrapText="1"/>
    </xf>
    <xf numFmtId="165" fontId="2" fillId="26" borderId="1" xfId="1" quotePrefix="1" applyNumberFormat="1" applyFont="1" applyFill="1" applyBorder="1" applyAlignment="1">
      <alignment horizontal="center" vertical="center" wrapText="1"/>
    </xf>
    <xf numFmtId="3" fontId="2" fillId="0" borderId="1" xfId="1" applyNumberFormat="1" applyFont="1" applyFill="1" applyBorder="1" applyAlignment="1">
      <alignment horizontal="right" vertical="center" wrapText="1"/>
    </xf>
    <xf numFmtId="3" fontId="85" fillId="0" borderId="1" xfId="1" applyNumberFormat="1" applyFont="1" applyFill="1" applyBorder="1" applyAlignment="1">
      <alignment horizontal="right" vertical="center"/>
    </xf>
    <xf numFmtId="165" fontId="85" fillId="0" borderId="1" xfId="1" applyNumberFormat="1" applyFont="1" applyFill="1" applyBorder="1" applyAlignment="1">
      <alignment horizontal="right" vertical="center"/>
    </xf>
    <xf numFmtId="3" fontId="85" fillId="0" borderId="1" xfId="1" applyNumberFormat="1" applyFont="1" applyFill="1" applyBorder="1" applyAlignment="1">
      <alignment horizontal="right" vertical="center" wrapText="1"/>
    </xf>
    <xf numFmtId="1" fontId="2" fillId="0" borderId="1" xfId="13" quotePrefix="1" applyNumberFormat="1" applyFont="1" applyFill="1" applyBorder="1" applyAlignment="1">
      <alignment horizontal="center" vertical="center" wrapText="1"/>
    </xf>
    <xf numFmtId="165" fontId="59" fillId="21" borderId="1" xfId="1" applyNumberFormat="1" applyFont="1" applyFill="1" applyBorder="1" applyAlignment="1">
      <alignment vertical="center" wrapText="1"/>
    </xf>
    <xf numFmtId="1" fontId="28" fillId="0" borderId="1" xfId="13" quotePrefix="1" applyNumberFormat="1" applyFont="1" applyFill="1" applyBorder="1" applyAlignment="1">
      <alignment horizontal="center" vertical="center" wrapText="1"/>
    </xf>
    <xf numFmtId="3" fontId="28" fillId="0" borderId="1" xfId="1" applyNumberFormat="1" applyFont="1" applyFill="1" applyBorder="1" applyAlignment="1">
      <alignment horizontal="right" vertical="center" wrapText="1"/>
    </xf>
    <xf numFmtId="3" fontId="90" fillId="0" borderId="1" xfId="1" applyNumberFormat="1" applyFont="1" applyFill="1" applyBorder="1" applyAlignment="1">
      <alignment horizontal="right" vertical="center"/>
    </xf>
    <xf numFmtId="165" fontId="58" fillId="0" borderId="1" xfId="1" applyNumberFormat="1" applyFont="1" applyBorder="1" applyAlignment="1">
      <alignment vertical="center"/>
    </xf>
    <xf numFmtId="165" fontId="58" fillId="2" borderId="1" xfId="1" applyNumberFormat="1" applyFont="1" applyFill="1" applyBorder="1" applyAlignment="1">
      <alignment vertical="center" wrapText="1"/>
    </xf>
    <xf numFmtId="165" fontId="59" fillId="2" borderId="1" xfId="1" quotePrefix="1" applyNumberFormat="1" applyFont="1" applyFill="1" applyBorder="1" applyAlignment="1">
      <alignment horizontal="center" vertical="center"/>
    </xf>
    <xf numFmtId="165" fontId="59" fillId="2" borderId="1" xfId="1" quotePrefix="1" applyNumberFormat="1" applyFont="1" applyFill="1" applyBorder="1" applyAlignment="1">
      <alignment horizontal="left" vertical="center"/>
    </xf>
    <xf numFmtId="1" fontId="59" fillId="25" borderId="1" xfId="13" applyNumberFormat="1" applyFont="1" applyFill="1" applyBorder="1" applyAlignment="1">
      <alignment horizontal="center" vertical="center" wrapText="1"/>
    </xf>
    <xf numFmtId="3" fontId="59" fillId="25" borderId="1" xfId="13" applyNumberFormat="1" applyFont="1" applyFill="1" applyBorder="1" applyAlignment="1">
      <alignment horizontal="left" vertical="center" wrapText="1"/>
    </xf>
    <xf numFmtId="165" fontId="50" fillId="25" borderId="1" xfId="1" applyNumberFormat="1" applyFont="1" applyFill="1" applyBorder="1" applyAlignment="1">
      <alignment vertical="center"/>
    </xf>
    <xf numFmtId="165" fontId="58" fillId="25" borderId="1" xfId="1" applyNumberFormat="1" applyFont="1" applyFill="1" applyBorder="1" applyAlignment="1">
      <alignment vertical="center"/>
    </xf>
    <xf numFmtId="165" fontId="59" fillId="25" borderId="1" xfId="1" applyNumberFormat="1" applyFont="1" applyFill="1" applyBorder="1" applyAlignment="1">
      <alignment horizontal="left" vertical="center" wrapText="1"/>
    </xf>
    <xf numFmtId="165" fontId="59" fillId="25" borderId="1" xfId="1" applyNumberFormat="1" applyFont="1" applyFill="1" applyBorder="1" applyAlignment="1">
      <alignment vertical="center"/>
    </xf>
    <xf numFmtId="165" fontId="2" fillId="0" borderId="1" xfId="1" applyNumberFormat="1" applyFont="1" applyBorder="1" applyAlignment="1">
      <alignment horizontal="right" vertical="center"/>
    </xf>
    <xf numFmtId="165" fontId="59" fillId="0" borderId="1" xfId="1" quotePrefix="1" applyNumberFormat="1" applyFont="1" applyFill="1" applyBorder="1" applyAlignment="1">
      <alignment horizontal="left" vertical="center" wrapText="1"/>
    </xf>
    <xf numFmtId="165" fontId="59" fillId="0" borderId="1" xfId="1" quotePrefix="1" applyNumberFormat="1" applyFont="1" applyFill="1" applyBorder="1" applyAlignment="1">
      <alignment horizontal="left" vertical="center"/>
    </xf>
    <xf numFmtId="1" fontId="59" fillId="29" borderId="1" xfId="1" applyNumberFormat="1" applyFont="1" applyFill="1" applyBorder="1" applyAlignment="1">
      <alignment horizontal="center" vertical="center" wrapText="1"/>
    </xf>
    <xf numFmtId="165" fontId="59" fillId="29" borderId="1" xfId="1" applyNumberFormat="1" applyFont="1" applyFill="1" applyBorder="1" applyAlignment="1">
      <alignment horizontal="left" vertical="center" wrapText="1"/>
    </xf>
    <xf numFmtId="1" fontId="2" fillId="0" borderId="1" xfId="1" quotePrefix="1" applyNumberFormat="1" applyFont="1" applyFill="1" applyBorder="1" applyAlignment="1">
      <alignment horizontal="center" vertical="center" wrapText="1"/>
    </xf>
    <xf numFmtId="1" fontId="50" fillId="0" borderId="1" xfId="1" quotePrefix="1" applyNumberFormat="1" applyFont="1" applyFill="1" applyBorder="1" applyAlignment="1">
      <alignment horizontal="center" vertical="center" wrapText="1"/>
    </xf>
    <xf numFmtId="165" fontId="2" fillId="2" borderId="1" xfId="1" quotePrefix="1" applyNumberFormat="1" applyFont="1" applyFill="1" applyBorder="1" applyAlignment="1">
      <alignment horizontal="left" vertical="center"/>
    </xf>
    <xf numFmtId="165" fontId="50" fillId="0" borderId="1" xfId="1" quotePrefix="1" applyNumberFormat="1" applyFont="1" applyBorder="1" applyAlignment="1">
      <alignment horizontal="right" vertical="center"/>
    </xf>
    <xf numFmtId="165" fontId="59" fillId="26" borderId="1" xfId="1" applyNumberFormat="1" applyFont="1" applyFill="1" applyBorder="1" applyAlignment="1">
      <alignment horizontal="right" vertical="center"/>
    </xf>
    <xf numFmtId="1" fontId="58" fillId="26" borderId="1" xfId="1" applyNumberFormat="1" applyFont="1" applyFill="1" applyBorder="1" applyAlignment="1">
      <alignment horizontal="center" vertical="center"/>
    </xf>
    <xf numFmtId="165" fontId="58" fillId="0" borderId="1" xfId="1" applyNumberFormat="1" applyFont="1" applyBorder="1" applyAlignment="1">
      <alignment horizontal="center" vertical="center"/>
    </xf>
    <xf numFmtId="165" fontId="50" fillId="0" borderId="1" xfId="1" applyNumberFormat="1" applyFont="1" applyBorder="1" applyAlignment="1">
      <alignment horizontal="left" vertical="center"/>
    </xf>
    <xf numFmtId="1" fontId="2" fillId="2" borderId="1" xfId="1" applyNumberFormat="1" applyFont="1" applyFill="1" applyBorder="1" applyAlignment="1">
      <alignment horizontal="center" vertical="center"/>
    </xf>
    <xf numFmtId="165" fontId="50" fillId="0" borderId="1" xfId="1" applyNumberFormat="1" applyFont="1" applyFill="1" applyBorder="1" applyAlignment="1">
      <alignment horizontal="center" vertical="center" wrapText="1"/>
    </xf>
    <xf numFmtId="165" fontId="83" fillId="2" borderId="1" xfId="1" applyNumberFormat="1" applyFont="1" applyFill="1" applyBorder="1" applyAlignment="1">
      <alignment horizontal="center" vertical="center"/>
    </xf>
    <xf numFmtId="3" fontId="59" fillId="5" borderId="1" xfId="13" applyNumberFormat="1" applyFont="1" applyFill="1" applyBorder="1" applyAlignment="1">
      <alignment vertical="center" wrapText="1"/>
    </xf>
    <xf numFmtId="165" fontId="30" fillId="5" borderId="1" xfId="0" applyNumberFormat="1" applyFont="1" applyFill="1" applyBorder="1" applyAlignment="1">
      <alignment vertical="center"/>
    </xf>
    <xf numFmtId="0" fontId="58" fillId="0" borderId="1" xfId="0" applyFont="1" applyBorder="1" applyAlignment="1">
      <alignment vertical="center"/>
    </xf>
    <xf numFmtId="165" fontId="50" fillId="2" borderId="1" xfId="0" applyNumberFormat="1" applyFont="1" applyFill="1" applyBorder="1"/>
    <xf numFmtId="0" fontId="58" fillId="5" borderId="1" xfId="0" applyFont="1" applyFill="1" applyBorder="1" applyAlignment="1">
      <alignment horizontal="left" vertical="center"/>
    </xf>
    <xf numFmtId="165" fontId="30" fillId="5" borderId="1" xfId="1" applyNumberFormat="1" applyFont="1" applyFill="1" applyBorder="1" applyAlignment="1">
      <alignment vertical="center"/>
    </xf>
    <xf numFmtId="0" fontId="58" fillId="5" borderId="1" xfId="0" applyFont="1" applyFill="1" applyBorder="1" applyAlignment="1">
      <alignment vertical="center"/>
    </xf>
    <xf numFmtId="165" fontId="114" fillId="26" borderId="1" xfId="0" applyNumberFormat="1" applyFont="1" applyFill="1" applyBorder="1" applyAlignment="1">
      <alignment vertical="center"/>
    </xf>
    <xf numFmtId="3" fontId="2" fillId="33" borderId="1" xfId="13" applyNumberFormat="1" applyFont="1" applyFill="1" applyBorder="1" applyAlignment="1">
      <alignment vertical="center" wrapText="1"/>
    </xf>
    <xf numFmtId="165" fontId="50" fillId="33" borderId="1" xfId="0" applyNumberFormat="1" applyFont="1" applyFill="1" applyBorder="1"/>
    <xf numFmtId="0" fontId="58" fillId="5" borderId="1" xfId="0" applyFont="1" applyFill="1" applyBorder="1" applyAlignment="1">
      <alignment vertical="center" wrapText="1"/>
    </xf>
    <xf numFmtId="165" fontId="30" fillId="26" borderId="1" xfId="0" applyNumberFormat="1" applyFont="1" applyFill="1" applyBorder="1" applyAlignment="1">
      <alignment vertical="center"/>
    </xf>
    <xf numFmtId="165" fontId="30" fillId="26" borderId="1" xfId="0" applyNumberFormat="1" applyFont="1" applyFill="1" applyBorder="1"/>
    <xf numFmtId="0" fontId="58" fillId="2" borderId="1" xfId="0" applyFont="1" applyFill="1" applyBorder="1" applyAlignment="1">
      <alignment vertical="center"/>
    </xf>
    <xf numFmtId="165" fontId="30" fillId="26" borderId="1" xfId="1" applyNumberFormat="1" applyFont="1" applyFill="1" applyBorder="1" applyAlignment="1">
      <alignment vertical="center"/>
    </xf>
    <xf numFmtId="165" fontId="30" fillId="26" borderId="1" xfId="0" applyNumberFormat="1" applyFont="1" applyFill="1" applyBorder="1" applyAlignment="1">
      <alignment horizontal="center" vertical="center"/>
    </xf>
    <xf numFmtId="0" fontId="58" fillId="34" borderId="1" xfId="0" applyFont="1" applyFill="1" applyBorder="1" applyAlignment="1">
      <alignment vertical="center" wrapText="1"/>
    </xf>
    <xf numFmtId="165" fontId="30" fillId="34" borderId="1" xfId="0" applyNumberFormat="1" applyFont="1" applyFill="1" applyBorder="1" applyAlignment="1">
      <alignment vertical="center"/>
    </xf>
    <xf numFmtId="165" fontId="30" fillId="29" borderId="1" xfId="0" applyNumberFormat="1" applyFont="1" applyFill="1" applyBorder="1" applyAlignment="1">
      <alignment vertical="center"/>
    </xf>
    <xf numFmtId="0" fontId="58" fillId="35" borderId="1" xfId="0" applyFont="1" applyFill="1" applyBorder="1" applyAlignment="1">
      <alignment vertical="center"/>
    </xf>
    <xf numFmtId="165" fontId="58" fillId="35" borderId="1" xfId="0" applyNumberFormat="1" applyFont="1" applyFill="1" applyBorder="1" applyAlignment="1">
      <alignment vertical="center"/>
    </xf>
    <xf numFmtId="0" fontId="58" fillId="5" borderId="1" xfId="0" applyFont="1" applyFill="1" applyBorder="1" applyAlignment="1">
      <alignment horizontal="left" vertical="center" wrapText="1"/>
    </xf>
    <xf numFmtId="0" fontId="30" fillId="28" borderId="1" xfId="0" applyFont="1" applyFill="1" applyBorder="1" applyAlignment="1">
      <alignment vertical="center" wrapText="1"/>
    </xf>
    <xf numFmtId="165" fontId="30" fillId="28" borderId="1" xfId="0" applyNumberFormat="1" applyFont="1" applyFill="1" applyBorder="1"/>
    <xf numFmtId="0" fontId="80" fillId="0" borderId="1" xfId="0" applyFont="1" applyBorder="1" applyAlignment="1">
      <alignment vertical="center"/>
    </xf>
    <xf numFmtId="0" fontId="114" fillId="28" borderId="1" xfId="0" applyFont="1" applyFill="1" applyBorder="1" applyAlignment="1">
      <alignment vertical="center" wrapText="1"/>
    </xf>
    <xf numFmtId="165" fontId="114" fillId="28" borderId="1" xfId="0" applyNumberFormat="1" applyFont="1" applyFill="1" applyBorder="1" applyAlignment="1">
      <alignment vertical="center"/>
    </xf>
    <xf numFmtId="0" fontId="58" fillId="0" borderId="1" xfId="0" applyFont="1" applyFill="1" applyBorder="1" applyAlignment="1">
      <alignment vertical="center"/>
    </xf>
    <xf numFmtId="3" fontId="59" fillId="5" borderId="1" xfId="3" applyNumberFormat="1" applyFont="1" applyFill="1" applyBorder="1" applyAlignment="1">
      <alignment vertical="center" wrapText="1"/>
    </xf>
    <xf numFmtId="0" fontId="58" fillId="28" borderId="1" xfId="0" applyFont="1" applyFill="1" applyBorder="1" applyAlignment="1">
      <alignment vertical="center"/>
    </xf>
    <xf numFmtId="165" fontId="30" fillId="28" borderId="1" xfId="0" applyNumberFormat="1" applyFont="1" applyFill="1" applyBorder="1" applyAlignment="1">
      <alignment vertical="center"/>
    </xf>
    <xf numFmtId="49" fontId="50" fillId="30" borderId="1" xfId="0" applyNumberFormat="1" applyFont="1" applyFill="1" applyBorder="1" applyAlignment="1">
      <alignment horizontal="right" vertical="center"/>
    </xf>
    <xf numFmtId="0" fontId="58" fillId="30" borderId="1" xfId="0" applyFont="1" applyFill="1" applyBorder="1" applyAlignment="1">
      <alignment vertical="center" wrapText="1"/>
    </xf>
    <xf numFmtId="165" fontId="30" fillId="30" borderId="1" xfId="0" applyNumberFormat="1" applyFont="1" applyFill="1" applyBorder="1" applyAlignment="1">
      <alignment vertical="center"/>
    </xf>
    <xf numFmtId="165" fontId="95" fillId="0" borderId="1" xfId="0" applyNumberFormat="1" applyFont="1" applyBorder="1"/>
    <xf numFmtId="165" fontId="95" fillId="0" borderId="1" xfId="1" applyNumberFormat="1" applyFont="1" applyFill="1" applyBorder="1"/>
    <xf numFmtId="0" fontId="58" fillId="12" borderId="1" xfId="0" applyFont="1" applyFill="1" applyBorder="1" applyAlignment="1">
      <alignment vertical="center"/>
    </xf>
    <xf numFmtId="49" fontId="59" fillId="12" borderId="1" xfId="13" applyNumberFormat="1" applyFont="1" applyFill="1" applyBorder="1" applyAlignment="1">
      <alignment horizontal="center" vertical="center"/>
    </xf>
    <xf numFmtId="165" fontId="58" fillId="12" borderId="1" xfId="0" applyNumberFormat="1" applyFont="1" applyFill="1" applyBorder="1"/>
    <xf numFmtId="3" fontId="2" fillId="2" borderId="1" xfId="8" applyNumberFormat="1" applyFont="1" applyFill="1" applyBorder="1" applyAlignment="1" applyProtection="1">
      <alignment vertical="center" wrapText="1"/>
      <protection locked="0"/>
    </xf>
    <xf numFmtId="165" fontId="31" fillId="0" borderId="1" xfId="1" applyNumberFormat="1" applyFont="1" applyFill="1" applyBorder="1" applyAlignment="1">
      <alignment horizontal="center" vertical="center"/>
    </xf>
    <xf numFmtId="165" fontId="31" fillId="0" borderId="1" xfId="1" applyNumberFormat="1" applyFont="1" applyFill="1" applyBorder="1" applyAlignment="1">
      <alignment horizontal="center"/>
    </xf>
    <xf numFmtId="43" fontId="93" fillId="0" borderId="1" xfId="1" applyFont="1" applyFill="1" applyBorder="1" applyAlignment="1" applyProtection="1">
      <alignment horizontal="right" vertical="center"/>
      <protection locked="0"/>
    </xf>
    <xf numFmtId="165" fontId="0" fillId="0" borderId="1" xfId="0" applyNumberFormat="1" applyBorder="1"/>
    <xf numFmtId="43" fontId="0" fillId="0" borderId="1" xfId="0" applyNumberFormat="1" applyBorder="1"/>
    <xf numFmtId="165" fontId="50" fillId="0" borderId="1" xfId="0" applyNumberFormat="1" applyFont="1" applyFill="1" applyBorder="1"/>
    <xf numFmtId="165" fontId="50" fillId="0" borderId="1" xfId="1" applyNumberFormat="1" applyFont="1" applyBorder="1" applyAlignment="1"/>
    <xf numFmtId="165" fontId="40" fillId="0" borderId="1" xfId="1" applyNumberFormat="1" applyFont="1" applyBorder="1" applyAlignment="1" applyProtection="1">
      <alignment horizontal="center" vertical="center" wrapText="1"/>
      <protection locked="0"/>
    </xf>
    <xf numFmtId="165" fontId="50" fillId="0" borderId="1" xfId="1" applyNumberFormat="1" applyFont="1" applyFill="1" applyBorder="1" applyAlignment="1">
      <alignment horizontal="left" vertical="center"/>
    </xf>
    <xf numFmtId="43" fontId="50" fillId="0" borderId="1" xfId="1"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95" fillId="0" borderId="1" xfId="0" applyFont="1" applyFill="1" applyBorder="1" applyAlignment="1">
      <alignment horizontal="center" vertical="center"/>
    </xf>
    <xf numFmtId="0" fontId="94" fillId="28" borderId="1" xfId="0" applyFont="1" applyFill="1" applyBorder="1" applyAlignment="1">
      <alignment vertical="center" wrapText="1"/>
    </xf>
    <xf numFmtId="3" fontId="31" fillId="2" borderId="1" xfId="0" applyNumberFormat="1" applyFont="1" applyFill="1" applyBorder="1" applyAlignment="1">
      <alignment horizontal="right" vertical="center"/>
    </xf>
    <xf numFmtId="3" fontId="31" fillId="2" borderId="1" xfId="0" applyNumberFormat="1" applyFont="1" applyFill="1" applyBorder="1" applyAlignment="1">
      <alignment vertical="center"/>
    </xf>
    <xf numFmtId="1" fontId="59" fillId="37" borderId="1" xfId="13" quotePrefix="1" applyNumberFormat="1" applyFont="1" applyFill="1" applyBorder="1" applyAlignment="1">
      <alignment horizontal="center" vertical="center" wrapText="1"/>
    </xf>
    <xf numFmtId="3" fontId="59" fillId="37" borderId="1" xfId="2" applyNumberFormat="1" applyFont="1" applyFill="1" applyBorder="1" applyAlignment="1">
      <alignment vertical="center" wrapText="1"/>
    </xf>
    <xf numFmtId="165" fontId="59" fillId="37" borderId="1" xfId="1" applyNumberFormat="1" applyFont="1" applyFill="1" applyBorder="1" applyAlignment="1">
      <alignment horizontal="left" vertical="center" wrapText="1"/>
    </xf>
    <xf numFmtId="49" fontId="59" fillId="21" borderId="1" xfId="1" applyNumberFormat="1" applyFont="1" applyFill="1" applyBorder="1" applyAlignment="1">
      <alignment horizontal="center" vertical="center" wrapText="1"/>
    </xf>
    <xf numFmtId="0" fontId="95" fillId="0" borderId="1" xfId="0" applyFont="1" applyFill="1" applyBorder="1" applyAlignment="1">
      <alignment vertical="top" wrapText="1"/>
    </xf>
    <xf numFmtId="0" fontId="44" fillId="0" borderId="1" xfId="0" applyFont="1" applyBorder="1" applyAlignment="1">
      <alignment horizontal="center" vertical="center"/>
    </xf>
    <xf numFmtId="3" fontId="59" fillId="0" borderId="1" xfId="13" applyNumberFormat="1" applyFont="1" applyFill="1" applyBorder="1" applyAlignment="1">
      <alignment vertical="center" wrapText="1"/>
    </xf>
    <xf numFmtId="165" fontId="59" fillId="0" borderId="1" xfId="1" applyNumberFormat="1" applyFont="1" applyFill="1" applyBorder="1" applyAlignment="1">
      <alignment vertical="center" wrapText="1"/>
    </xf>
    <xf numFmtId="165" fontId="59" fillId="0" borderId="1" xfId="1" applyNumberFormat="1" applyFont="1" applyFill="1" applyBorder="1" applyAlignment="1">
      <alignment vertical="center"/>
    </xf>
    <xf numFmtId="1" fontId="109" fillId="0" borderId="1" xfId="13" applyNumberFormat="1" applyFont="1" applyFill="1" applyBorder="1" applyAlignment="1">
      <alignment horizontal="center" vertical="center" wrapText="1"/>
    </xf>
    <xf numFmtId="3" fontId="110" fillId="0" borderId="1" xfId="7" applyNumberFormat="1" applyFont="1" applyFill="1" applyBorder="1" applyAlignment="1">
      <alignment vertical="center" wrapText="1"/>
    </xf>
    <xf numFmtId="165" fontId="110" fillId="0" borderId="1" xfId="1" applyNumberFormat="1" applyFont="1" applyFill="1" applyBorder="1" applyAlignment="1">
      <alignment vertical="center" wrapText="1"/>
    </xf>
    <xf numFmtId="165" fontId="109" fillId="0" borderId="1" xfId="1" applyNumberFormat="1" applyFont="1" applyFill="1" applyBorder="1" applyAlignment="1">
      <alignment vertical="center"/>
    </xf>
    <xf numFmtId="0" fontId="92" fillId="0" borderId="0" xfId="0" applyFont="1" applyFill="1"/>
    <xf numFmtId="1" fontId="59" fillId="0" borderId="1" xfId="7" applyNumberFormat="1" applyFont="1" applyFill="1" applyBorder="1" applyAlignment="1">
      <alignment vertical="center" wrapText="1"/>
    </xf>
    <xf numFmtId="1" fontId="59" fillId="0" borderId="1" xfId="7" applyNumberFormat="1" applyFont="1" applyFill="1" applyBorder="1" applyAlignment="1">
      <alignment horizontal="left" vertical="center" wrapText="1"/>
    </xf>
    <xf numFmtId="1" fontId="59" fillId="0" borderId="1" xfId="7" applyNumberFormat="1" applyFont="1" applyFill="1" applyBorder="1" applyAlignment="1">
      <alignment horizontal="center" vertical="center" wrapText="1"/>
    </xf>
    <xf numFmtId="3" fontId="59" fillId="0" borderId="1" xfId="2" applyNumberFormat="1" applyFont="1" applyFill="1" applyBorder="1" applyAlignment="1">
      <alignment vertical="center" wrapText="1"/>
    </xf>
    <xf numFmtId="3" fontId="2" fillId="0" borderId="1" xfId="7" applyNumberFormat="1" applyFont="1" applyFill="1" applyBorder="1" applyAlignment="1">
      <alignment horizontal="center" vertical="center" wrapText="1"/>
    </xf>
    <xf numFmtId="3" fontId="59" fillId="0" borderId="1" xfId="7" applyNumberFormat="1" applyFont="1" applyFill="1" applyBorder="1" applyAlignment="1">
      <alignment vertical="center" wrapText="1"/>
    </xf>
    <xf numFmtId="49" fontId="2" fillId="0" borderId="1" xfId="13"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3" fontId="29" fillId="0" borderId="1" xfId="13" applyNumberFormat="1" applyFont="1" applyFill="1" applyBorder="1" applyAlignment="1">
      <alignment horizontal="left" vertical="center" wrapText="1"/>
    </xf>
    <xf numFmtId="3" fontId="59" fillId="0" borderId="1" xfId="14" applyNumberFormat="1" applyFont="1" applyFill="1" applyBorder="1" applyAlignment="1">
      <alignment horizontal="left" vertical="center" wrapText="1"/>
    </xf>
    <xf numFmtId="3" fontId="59" fillId="0" borderId="1" xfId="14" applyNumberFormat="1" applyFont="1" applyFill="1" applyBorder="1" applyAlignment="1">
      <alignment vertical="center" wrapText="1"/>
    </xf>
    <xf numFmtId="49" fontId="2" fillId="0" borderId="1" xfId="14" applyNumberFormat="1" applyFont="1" applyFill="1" applyBorder="1" applyAlignment="1">
      <alignment horizontal="center" vertical="center" wrapText="1"/>
    </xf>
    <xf numFmtId="0" fontId="50" fillId="0" borderId="1" xfId="0" applyFont="1" applyFill="1" applyBorder="1" applyAlignment="1">
      <alignment vertical="center" wrapText="1"/>
    </xf>
    <xf numFmtId="165" fontId="59" fillId="0" borderId="1" xfId="1" quotePrefix="1" applyNumberFormat="1" applyFont="1" applyFill="1" applyBorder="1" applyAlignment="1">
      <alignment horizontal="center" vertical="center" wrapText="1"/>
    </xf>
    <xf numFmtId="165" fontId="2" fillId="0" borderId="1" xfId="1" applyNumberFormat="1" applyFont="1" applyFill="1" applyBorder="1" applyAlignment="1">
      <alignment horizontal="center" vertical="center"/>
    </xf>
    <xf numFmtId="165" fontId="2" fillId="0" borderId="1" xfId="1" quotePrefix="1" applyNumberFormat="1" applyFont="1" applyFill="1" applyBorder="1" applyAlignment="1">
      <alignment horizontal="center" vertical="center" wrapText="1"/>
    </xf>
    <xf numFmtId="165" fontId="109" fillId="0" borderId="1" xfId="1" quotePrefix="1" applyNumberFormat="1" applyFont="1" applyFill="1" applyBorder="1" applyAlignment="1">
      <alignment horizontal="center" vertical="center" wrapText="1"/>
    </xf>
    <xf numFmtId="165" fontId="109" fillId="0" borderId="1" xfId="1" applyNumberFormat="1" applyFont="1" applyFill="1" applyBorder="1" applyAlignment="1">
      <alignment vertical="center" wrapText="1"/>
    </xf>
    <xf numFmtId="165" fontId="50" fillId="0" borderId="1" xfId="1" applyNumberFormat="1" applyFont="1" applyBorder="1" applyAlignment="1" applyProtection="1">
      <alignment vertical="center" wrapText="1"/>
    </xf>
    <xf numFmtId="0" fontId="21" fillId="0" borderId="3" xfId="0" applyFont="1" applyBorder="1"/>
    <xf numFmtId="0" fontId="77" fillId="0" borderId="3" xfId="0" applyFont="1" applyBorder="1"/>
    <xf numFmtId="165" fontId="30" fillId="0" borderId="3" xfId="0" applyNumberFormat="1" applyFont="1" applyBorder="1" applyAlignment="1">
      <alignment vertical="center"/>
    </xf>
    <xf numFmtId="165" fontId="33" fillId="2" borderId="1" xfId="1" applyNumberFormat="1" applyFont="1" applyFill="1" applyBorder="1" applyAlignment="1">
      <alignment horizontal="center" vertical="center"/>
    </xf>
    <xf numFmtId="165" fontId="95" fillId="0" borderId="1" xfId="1" applyNumberFormat="1" applyFont="1" applyFill="1" applyBorder="1" applyAlignment="1" applyProtection="1">
      <protection locked="0"/>
    </xf>
    <xf numFmtId="165" fontId="28" fillId="0" borderId="1" xfId="1" applyNumberFormat="1" applyFont="1" applyFill="1" applyBorder="1" applyAlignment="1" applyProtection="1">
      <alignment vertical="center" wrapText="1"/>
      <protection locked="0"/>
    </xf>
    <xf numFmtId="165" fontId="29" fillId="0" borderId="1" xfId="1" applyNumberFormat="1" applyFont="1" applyFill="1" applyBorder="1" applyAlignment="1" applyProtection="1">
      <alignment vertical="center" wrapText="1"/>
      <protection locked="0"/>
    </xf>
    <xf numFmtId="49" fontId="93" fillId="0" borderId="8" xfId="8" applyNumberFormat="1" applyFont="1" applyFill="1" applyBorder="1" applyAlignment="1" applyProtection="1">
      <alignment horizontal="right" vertical="center"/>
      <protection locked="0"/>
    </xf>
    <xf numFmtId="165" fontId="50" fillId="2" borderId="10" xfId="1" applyNumberFormat="1" applyFont="1" applyFill="1" applyBorder="1" applyAlignment="1">
      <alignment vertical="center"/>
    </xf>
    <xf numFmtId="165" fontId="50" fillId="2" borderId="9" xfId="1" applyNumberFormat="1" applyFont="1" applyFill="1" applyBorder="1" applyAlignment="1">
      <alignment vertical="center"/>
    </xf>
    <xf numFmtId="165" fontId="59" fillId="0" borderId="1" xfId="1" quotePrefix="1" applyNumberFormat="1" applyFont="1" applyFill="1" applyBorder="1" applyAlignment="1">
      <alignment horizontal="left" vertical="center"/>
    </xf>
    <xf numFmtId="165" fontId="50" fillId="0" borderId="0" xfId="1" applyNumberFormat="1" applyFont="1" applyFill="1" applyAlignment="1">
      <alignment vertical="center"/>
    </xf>
    <xf numFmtId="165" fontId="59" fillId="0" borderId="2" xfId="1" quotePrefix="1" applyNumberFormat="1" applyFont="1" applyFill="1" applyBorder="1" applyAlignment="1">
      <alignment vertical="center"/>
    </xf>
    <xf numFmtId="165" fontId="59" fillId="0" borderId="3" xfId="1" quotePrefix="1" applyNumberFormat="1" applyFont="1" applyFill="1" applyBorder="1" applyAlignment="1">
      <alignment vertical="center"/>
    </xf>
    <xf numFmtId="0" fontId="58" fillId="0" borderId="1" xfId="0" applyFont="1" applyBorder="1" applyAlignment="1" applyProtection="1">
      <alignment horizontal="center" vertical="center" wrapText="1"/>
      <protection locked="0"/>
    </xf>
    <xf numFmtId="1" fontId="29" fillId="0" borderId="1" xfId="0" applyNumberFormat="1" applyFont="1" applyBorder="1" applyAlignment="1" applyProtection="1">
      <alignment horizontal="center" vertical="center" wrapText="1"/>
      <protection locked="0"/>
    </xf>
    <xf numFmtId="4" fontId="29" fillId="2" borderId="1" xfId="13" applyNumberFormat="1" applyFont="1" applyFill="1" applyBorder="1" applyAlignment="1">
      <alignment horizontal="center" vertical="center" wrapText="1"/>
    </xf>
    <xf numFmtId="0" fontId="29" fillId="2" borderId="1" xfId="13" applyNumberFormat="1" applyFont="1" applyFill="1" applyBorder="1" applyAlignment="1">
      <alignment horizontal="center" vertical="center" wrapText="1"/>
    </xf>
    <xf numFmtId="0" fontId="30" fillId="0" borderId="1" xfId="0" applyFont="1" applyBorder="1" applyAlignment="1">
      <alignment horizontal="center" vertical="center"/>
    </xf>
    <xf numFmtId="0" fontId="2" fillId="0" borderId="1" xfId="0" quotePrefix="1" applyFont="1" applyBorder="1" applyAlignment="1" applyProtection="1">
      <alignment horizontal="center" vertical="center" wrapText="1"/>
      <protection locked="0"/>
    </xf>
    <xf numFmtId="0" fontId="28" fillId="0" borderId="1" xfId="0" quotePrefix="1" applyFont="1" applyBorder="1" applyAlignment="1" applyProtection="1">
      <alignment horizontal="center" vertical="center" wrapText="1"/>
      <protection locked="0"/>
    </xf>
    <xf numFmtId="165" fontId="28" fillId="0" borderId="1" xfId="1" quotePrefix="1" applyNumberFormat="1" applyFont="1" applyBorder="1" applyAlignment="1" applyProtection="1">
      <alignment horizontal="center" vertical="center" wrapText="1"/>
      <protection locked="0"/>
    </xf>
    <xf numFmtId="165" fontId="29" fillId="5" borderId="1" xfId="1" applyNumberFormat="1" applyFont="1" applyFill="1" applyBorder="1" applyAlignment="1" applyProtection="1">
      <alignment horizontal="left" vertical="center" wrapText="1"/>
      <protection locked="0"/>
    </xf>
    <xf numFmtId="165" fontId="31" fillId="0" borderId="1" xfId="1" applyNumberFormat="1" applyFont="1" applyBorder="1" applyAlignment="1" applyProtection="1">
      <alignment horizontal="center" vertical="center"/>
      <protection locked="0"/>
    </xf>
    <xf numFmtId="165" fontId="31" fillId="0" borderId="1" xfId="1" applyNumberFormat="1" applyFont="1" applyFill="1" applyBorder="1" applyAlignment="1" applyProtection="1">
      <alignment horizontal="center" vertical="center"/>
      <protection locked="0"/>
    </xf>
    <xf numFmtId="165" fontId="31" fillId="0" borderId="1" xfId="1" applyNumberFormat="1" applyFont="1" applyBorder="1" applyAlignment="1" applyProtection="1">
      <alignment horizontal="center" vertical="center" wrapText="1"/>
      <protection locked="0"/>
    </xf>
    <xf numFmtId="1" fontId="29" fillId="21" borderId="1" xfId="0" applyNumberFormat="1" applyFont="1" applyFill="1" applyBorder="1" applyAlignment="1" applyProtection="1">
      <alignment horizontal="left" vertical="center" wrapText="1"/>
      <protection locked="0"/>
    </xf>
    <xf numFmtId="165" fontId="30" fillId="21" borderId="1" xfId="1" applyNumberFormat="1" applyFont="1" applyFill="1" applyBorder="1" applyAlignment="1" applyProtection="1">
      <alignment vertical="center"/>
      <protection locked="0"/>
    </xf>
    <xf numFmtId="165" fontId="28" fillId="5" borderId="1" xfId="1" applyNumberFormat="1" applyFont="1" applyFill="1" applyBorder="1" applyAlignment="1" applyProtection="1">
      <alignment vertical="center" wrapText="1"/>
      <protection locked="0"/>
    </xf>
    <xf numFmtId="165" fontId="29" fillId="21" borderId="1" xfId="1" applyNumberFormat="1" applyFont="1" applyFill="1" applyBorder="1" applyAlignment="1" applyProtection="1">
      <alignment vertical="center" wrapText="1"/>
      <protection locked="0"/>
    </xf>
    <xf numFmtId="165" fontId="29" fillId="21" borderId="1" xfId="1" applyNumberFormat="1" applyFont="1" applyFill="1" applyBorder="1" applyAlignment="1" applyProtection="1">
      <alignment horizontal="right" vertical="center" wrapText="1"/>
      <protection locked="0"/>
    </xf>
    <xf numFmtId="165" fontId="29" fillId="21" borderId="1" xfId="1" applyNumberFormat="1" applyFont="1" applyFill="1" applyBorder="1" applyAlignment="1" applyProtection="1">
      <alignment horizontal="center" vertical="center" wrapText="1"/>
      <protection locked="0"/>
    </xf>
    <xf numFmtId="165" fontId="28" fillId="0" borderId="1" xfId="1" applyNumberFormat="1" applyFont="1" applyBorder="1" applyAlignment="1" applyProtection="1">
      <alignment horizontal="left" vertical="center" wrapText="1"/>
      <protection locked="0"/>
    </xf>
    <xf numFmtId="165" fontId="31" fillId="0" borderId="1" xfId="1" applyNumberFormat="1" applyFont="1" applyBorder="1" applyAlignment="1" applyProtection="1">
      <alignment vertical="center"/>
      <protection locked="0"/>
    </xf>
    <xf numFmtId="165" fontId="31" fillId="0" borderId="1" xfId="1" applyNumberFormat="1" applyFont="1" applyBorder="1" applyAlignment="1" applyProtection="1">
      <alignment horizontal="right" vertical="center"/>
      <protection locked="0"/>
    </xf>
    <xf numFmtId="165" fontId="30" fillId="21" borderId="1" xfId="1" applyNumberFormat="1" applyFont="1" applyFill="1" applyBorder="1" applyAlignment="1" applyProtection="1">
      <alignment horizontal="right" vertical="center"/>
      <protection locked="0"/>
    </xf>
    <xf numFmtId="0" fontId="29" fillId="2" borderId="1" xfId="0" applyFont="1" applyFill="1" applyBorder="1" applyAlignment="1" applyProtection="1">
      <alignment vertical="center" wrapText="1"/>
      <protection locked="0"/>
    </xf>
    <xf numFmtId="165" fontId="31" fillId="0" borderId="1" xfId="1" applyNumberFormat="1" applyFont="1" applyBorder="1" applyAlignment="1" applyProtection="1">
      <alignment horizontal="right" vertical="center" wrapText="1"/>
      <protection locked="0"/>
    </xf>
    <xf numFmtId="1" fontId="59" fillId="21" borderId="1" xfId="0" applyNumberFormat="1" applyFont="1" applyFill="1" applyBorder="1" applyAlignment="1" applyProtection="1">
      <alignment vertical="center" wrapText="1"/>
      <protection locked="0"/>
    </xf>
    <xf numFmtId="165" fontId="28" fillId="2" borderId="1" xfId="1" applyNumberFormat="1" applyFont="1" applyFill="1" applyBorder="1" applyAlignment="1" applyProtection="1">
      <alignment vertical="center" wrapText="1"/>
      <protection locked="0"/>
    </xf>
    <xf numFmtId="165" fontId="31" fillId="0" borderId="1" xfId="1" applyNumberFormat="1" applyFont="1" applyFill="1" applyBorder="1" applyAlignment="1" applyProtection="1">
      <alignment horizontal="right" vertical="center"/>
      <protection locked="0"/>
    </xf>
    <xf numFmtId="165" fontId="28" fillId="0" borderId="1" xfId="1" applyNumberFormat="1" applyFont="1" applyFill="1" applyBorder="1" applyAlignment="1" applyProtection="1">
      <alignment horizontal="left" vertical="center" wrapText="1"/>
      <protection locked="0"/>
    </xf>
    <xf numFmtId="165" fontId="31" fillId="2" borderId="1" xfId="1" applyNumberFormat="1" applyFont="1" applyFill="1" applyBorder="1" applyAlignment="1" applyProtection="1">
      <alignment vertical="center"/>
      <protection locked="0"/>
    </xf>
    <xf numFmtId="165" fontId="28" fillId="2" borderId="1" xfId="1" applyNumberFormat="1" applyFont="1" applyFill="1" applyBorder="1" applyAlignment="1" applyProtection="1">
      <alignment horizontal="right" vertical="center"/>
      <protection locked="0"/>
    </xf>
    <xf numFmtId="165" fontId="28" fillId="2" borderId="1" xfId="1" applyNumberFormat="1" applyFont="1" applyFill="1" applyBorder="1" applyAlignment="1" applyProtection="1">
      <alignment horizontal="right" vertical="center" wrapText="1"/>
      <protection locked="0"/>
    </xf>
    <xf numFmtId="165" fontId="29" fillId="2" borderId="1" xfId="1" applyNumberFormat="1" applyFont="1" applyFill="1" applyBorder="1" applyAlignment="1" applyProtection="1">
      <alignment horizontal="left" vertical="center" wrapText="1"/>
      <protection locked="0"/>
    </xf>
    <xf numFmtId="165" fontId="28" fillId="2" borderId="1" xfId="1" applyNumberFormat="1" applyFont="1" applyFill="1" applyBorder="1" applyAlignment="1" applyProtection="1">
      <alignment horizontal="left" vertical="center" wrapText="1"/>
      <protection locked="0"/>
    </xf>
    <xf numFmtId="0" fontId="30" fillId="21" borderId="1" xfId="0" applyFont="1" applyFill="1" applyBorder="1" applyAlignment="1" applyProtection="1">
      <alignment vertical="center"/>
      <protection locked="0"/>
    </xf>
    <xf numFmtId="165" fontId="28" fillId="2" borderId="1" xfId="1" applyNumberFormat="1" applyFont="1" applyFill="1" applyBorder="1" applyAlignment="1" applyProtection="1">
      <alignment vertical="center"/>
      <protection locked="0"/>
    </xf>
    <xf numFmtId="165" fontId="31" fillId="2" borderId="1" xfId="1" applyNumberFormat="1" applyFont="1" applyFill="1" applyBorder="1" applyAlignment="1" applyProtection="1">
      <alignment horizontal="right" vertical="center"/>
      <protection locked="0"/>
    </xf>
    <xf numFmtId="0" fontId="0" fillId="0" borderId="0" xfId="0" applyFont="1" applyBorder="1" applyAlignment="1">
      <alignment vertical="center"/>
    </xf>
    <xf numFmtId="0" fontId="29" fillId="2" borderId="1" xfId="0" applyFont="1" applyFill="1" applyBorder="1" applyAlignment="1" applyProtection="1">
      <alignment vertical="center"/>
      <protection locked="0"/>
    </xf>
    <xf numFmtId="165" fontId="31" fillId="2" borderId="1" xfId="1" applyNumberFormat="1" applyFont="1" applyFill="1" applyBorder="1" applyAlignment="1" applyProtection="1">
      <alignment horizontal="center" vertical="center"/>
      <protection locked="0"/>
    </xf>
    <xf numFmtId="0" fontId="29" fillId="2" borderId="1" xfId="5" applyFont="1" applyFill="1" applyBorder="1" applyAlignment="1" applyProtection="1">
      <alignment vertical="center" wrapText="1"/>
      <protection locked="0"/>
    </xf>
    <xf numFmtId="165" fontId="30" fillId="0" borderId="1" xfId="1" applyNumberFormat="1" applyFont="1" applyBorder="1" applyAlignment="1" applyProtection="1">
      <alignment horizontal="right" vertical="center"/>
      <protection locked="0"/>
    </xf>
    <xf numFmtId="0" fontId="30" fillId="2" borderId="1" xfId="0" applyFont="1" applyFill="1" applyBorder="1" applyAlignment="1" applyProtection="1">
      <alignment vertical="center" wrapText="1"/>
      <protection locked="0"/>
    </xf>
    <xf numFmtId="165" fontId="31" fillId="0" borderId="1" xfId="1" applyNumberFormat="1" applyFont="1" applyBorder="1" applyAlignment="1" applyProtection="1">
      <alignment vertical="center" wrapText="1"/>
      <protection locked="0"/>
    </xf>
    <xf numFmtId="165" fontId="28" fillId="0" borderId="1" xfId="1" applyNumberFormat="1" applyFont="1" applyFill="1" applyBorder="1" applyAlignment="1" applyProtection="1">
      <alignment horizontal="right" vertical="center"/>
      <protection locked="0"/>
    </xf>
    <xf numFmtId="165" fontId="28" fillId="0" borderId="1" xfId="1" applyNumberFormat="1" applyFont="1" applyBorder="1" applyAlignment="1" applyProtection="1">
      <alignment horizontal="right" vertical="center" wrapText="1"/>
      <protection locked="0"/>
    </xf>
    <xf numFmtId="165" fontId="31" fillId="0" borderId="1" xfId="1" applyNumberFormat="1" applyFont="1" applyBorder="1" applyAlignment="1" applyProtection="1">
      <alignment horizontal="left" vertical="center"/>
      <protection locked="0"/>
    </xf>
    <xf numFmtId="165" fontId="31" fillId="2" borderId="1" xfId="1" applyNumberFormat="1" applyFont="1" applyFill="1" applyBorder="1" applyAlignment="1" applyProtection="1">
      <alignment horizontal="left" vertical="center"/>
      <protection locked="0"/>
    </xf>
    <xf numFmtId="165" fontId="30" fillId="2" borderId="1" xfId="1" applyNumberFormat="1" applyFont="1" applyFill="1" applyBorder="1" applyAlignment="1" applyProtection="1">
      <alignment horizontal="right" vertical="center"/>
      <protection locked="0"/>
    </xf>
    <xf numFmtId="165" fontId="30" fillId="5" borderId="1" xfId="1" applyNumberFormat="1" applyFont="1" applyFill="1" applyBorder="1" applyAlignment="1" applyProtection="1">
      <alignment horizontal="right" vertical="center"/>
      <protection locked="0"/>
    </xf>
    <xf numFmtId="165" fontId="30" fillId="21" borderId="1" xfId="1" applyNumberFormat="1" applyFont="1" applyFill="1" applyBorder="1" applyAlignment="1" applyProtection="1">
      <alignment horizontal="center" vertical="center"/>
      <protection locked="0"/>
    </xf>
    <xf numFmtId="1" fontId="59" fillId="21" borderId="1" xfId="0" applyNumberFormat="1" applyFont="1" applyFill="1" applyBorder="1" applyAlignment="1" applyProtection="1">
      <alignment horizontal="left" vertical="center" wrapText="1"/>
      <protection locked="0"/>
    </xf>
    <xf numFmtId="1" fontId="59" fillId="36" borderId="1" xfId="0" applyNumberFormat="1" applyFont="1" applyFill="1" applyBorder="1" applyAlignment="1" applyProtection="1">
      <alignment horizontal="left" vertical="center" wrapText="1"/>
      <protection locked="0"/>
    </xf>
    <xf numFmtId="1" fontId="29" fillId="36" borderId="1" xfId="0" applyNumberFormat="1" applyFont="1" applyFill="1" applyBorder="1" applyAlignment="1" applyProtection="1">
      <alignment horizontal="left" vertical="center" wrapText="1"/>
      <protection locked="0"/>
    </xf>
    <xf numFmtId="165" fontId="30" fillId="36" borderId="1" xfId="1" applyNumberFormat="1" applyFont="1" applyFill="1" applyBorder="1" applyAlignment="1" applyProtection="1">
      <alignment horizontal="right" vertical="center"/>
      <protection locked="0"/>
    </xf>
    <xf numFmtId="165" fontId="29" fillId="2" borderId="1" xfId="1" applyNumberFormat="1" applyFont="1" applyFill="1" applyBorder="1" applyAlignment="1" applyProtection="1">
      <alignment vertical="center" wrapText="1"/>
      <protection locked="0"/>
    </xf>
    <xf numFmtId="3" fontId="90" fillId="0" borderId="1" xfId="1" applyNumberFormat="1" applyFont="1" applyBorder="1" applyAlignment="1">
      <alignment horizontal="right" vertical="center"/>
    </xf>
    <xf numFmtId="165" fontId="90" fillId="0" borderId="1" xfId="1" applyNumberFormat="1" applyFont="1" applyBorder="1" applyAlignment="1">
      <alignment horizontal="center" vertical="center"/>
    </xf>
    <xf numFmtId="165" fontId="28" fillId="16" borderId="1" xfId="1" applyNumberFormat="1" applyFont="1" applyFill="1" applyBorder="1" applyAlignment="1" applyProtection="1">
      <alignment vertical="center" wrapText="1"/>
      <protection locked="0"/>
    </xf>
    <xf numFmtId="165" fontId="119" fillId="21" borderId="1" xfId="1" applyNumberFormat="1" applyFont="1" applyFill="1" applyBorder="1" applyAlignment="1" applyProtection="1">
      <alignment horizontal="right" vertical="center" wrapText="1"/>
      <protection locked="0"/>
    </xf>
    <xf numFmtId="165" fontId="90" fillId="0" borderId="1" xfId="1" applyNumberFormat="1" applyFont="1" applyBorder="1" applyAlignment="1" applyProtection="1">
      <alignment horizontal="right" vertical="center" wrapText="1"/>
      <protection locked="0"/>
    </xf>
    <xf numFmtId="165" fontId="31" fillId="0" borderId="1" xfId="1" applyNumberFormat="1" applyFont="1" applyFill="1" applyBorder="1" applyAlignment="1" applyProtection="1">
      <alignment horizontal="right" vertical="center" wrapText="1"/>
      <protection locked="0"/>
    </xf>
    <xf numFmtId="165" fontId="31" fillId="0" borderId="1" xfId="1" applyNumberFormat="1" applyFont="1" applyFill="1" applyBorder="1" applyAlignment="1" applyProtection="1">
      <alignment vertical="center" wrapText="1"/>
      <protection locked="0"/>
    </xf>
    <xf numFmtId="0" fontId="29" fillId="21" borderId="1" xfId="0" applyFont="1" applyFill="1" applyBorder="1" applyAlignment="1" applyProtection="1">
      <alignment vertical="center" wrapText="1"/>
      <protection locked="0"/>
    </xf>
    <xf numFmtId="0" fontId="29" fillId="2" borderId="1" xfId="2" applyFont="1" applyFill="1" applyBorder="1" applyAlignment="1" applyProtection="1">
      <alignment vertical="center" wrapText="1"/>
      <protection locked="0"/>
    </xf>
    <xf numFmtId="165" fontId="28" fillId="0" borderId="1" xfId="1" applyNumberFormat="1" applyFont="1" applyFill="1" applyBorder="1" applyAlignment="1" applyProtection="1">
      <alignment horizontal="center" vertical="center" wrapText="1"/>
      <protection locked="0"/>
    </xf>
    <xf numFmtId="165" fontId="30" fillId="0" borderId="1" xfId="1" applyNumberFormat="1" applyFont="1" applyBorder="1" applyAlignment="1">
      <alignment horizontal="center" vertical="center"/>
    </xf>
    <xf numFmtId="1" fontId="29" fillId="0" borderId="1" xfId="0" applyNumberFormat="1" applyFont="1" applyBorder="1" applyAlignment="1">
      <alignment horizontal="left" vertical="center" wrapText="1"/>
    </xf>
    <xf numFmtId="0" fontId="30" fillId="0" borderId="1" xfId="0" applyFont="1" applyBorder="1" applyAlignment="1">
      <alignment vertical="center" wrapText="1"/>
    </xf>
    <xf numFmtId="165" fontId="120" fillId="19" borderId="1" xfId="1" applyNumberFormat="1" applyFont="1" applyFill="1" applyBorder="1" applyAlignment="1">
      <alignment vertical="center"/>
    </xf>
    <xf numFmtId="165" fontId="121" fillId="19" borderId="1" xfId="1" applyNumberFormat="1" applyFont="1" applyFill="1" applyBorder="1" applyAlignment="1">
      <alignment vertical="center"/>
    </xf>
    <xf numFmtId="165" fontId="31" fillId="0" borderId="2" xfId="1" applyNumberFormat="1" applyFont="1" applyBorder="1" applyAlignment="1">
      <alignment vertical="center"/>
    </xf>
    <xf numFmtId="3" fontId="50" fillId="2" borderId="1" xfId="0" applyNumberFormat="1" applyFont="1" applyFill="1" applyBorder="1" applyAlignment="1">
      <alignment horizontal="right" vertical="center" wrapText="1"/>
    </xf>
    <xf numFmtId="165" fontId="31" fillId="6" borderId="1" xfId="1" applyNumberFormat="1" applyFont="1" applyFill="1" applyBorder="1" applyAlignment="1">
      <alignment vertical="center"/>
    </xf>
    <xf numFmtId="0" fontId="95" fillId="0" borderId="1" xfId="0" applyFont="1" applyFill="1" applyBorder="1" applyAlignment="1" applyProtection="1">
      <alignment vertical="center"/>
      <protection locked="0"/>
    </xf>
    <xf numFmtId="0" fontId="58" fillId="2" borderId="1" xfId="0" applyFont="1" applyFill="1" applyBorder="1" applyAlignment="1">
      <alignment horizontal="left" vertical="center"/>
    </xf>
    <xf numFmtId="165" fontId="50" fillId="0" borderId="1" xfId="0" applyNumberFormat="1" applyFont="1" applyFill="1" applyBorder="1" applyAlignment="1">
      <alignment vertical="center"/>
    </xf>
    <xf numFmtId="165" fontId="50" fillId="0" borderId="1" xfId="1" applyNumberFormat="1" applyFont="1" applyFill="1" applyBorder="1" applyAlignment="1" applyProtection="1">
      <alignment vertical="center"/>
    </xf>
    <xf numFmtId="0" fontId="0" fillId="0" borderId="0" xfId="0" applyProtection="1"/>
    <xf numFmtId="0" fontId="40" fillId="0" borderId="1" xfId="0" applyFont="1" applyBorder="1" applyAlignment="1" applyProtection="1">
      <alignment horizontal="center" vertical="center"/>
    </xf>
    <xf numFmtId="0" fontId="39" fillId="0" borderId="1" xfId="0" applyFont="1" applyBorder="1" applyAlignment="1" applyProtection="1">
      <alignment horizontal="center" vertical="center"/>
    </xf>
    <xf numFmtId="0" fontId="39" fillId="0" borderId="1" xfId="13" applyFont="1" applyFill="1" applyBorder="1" applyAlignment="1" applyProtection="1">
      <alignment horizontal="center" vertical="center" wrapText="1"/>
    </xf>
    <xf numFmtId="0" fontId="10" fillId="0" borderId="0" xfId="0" applyFont="1" applyProtection="1"/>
    <xf numFmtId="0" fontId="40" fillId="0" borderId="1" xfId="13" applyFont="1" applyFill="1" applyBorder="1" applyAlignment="1" applyProtection="1">
      <alignment horizontal="center" vertical="center" wrapText="1"/>
    </xf>
    <xf numFmtId="0" fontId="10" fillId="0" borderId="1" xfId="0" applyFont="1" applyBorder="1" applyProtection="1"/>
    <xf numFmtId="0" fontId="5" fillId="0" borderId="1" xfId="0" applyFont="1" applyBorder="1" applyProtection="1"/>
    <xf numFmtId="0" fontId="5" fillId="0" borderId="0" xfId="0" applyFont="1" applyBorder="1" applyProtection="1"/>
    <xf numFmtId="0" fontId="28" fillId="0" borderId="1" xfId="0" applyFont="1" applyBorder="1" applyAlignment="1" applyProtection="1">
      <alignment horizontal="center" vertical="center"/>
    </xf>
    <xf numFmtId="0" fontId="29" fillId="0" borderId="1" xfId="0" applyFont="1" applyBorder="1" applyAlignment="1" applyProtection="1">
      <alignment vertical="center"/>
    </xf>
    <xf numFmtId="0" fontId="0" fillId="0" borderId="1" xfId="0" applyBorder="1" applyProtection="1"/>
    <xf numFmtId="0" fontId="0" fillId="0" borderId="0" xfId="0" applyBorder="1" applyProtection="1"/>
    <xf numFmtId="0" fontId="31" fillId="0" borderId="1" xfId="0" applyFont="1" applyBorder="1" applyAlignment="1" applyProtection="1">
      <alignment horizontal="center" vertical="center"/>
    </xf>
    <xf numFmtId="0" fontId="31" fillId="0" borderId="1" xfId="0" applyFont="1" applyBorder="1" applyAlignment="1" applyProtection="1">
      <alignment vertical="center"/>
    </xf>
    <xf numFmtId="0" fontId="28" fillId="2" borderId="1" xfId="8" applyFont="1" applyFill="1" applyBorder="1" applyAlignment="1" applyProtection="1">
      <alignment vertical="center" wrapText="1"/>
    </xf>
    <xf numFmtId="0" fontId="28" fillId="0" borderId="1" xfId="0" applyFont="1" applyFill="1" applyBorder="1" applyAlignment="1" applyProtection="1">
      <alignment horizontal="center" vertical="center"/>
    </xf>
    <xf numFmtId="0" fontId="28" fillId="0" borderId="1" xfId="0" applyFont="1" applyFill="1" applyBorder="1" applyAlignment="1" applyProtection="1">
      <alignment horizontal="left" vertical="center"/>
    </xf>
    <xf numFmtId="165" fontId="31" fillId="0" borderId="1" xfId="1" applyNumberFormat="1" applyFont="1" applyBorder="1" applyAlignment="1" applyProtection="1">
      <alignment vertical="center"/>
    </xf>
    <xf numFmtId="0" fontId="39" fillId="7" borderId="1" xfId="0" applyFont="1" applyFill="1" applyBorder="1" applyAlignment="1" applyProtection="1">
      <alignment horizontal="center" vertical="center"/>
    </xf>
    <xf numFmtId="0" fontId="39" fillId="7" borderId="1" xfId="0" applyFont="1" applyFill="1" applyBorder="1" applyAlignment="1" applyProtection="1">
      <alignment horizontal="left" vertical="center"/>
    </xf>
    <xf numFmtId="165" fontId="39" fillId="0" borderId="1" xfId="0" applyNumberFormat="1" applyFont="1" applyFill="1" applyBorder="1" applyAlignment="1" applyProtection="1">
      <alignment horizontal="left" vertical="center"/>
    </xf>
    <xf numFmtId="0" fontId="25" fillId="7" borderId="0" xfId="0" applyFont="1" applyFill="1" applyProtection="1"/>
    <xf numFmtId="0" fontId="29" fillId="7" borderId="1" xfId="0" applyFont="1" applyFill="1" applyBorder="1" applyAlignment="1" applyProtection="1">
      <alignment horizontal="center" vertical="center"/>
    </xf>
    <xf numFmtId="0" fontId="39" fillId="7" borderId="1" xfId="0" applyFont="1" applyFill="1" applyBorder="1" applyAlignment="1" applyProtection="1">
      <alignment horizontal="left" vertical="center" wrapText="1"/>
    </xf>
    <xf numFmtId="165" fontId="39" fillId="0" borderId="1" xfId="1" applyNumberFormat="1" applyFont="1" applyFill="1" applyBorder="1" applyAlignment="1" applyProtection="1">
      <alignment horizontal="left" vertical="center"/>
    </xf>
    <xf numFmtId="0" fontId="29" fillId="7" borderId="1" xfId="0" applyFont="1" applyFill="1" applyBorder="1" applyAlignment="1" applyProtection="1">
      <alignment horizontal="left" vertical="center"/>
    </xf>
    <xf numFmtId="165" fontId="29" fillId="0" borderId="1" xfId="0" applyNumberFormat="1" applyFont="1" applyFill="1" applyBorder="1" applyAlignment="1" applyProtection="1">
      <alignment horizontal="left" vertical="center"/>
    </xf>
    <xf numFmtId="0" fontId="29" fillId="0" borderId="1" xfId="0" applyFont="1" applyFill="1" applyBorder="1" applyAlignment="1" applyProtection="1">
      <alignment horizontal="center" vertical="center"/>
    </xf>
    <xf numFmtId="0" fontId="29" fillId="0" borderId="1" xfId="0" applyFont="1" applyFill="1" applyBorder="1" applyAlignment="1" applyProtection="1">
      <alignment horizontal="left" vertical="center"/>
    </xf>
    <xf numFmtId="0" fontId="17" fillId="0" borderId="1" xfId="0" applyFont="1" applyBorder="1" applyAlignment="1" applyProtection="1">
      <alignment vertical="center"/>
    </xf>
    <xf numFmtId="165" fontId="50" fillId="0" borderId="1" xfId="0" applyNumberFormat="1" applyFont="1" applyBorder="1" applyAlignment="1" applyProtection="1">
      <alignment vertical="center" wrapText="1"/>
    </xf>
    <xf numFmtId="0" fontId="28" fillId="0" borderId="1" xfId="0" applyFont="1" applyBorder="1" applyAlignment="1" applyProtection="1">
      <alignment vertical="center"/>
    </xf>
    <xf numFmtId="165" fontId="2" fillId="0" borderId="1" xfId="1" applyNumberFormat="1" applyFont="1" applyBorder="1" applyAlignment="1" applyProtection="1">
      <alignment horizontal="left" vertical="center"/>
    </xf>
    <xf numFmtId="0" fontId="28" fillId="0" borderId="1" xfId="0" applyFont="1" applyBorder="1" applyAlignment="1" applyProtection="1">
      <alignment vertical="center" wrapText="1"/>
    </xf>
    <xf numFmtId="0" fontId="39" fillId="0" borderId="1" xfId="0" applyFont="1" applyBorder="1" applyAlignment="1" applyProtection="1">
      <alignment horizontal="left" vertical="center"/>
    </xf>
    <xf numFmtId="165" fontId="29" fillId="0" borderId="1" xfId="1" applyNumberFormat="1" applyFont="1" applyBorder="1" applyAlignment="1" applyProtection="1">
      <alignment horizontal="right" vertical="center"/>
    </xf>
    <xf numFmtId="165" fontId="40" fillId="0" borderId="1" xfId="1" applyNumberFormat="1" applyFont="1" applyFill="1" applyBorder="1" applyAlignment="1" applyProtection="1">
      <alignment horizontal="right" vertical="center"/>
    </xf>
    <xf numFmtId="165" fontId="40" fillId="0" borderId="1" xfId="0" applyNumberFormat="1" applyFont="1" applyFill="1" applyBorder="1" applyAlignment="1" applyProtection="1">
      <alignment horizontal="left" vertical="center"/>
    </xf>
    <xf numFmtId="0" fontId="31" fillId="7" borderId="1" xfId="0" applyFont="1" applyFill="1" applyBorder="1" applyAlignment="1" applyProtection="1">
      <alignment horizontal="center" vertical="center"/>
    </xf>
    <xf numFmtId="0" fontId="30" fillId="8" borderId="1" xfId="0" applyFont="1" applyFill="1" applyBorder="1" applyAlignment="1" applyProtection="1">
      <alignment vertical="center"/>
    </xf>
    <xf numFmtId="165" fontId="30" fillId="0" borderId="1" xfId="0" applyNumberFormat="1" applyFont="1" applyFill="1" applyBorder="1" applyAlignment="1" applyProtection="1">
      <alignment vertical="center"/>
    </xf>
    <xf numFmtId="0" fontId="0" fillId="7" borderId="0" xfId="0" applyFont="1" applyFill="1" applyProtection="1"/>
    <xf numFmtId="1" fontId="39" fillId="0" borderId="1" xfId="0" applyNumberFormat="1" applyFont="1" applyBorder="1" applyAlignment="1" applyProtection="1">
      <alignment horizontal="center" vertical="center" wrapText="1"/>
    </xf>
    <xf numFmtId="0" fontId="22" fillId="0" borderId="0" xfId="0" applyFont="1" applyProtection="1"/>
    <xf numFmtId="0" fontId="30" fillId="0" borderId="1" xfId="0" applyFont="1" applyBorder="1" applyAlignment="1" applyProtection="1">
      <alignment vertical="center"/>
    </xf>
    <xf numFmtId="0" fontId="42" fillId="0" borderId="1" xfId="0" applyFont="1" applyBorder="1" applyAlignment="1" applyProtection="1">
      <alignment horizontal="left" vertical="center"/>
    </xf>
    <xf numFmtId="0" fontId="31" fillId="0" borderId="1" xfId="0" applyFont="1" applyFill="1" applyBorder="1" applyAlignment="1" applyProtection="1">
      <alignment horizontal="center" vertical="center"/>
    </xf>
    <xf numFmtId="0" fontId="31" fillId="0" borderId="1" xfId="0" applyFont="1" applyFill="1" applyBorder="1" applyAlignment="1" applyProtection="1">
      <alignment vertical="center" wrapText="1"/>
    </xf>
    <xf numFmtId="165" fontId="50" fillId="0" borderId="1" xfId="1" applyNumberFormat="1" applyFont="1" applyFill="1" applyBorder="1" applyAlignment="1" applyProtection="1">
      <alignment vertical="center" wrapText="1"/>
    </xf>
    <xf numFmtId="0" fontId="31" fillId="0" borderId="1" xfId="0" applyFont="1" applyBorder="1" applyAlignment="1" applyProtection="1">
      <alignment vertical="center" wrapText="1"/>
    </xf>
    <xf numFmtId="165" fontId="31" fillId="0" borderId="1" xfId="1" applyNumberFormat="1" applyFont="1" applyFill="1" applyBorder="1" applyAlignment="1" applyProtection="1">
      <alignment vertical="center"/>
    </xf>
    <xf numFmtId="1" fontId="28" fillId="0" borderId="1" xfId="0" applyNumberFormat="1" applyFont="1" applyFill="1" applyBorder="1" applyAlignment="1" applyProtection="1">
      <alignment vertical="center" wrapText="1"/>
    </xf>
    <xf numFmtId="165" fontId="31" fillId="0" borderId="1" xfId="0" applyNumberFormat="1" applyFont="1" applyBorder="1" applyAlignment="1" applyProtection="1">
      <alignment vertical="center"/>
    </xf>
    <xf numFmtId="0" fontId="30" fillId="7" borderId="1" xfId="0" applyFont="1" applyFill="1" applyBorder="1" applyAlignment="1" applyProtection="1">
      <alignment horizontal="center" vertical="center"/>
    </xf>
    <xf numFmtId="0" fontId="44" fillId="7" borderId="1" xfId="0" applyFont="1" applyFill="1" applyBorder="1" applyAlignment="1" applyProtection="1">
      <alignment vertical="center"/>
    </xf>
    <xf numFmtId="0" fontId="13" fillId="0" borderId="0" xfId="0" applyFont="1" applyFill="1" applyProtection="1"/>
    <xf numFmtId="0" fontId="31" fillId="0" borderId="1" xfId="0" applyFont="1" applyFill="1" applyBorder="1" applyAlignment="1" applyProtection="1">
      <alignment vertical="center"/>
    </xf>
    <xf numFmtId="165" fontId="31" fillId="0" borderId="1" xfId="0" applyNumberFormat="1" applyFont="1" applyFill="1" applyBorder="1" applyAlignment="1" applyProtection="1">
      <alignment vertical="center"/>
    </xf>
    <xf numFmtId="165" fontId="31" fillId="0" borderId="1" xfId="1" applyNumberFormat="1" applyFont="1" applyFill="1" applyBorder="1" applyAlignment="1" applyProtection="1">
      <alignment vertical="center" wrapText="1"/>
    </xf>
    <xf numFmtId="0" fontId="31" fillId="0" borderId="1" xfId="0" applyFont="1" applyBorder="1" applyAlignment="1" applyProtection="1">
      <alignment horizontal="left" vertical="center"/>
    </xf>
    <xf numFmtId="0" fontId="13" fillId="0" borderId="0" xfId="0" applyFont="1" applyProtection="1"/>
    <xf numFmtId="0" fontId="44" fillId="0" borderId="1" xfId="0" applyFont="1" applyFill="1" applyBorder="1" applyAlignment="1" applyProtection="1">
      <alignment vertical="center" wrapText="1"/>
    </xf>
    <xf numFmtId="0" fontId="25" fillId="0" borderId="0" xfId="0" applyFont="1" applyFill="1" applyProtection="1"/>
    <xf numFmtId="0" fontId="43" fillId="0" borderId="1" xfId="0" applyFont="1" applyBorder="1" applyAlignment="1" applyProtection="1">
      <alignment horizontal="left" vertical="center"/>
    </xf>
    <xf numFmtId="43" fontId="28" fillId="0" borderId="1" xfId="1" applyNumberFormat="1" applyFont="1" applyFill="1" applyBorder="1" applyAlignment="1" applyProtection="1">
      <alignment vertical="center" wrapText="1"/>
    </xf>
    <xf numFmtId="0" fontId="31" fillId="0" borderId="1" xfId="0" quotePrefix="1" applyFont="1" applyFill="1" applyBorder="1" applyAlignment="1" applyProtection="1">
      <alignment horizontal="center" vertical="center"/>
    </xf>
    <xf numFmtId="43" fontId="44" fillId="0" borderId="1" xfId="0" applyNumberFormat="1" applyFont="1" applyFill="1" applyBorder="1" applyAlignment="1" applyProtection="1">
      <alignment vertical="center"/>
    </xf>
    <xf numFmtId="0" fontId="45" fillId="0" borderId="1" xfId="0" applyFont="1" applyFill="1" applyBorder="1" applyAlignment="1" applyProtection="1">
      <alignment horizontal="center" vertical="center"/>
    </xf>
    <xf numFmtId="0" fontId="45" fillId="0" borderId="1" xfId="0" applyFont="1" applyFill="1" applyBorder="1" applyAlignment="1" applyProtection="1">
      <alignment vertical="center"/>
    </xf>
    <xf numFmtId="0" fontId="24" fillId="0" borderId="0" xfId="0" applyFont="1" applyFill="1" applyProtection="1"/>
    <xf numFmtId="0" fontId="26" fillId="7" borderId="0" xfId="0" applyFont="1" applyFill="1" applyProtection="1"/>
    <xf numFmtId="165" fontId="117" fillId="0" borderId="1" xfId="1" applyNumberFormat="1" applyFont="1" applyBorder="1" applyAlignment="1" applyProtection="1">
      <alignment vertical="center"/>
    </xf>
    <xf numFmtId="0" fontId="50" fillId="0" borderId="1" xfId="0" applyFont="1" applyBorder="1" applyAlignment="1" applyProtection="1">
      <alignment vertical="center"/>
    </xf>
    <xf numFmtId="0" fontId="30" fillId="0" borderId="2" xfId="0" applyFont="1" applyBorder="1" applyAlignment="1" applyProtection="1">
      <alignment vertical="center"/>
    </xf>
    <xf numFmtId="0" fontId="31" fillId="0" borderId="2" xfId="0" applyFont="1" applyBorder="1" applyAlignment="1" applyProtection="1">
      <alignment vertical="center"/>
    </xf>
    <xf numFmtId="165" fontId="67" fillId="0" borderId="1" xfId="1" applyNumberFormat="1" applyFont="1" applyBorder="1" applyAlignment="1" applyProtection="1">
      <alignment vertical="center" wrapText="1"/>
    </xf>
    <xf numFmtId="43" fontId="72" fillId="0" borderId="1" xfId="0" applyNumberFormat="1" applyFont="1" applyBorder="1" applyAlignment="1" applyProtection="1">
      <alignment vertical="center"/>
    </xf>
    <xf numFmtId="165" fontId="44" fillId="0" borderId="1" xfId="0" applyNumberFormat="1" applyFont="1" applyBorder="1" applyAlignment="1" applyProtection="1">
      <alignment vertical="center"/>
    </xf>
    <xf numFmtId="165" fontId="82" fillId="0" borderId="1" xfId="0" applyNumberFormat="1" applyFont="1" applyBorder="1" applyAlignment="1" applyProtection="1">
      <alignment vertical="center" wrapText="1"/>
    </xf>
    <xf numFmtId="0" fontId="0" fillId="0" borderId="1" xfId="0" applyBorder="1" applyAlignment="1" applyProtection="1">
      <alignment vertical="center"/>
    </xf>
    <xf numFmtId="0" fontId="69" fillId="0" borderId="1" xfId="0" applyFont="1" applyBorder="1" applyAlignment="1" applyProtection="1">
      <alignment vertical="center"/>
    </xf>
    <xf numFmtId="0" fontId="50" fillId="0" borderId="2" xfId="0" applyFont="1" applyBorder="1" applyAlignment="1" applyProtection="1">
      <alignment vertical="center"/>
    </xf>
    <xf numFmtId="43" fontId="72" fillId="0" borderId="0" xfId="1" applyFont="1" applyAlignment="1" applyProtection="1">
      <alignment vertical="center"/>
    </xf>
    <xf numFmtId="43" fontId="72" fillId="0" borderId="0" xfId="0" applyNumberFormat="1" applyFont="1" applyAlignment="1" applyProtection="1">
      <alignment vertical="center"/>
    </xf>
    <xf numFmtId="43" fontId="64" fillId="0" borderId="0" xfId="1" applyFont="1" applyAlignment="1" applyProtection="1">
      <alignment vertical="center"/>
    </xf>
    <xf numFmtId="165" fontId="72" fillId="0" borderId="0" xfId="0" applyNumberFormat="1" applyFont="1" applyAlignment="1" applyProtection="1">
      <alignment vertical="center"/>
    </xf>
    <xf numFmtId="0" fontId="0" fillId="0" borderId="0" xfId="0" applyAlignment="1" applyProtection="1">
      <alignment vertical="center"/>
    </xf>
    <xf numFmtId="0" fontId="48" fillId="0" borderId="0" xfId="0" applyFont="1" applyAlignment="1" applyProtection="1">
      <alignment vertical="center"/>
    </xf>
    <xf numFmtId="0" fontId="116" fillId="0" borderId="0" xfId="0" applyFont="1" applyAlignment="1" applyProtection="1">
      <alignment vertical="center" wrapText="1"/>
    </xf>
    <xf numFmtId="0" fontId="72" fillId="0" borderId="0" xfId="0" applyFont="1" applyAlignment="1" applyProtection="1">
      <alignment vertical="center"/>
    </xf>
    <xf numFmtId="0" fontId="0" fillId="6" borderId="0" xfId="0" applyFill="1" applyProtection="1"/>
    <xf numFmtId="165" fontId="50" fillId="0" borderId="1" xfId="1" applyNumberFormat="1" applyFont="1" applyBorder="1" applyAlignment="1" applyProtection="1">
      <alignment vertical="center"/>
    </xf>
    <xf numFmtId="165" fontId="50" fillId="0" borderId="1" xfId="0" applyNumberFormat="1" applyFont="1" applyBorder="1" applyAlignment="1" applyProtection="1">
      <alignment vertical="center"/>
    </xf>
    <xf numFmtId="165" fontId="59" fillId="2" borderId="1" xfId="1" applyNumberFormat="1" applyFont="1" applyFill="1" applyBorder="1" applyAlignment="1">
      <alignment horizontal="left" vertical="center" wrapText="1"/>
    </xf>
    <xf numFmtId="0" fontId="52" fillId="0" borderId="1" xfId="8" applyFont="1" applyFill="1" applyBorder="1" applyAlignment="1" applyProtection="1">
      <alignment vertical="center"/>
      <protection locked="0"/>
    </xf>
    <xf numFmtId="0" fontId="52" fillId="0" borderId="1" xfId="13" applyFont="1" applyFill="1" applyBorder="1" applyAlignment="1">
      <alignment horizontal="left" vertical="center" wrapText="1"/>
    </xf>
    <xf numFmtId="165" fontId="59" fillId="2" borderId="1" xfId="1" applyNumberFormat="1" applyFont="1" applyFill="1" applyBorder="1" applyAlignment="1">
      <alignment horizontal="left" vertical="center" wrapText="1"/>
    </xf>
    <xf numFmtId="165" fontId="50" fillId="0" borderId="8" xfId="1" applyNumberFormat="1" applyFont="1" applyFill="1" applyBorder="1" applyAlignment="1">
      <alignment vertical="center"/>
    </xf>
    <xf numFmtId="165" fontId="85" fillId="0" borderId="1" xfId="1" applyNumberFormat="1" applyFont="1" applyBorder="1" applyAlignment="1">
      <alignment horizontal="left" vertical="center"/>
    </xf>
    <xf numFmtId="165" fontId="44" fillId="0" borderId="1" xfId="0" applyNumberFormat="1" applyFont="1" applyBorder="1" applyAlignment="1">
      <alignment horizontal="center" vertical="center"/>
    </xf>
    <xf numFmtId="165" fontId="0" fillId="0" borderId="0" xfId="0" applyNumberFormat="1" applyProtection="1"/>
    <xf numFmtId="165" fontId="59" fillId="2" borderId="1" xfId="1" applyNumberFormat="1" applyFont="1" applyFill="1" applyBorder="1" applyAlignment="1">
      <alignment horizontal="center" vertical="center" wrapText="1"/>
    </xf>
    <xf numFmtId="0" fontId="29" fillId="0" borderId="1" xfId="8" applyFont="1" applyBorder="1" applyAlignment="1" applyProtection="1">
      <alignment horizontal="center"/>
      <protection locked="0"/>
    </xf>
    <xf numFmtId="0" fontId="23" fillId="0" borderId="1" xfId="8" applyFont="1" applyBorder="1" applyAlignment="1" applyProtection="1">
      <alignment horizontal="center"/>
      <protection locked="0"/>
    </xf>
    <xf numFmtId="0" fontId="27" fillId="0" borderId="1" xfId="8" applyFont="1" applyBorder="1" applyAlignment="1" applyProtection="1">
      <alignment horizontal="center" vertical="center" wrapText="1"/>
      <protection locked="0"/>
    </xf>
    <xf numFmtId="0" fontId="51" fillId="0" borderId="1" xfId="0" applyFont="1" applyBorder="1" applyAlignment="1">
      <alignment horizontal="center" vertical="center"/>
    </xf>
    <xf numFmtId="4" fontId="108" fillId="2" borderId="1" xfId="13" applyNumberFormat="1" applyFont="1" applyFill="1" applyBorder="1" applyAlignment="1">
      <alignment horizontal="center" vertical="center"/>
    </xf>
    <xf numFmtId="4" fontId="27" fillId="2" borderId="1" xfId="13" applyNumberFormat="1" applyFont="1" applyFill="1" applyBorder="1" applyAlignment="1">
      <alignment horizontal="center" vertical="center"/>
    </xf>
    <xf numFmtId="0" fontId="80" fillId="2" borderId="1" xfId="0" applyFont="1" applyFill="1" applyBorder="1" applyAlignment="1">
      <alignment horizontal="left" vertical="center"/>
    </xf>
    <xf numFmtId="3" fontId="59" fillId="2" borderId="1" xfId="13" applyNumberFormat="1" applyFont="1" applyFill="1" applyBorder="1" applyAlignment="1">
      <alignment horizontal="center" vertical="center" wrapText="1"/>
    </xf>
    <xf numFmtId="4" fontId="81" fillId="2" borderId="2" xfId="14" applyNumberFormat="1" applyFont="1" applyFill="1" applyBorder="1" applyAlignment="1">
      <alignment horizontal="center" vertical="center" wrapText="1"/>
    </xf>
    <xf numFmtId="4" fontId="81" fillId="2" borderId="4" xfId="14" applyNumberFormat="1" applyFont="1" applyFill="1" applyBorder="1" applyAlignment="1">
      <alignment horizontal="center" vertical="center" wrapText="1"/>
    </xf>
    <xf numFmtId="4" fontId="81" fillId="2" borderId="3" xfId="14" applyNumberFormat="1" applyFont="1" applyFill="1" applyBorder="1" applyAlignment="1">
      <alignment horizontal="center" vertical="center" wrapText="1"/>
    </xf>
    <xf numFmtId="3" fontId="81" fillId="2" borderId="1" xfId="4" applyNumberFormat="1" applyFont="1" applyFill="1" applyBorder="1" applyAlignment="1">
      <alignment horizontal="center" vertical="center"/>
    </xf>
    <xf numFmtId="3" fontId="59" fillId="2" borderId="1" xfId="2" applyNumberFormat="1" applyFont="1" applyFill="1" applyBorder="1" applyAlignment="1">
      <alignment horizontal="left" vertical="center" wrapText="1"/>
    </xf>
    <xf numFmtId="3" fontId="81" fillId="2" borderId="1" xfId="7" applyNumberFormat="1" applyFont="1" applyFill="1" applyBorder="1" applyAlignment="1">
      <alignment horizontal="center" vertical="center" wrapText="1"/>
    </xf>
    <xf numFmtId="0" fontId="58" fillId="2" borderId="1" xfId="0" applyFont="1" applyFill="1" applyBorder="1" applyAlignment="1">
      <alignment horizontal="left" vertical="center"/>
    </xf>
    <xf numFmtId="4" fontId="81" fillId="2" borderId="1" xfId="7" applyNumberFormat="1" applyFont="1" applyFill="1" applyBorder="1" applyAlignment="1">
      <alignment horizontal="center" vertical="center" wrapText="1"/>
    </xf>
    <xf numFmtId="3" fontId="81" fillId="2" borderId="1" xfId="2" applyNumberFormat="1" applyFont="1" applyFill="1" applyBorder="1" applyAlignment="1">
      <alignment horizontal="center" vertical="center" wrapText="1"/>
    </xf>
    <xf numFmtId="0" fontId="58" fillId="2" borderId="1" xfId="0" applyFont="1" applyFill="1" applyBorder="1" applyAlignment="1">
      <alignment horizontal="left" vertical="center" wrapText="1"/>
    </xf>
    <xf numFmtId="4" fontId="59" fillId="2" borderId="1" xfId="14" applyNumberFormat="1" applyFont="1" applyFill="1" applyBorder="1" applyAlignment="1">
      <alignment horizontal="center" vertical="center" wrapText="1"/>
    </xf>
    <xf numFmtId="165" fontId="58" fillId="2" borderId="1" xfId="1" applyNumberFormat="1" applyFont="1" applyFill="1" applyBorder="1" applyAlignment="1">
      <alignment horizontal="left" vertical="center"/>
    </xf>
    <xf numFmtId="3" fontId="81" fillId="2" borderId="1" xfId="14" applyNumberFormat="1" applyFont="1" applyFill="1" applyBorder="1" applyAlignment="1">
      <alignment horizontal="left" vertical="center" wrapText="1"/>
    </xf>
    <xf numFmtId="0" fontId="58" fillId="0" borderId="1" xfId="0" applyFont="1" applyFill="1" applyBorder="1" applyAlignment="1">
      <alignment horizontal="left" vertical="center"/>
    </xf>
    <xf numFmtId="3" fontId="81" fillId="0" borderId="1" xfId="14" applyNumberFormat="1" applyFont="1" applyFill="1" applyBorder="1" applyAlignment="1">
      <alignment horizontal="center" vertical="center" wrapText="1"/>
    </xf>
    <xf numFmtId="3" fontId="59" fillId="2" borderId="1" xfId="14" applyNumberFormat="1" applyFont="1" applyFill="1" applyBorder="1" applyAlignment="1">
      <alignment horizontal="left" vertical="center" wrapText="1"/>
    </xf>
    <xf numFmtId="165" fontId="81" fillId="2" borderId="1" xfId="1" applyNumberFormat="1" applyFont="1" applyFill="1" applyBorder="1" applyAlignment="1">
      <alignment horizontal="center" vertical="center" wrapText="1"/>
    </xf>
    <xf numFmtId="165" fontId="81" fillId="2" borderId="1" xfId="1" applyNumberFormat="1" applyFont="1" applyFill="1" applyBorder="1" applyAlignment="1">
      <alignment horizontal="left" vertical="center" wrapText="1"/>
    </xf>
    <xf numFmtId="165" fontId="59" fillId="2" borderId="1" xfId="1" applyNumberFormat="1" applyFont="1" applyFill="1" applyBorder="1" applyAlignment="1">
      <alignment horizontal="left" vertical="center" wrapText="1"/>
    </xf>
    <xf numFmtId="165" fontId="59" fillId="2" borderId="1" xfId="1" applyNumberFormat="1" applyFont="1" applyFill="1" applyBorder="1" applyAlignment="1">
      <alignment horizontal="center" vertical="center" wrapText="1"/>
    </xf>
    <xf numFmtId="165" fontId="58" fillId="0" borderId="1" xfId="1" applyNumberFormat="1" applyFont="1" applyFill="1" applyBorder="1" applyAlignment="1">
      <alignment horizontal="left" vertical="center"/>
    </xf>
    <xf numFmtId="165" fontId="112" fillId="2" borderId="1" xfId="1" applyNumberFormat="1" applyFont="1" applyFill="1" applyBorder="1" applyAlignment="1">
      <alignment horizontal="left" vertical="center" wrapText="1"/>
    </xf>
    <xf numFmtId="165" fontId="59" fillId="2" borderId="2" xfId="1" quotePrefix="1" applyNumberFormat="1" applyFont="1" applyFill="1" applyBorder="1" applyAlignment="1">
      <alignment horizontal="center" vertical="center" wrapText="1"/>
    </xf>
    <xf numFmtId="165" fontId="59" fillId="2" borderId="3" xfId="1" quotePrefix="1" applyNumberFormat="1" applyFont="1" applyFill="1" applyBorder="1" applyAlignment="1">
      <alignment horizontal="center" vertical="center" wrapText="1"/>
    </xf>
    <xf numFmtId="165" fontId="59" fillId="0" borderId="1" xfId="1" quotePrefix="1" applyNumberFormat="1" applyFont="1" applyFill="1" applyBorder="1" applyAlignment="1">
      <alignment horizontal="left" vertical="center" wrapText="1"/>
    </xf>
    <xf numFmtId="165" fontId="59" fillId="2" borderId="1" xfId="1" quotePrefix="1" applyNumberFormat="1" applyFont="1" applyFill="1" applyBorder="1" applyAlignment="1">
      <alignment horizontal="center" vertical="center" wrapText="1"/>
    </xf>
    <xf numFmtId="165" fontId="59" fillId="2" borderId="1" xfId="1" quotePrefix="1" applyNumberFormat="1" applyFont="1" applyFill="1" applyBorder="1" applyAlignment="1">
      <alignment horizontal="left" vertical="center" wrapText="1"/>
    </xf>
    <xf numFmtId="165" fontId="59" fillId="2" borderId="1" xfId="1" quotePrefix="1" applyNumberFormat="1" applyFont="1" applyFill="1" applyBorder="1" applyAlignment="1">
      <alignment horizontal="left" vertical="center"/>
    </xf>
    <xf numFmtId="0" fontId="113" fillId="0" borderId="1" xfId="0" applyFont="1" applyBorder="1" applyAlignment="1">
      <alignment horizontal="center"/>
    </xf>
    <xf numFmtId="49" fontId="80" fillId="0" borderId="1" xfId="0" applyNumberFormat="1" applyFont="1" applyBorder="1" applyAlignment="1">
      <alignment horizontal="left" vertical="center"/>
    </xf>
    <xf numFmtId="4" fontId="108" fillId="2" borderId="2" xfId="13" applyNumberFormat="1" applyFont="1" applyFill="1" applyBorder="1" applyAlignment="1">
      <alignment horizontal="center" vertical="center"/>
    </xf>
    <xf numFmtId="4" fontId="108" fillId="2" borderId="4" xfId="13" applyNumberFormat="1" applyFont="1" applyFill="1" applyBorder="1" applyAlignment="1">
      <alignment horizontal="center" vertical="center"/>
    </xf>
    <xf numFmtId="4" fontId="108" fillId="2" borderId="3" xfId="13" applyNumberFormat="1" applyFont="1" applyFill="1" applyBorder="1" applyAlignment="1">
      <alignment horizontal="center" vertical="center"/>
    </xf>
    <xf numFmtId="4" fontId="27" fillId="2" borderId="2" xfId="13" applyNumberFormat="1" applyFont="1" applyFill="1" applyBorder="1" applyAlignment="1">
      <alignment horizontal="center" vertical="center"/>
    </xf>
    <xf numFmtId="4" fontId="27" fillId="2" borderId="4" xfId="13" applyNumberFormat="1" applyFont="1" applyFill="1" applyBorder="1" applyAlignment="1">
      <alignment horizontal="center" vertical="center"/>
    </xf>
    <xf numFmtId="4" fontId="27" fillId="2" borderId="3" xfId="13" applyNumberFormat="1" applyFont="1" applyFill="1" applyBorder="1" applyAlignment="1">
      <alignment horizontal="center" vertical="center"/>
    </xf>
    <xf numFmtId="0" fontId="58" fillId="0" borderId="1" xfId="0" applyFont="1" applyBorder="1" applyAlignment="1">
      <alignment horizontal="center" vertical="center"/>
    </xf>
    <xf numFmtId="0" fontId="11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39" fillId="0" borderId="1" xfId="0" applyFont="1" applyBorder="1" applyAlignment="1">
      <alignment horizontal="center" vertical="center" wrapText="1"/>
    </xf>
    <xf numFmtId="0" fontId="39" fillId="0" borderId="1" xfId="0" applyFont="1" applyBorder="1" applyAlignment="1">
      <alignment horizontal="center" vertical="center"/>
    </xf>
    <xf numFmtId="0" fontId="44" fillId="0" borderId="1" xfId="0" applyFont="1" applyBorder="1" applyAlignment="1">
      <alignment horizontal="center" vertical="center"/>
    </xf>
    <xf numFmtId="0" fontId="39"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protection locked="0"/>
    </xf>
    <xf numFmtId="0" fontId="63" fillId="0" borderId="1" xfId="0" applyFont="1" applyBorder="1" applyAlignment="1">
      <alignment horizontal="center" vertical="center" wrapText="1"/>
    </xf>
    <xf numFmtId="0" fontId="36" fillId="0" borderId="1" xfId="0" applyFont="1" applyBorder="1" applyAlignment="1">
      <alignment horizontal="center" vertical="center"/>
    </xf>
    <xf numFmtId="165" fontId="32" fillId="0" borderId="1" xfId="0" applyNumberFormat="1" applyFont="1" applyBorder="1" applyAlignment="1">
      <alignment horizontal="center" vertical="center"/>
    </xf>
    <xf numFmtId="165" fontId="44" fillId="0" borderId="1" xfId="0" applyNumberFormat="1" applyFont="1" applyBorder="1" applyAlignment="1">
      <alignment horizontal="center" vertical="center"/>
    </xf>
    <xf numFmtId="0" fontId="89" fillId="0" borderId="1" xfId="0" applyFont="1" applyBorder="1" applyAlignment="1">
      <alignment horizontal="center" vertical="center"/>
    </xf>
    <xf numFmtId="0" fontId="62" fillId="0" borderId="1" xfId="0" applyFont="1" applyBorder="1" applyAlignment="1" applyProtection="1">
      <alignment horizontal="center" vertical="center"/>
    </xf>
    <xf numFmtId="0" fontId="63" fillId="0" borderId="1" xfId="0" applyFont="1" applyBorder="1" applyAlignment="1" applyProtection="1">
      <alignment horizontal="center" vertical="center"/>
    </xf>
    <xf numFmtId="0" fontId="62" fillId="0" borderId="1" xfId="0" applyFont="1" applyBorder="1" applyAlignment="1">
      <alignment horizontal="center" vertical="center" wrapText="1"/>
    </xf>
    <xf numFmtId="0" fontId="63" fillId="0" borderId="1" xfId="0" applyFont="1" applyBorder="1" applyAlignment="1">
      <alignment horizontal="center" vertical="center"/>
    </xf>
    <xf numFmtId="0" fontId="65" fillId="0" borderId="1" xfId="0" applyFont="1" applyBorder="1" applyAlignment="1">
      <alignment horizontal="center" vertical="center"/>
    </xf>
    <xf numFmtId="0" fontId="36" fillId="0" borderId="1" xfId="0" applyFont="1" applyBorder="1" applyAlignment="1">
      <alignment horizontal="center" vertical="center" wrapText="1"/>
    </xf>
    <xf numFmtId="0" fontId="62" fillId="13" borderId="1" xfId="0" applyFont="1" applyFill="1" applyBorder="1" applyAlignment="1">
      <alignment horizontal="center" vertical="center" wrapText="1"/>
    </xf>
    <xf numFmtId="0" fontId="63" fillId="13" borderId="1" xfId="0" applyFont="1" applyFill="1" applyBorder="1" applyAlignment="1">
      <alignment horizontal="center" vertical="center" wrapText="1"/>
    </xf>
    <xf numFmtId="0" fontId="36" fillId="13" borderId="1" xfId="0" applyFont="1" applyFill="1" applyBorder="1" applyAlignment="1">
      <alignment horizontal="center" vertical="center" wrapText="1"/>
    </xf>
    <xf numFmtId="0" fontId="36" fillId="13" borderId="1" xfId="0" applyFont="1" applyFill="1" applyBorder="1" applyAlignment="1">
      <alignment horizontal="center" vertical="center"/>
    </xf>
    <xf numFmtId="0" fontId="7" fillId="0" borderId="1" xfId="0" applyFont="1" applyBorder="1" applyAlignment="1">
      <alignment horizontal="center" wrapText="1"/>
    </xf>
    <xf numFmtId="0" fontId="3" fillId="0" borderId="1" xfId="0" applyFont="1" applyBorder="1" applyAlignment="1">
      <alignment horizontal="center"/>
    </xf>
    <xf numFmtId="0" fontId="18" fillId="0" borderId="0" xfId="0" applyFont="1" applyAlignment="1">
      <alignment horizontal="center" vertical="center"/>
    </xf>
    <xf numFmtId="0" fontId="70" fillId="0" borderId="0" xfId="0" applyFont="1" applyAlignment="1">
      <alignment horizontal="center" vertical="center"/>
    </xf>
  </cellXfs>
  <cellStyles count="23">
    <cellStyle name="Comma" xfId="1" builtinId="3"/>
    <cellStyle name="Comma 2" xfId="16"/>
    <cellStyle name="Comma 2 2" xfId="17"/>
    <cellStyle name="Comma 2 3" xfId="19"/>
    <cellStyle name="Comma 5" xfId="10"/>
    <cellStyle name="Comma 9" xfId="12"/>
    <cellStyle name="Hyperlink" xfId="22" builtinId="8"/>
    <cellStyle name="Normal" xfId="0" builtinId="0"/>
    <cellStyle name="Normal 10 2" xfId="9"/>
    <cellStyle name="Normal 11" xfId="11"/>
    <cellStyle name="Normal 13" xfId="15"/>
    <cellStyle name="Normal 2" xfId="8"/>
    <cellStyle name="Normal 2 2" xfId="13"/>
    <cellStyle name="Normal 3" xfId="7"/>
    <cellStyle name="Normal 4" xfId="4"/>
    <cellStyle name="Normal 5" xfId="5"/>
    <cellStyle name="Normal 5 2" xfId="18"/>
    <cellStyle name="Normal 6" xfId="2"/>
    <cellStyle name="Normal 6 2" xfId="6"/>
    <cellStyle name="Normal 7" xfId="14"/>
    <cellStyle name="Normal 8" xfId="3"/>
    <cellStyle name="Normal_Sheet1" xfId="21"/>
    <cellStyle name="Percent" xfId="20" builtinId="5"/>
  </cellStyles>
  <dxfs count="0"/>
  <tableStyles count="0" defaultTableStyle="TableStyleMedium9" defaultPivotStyle="PivotStyleLight16"/>
  <colors>
    <mruColors>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798E601-42A1-4313-8D7A-43F3C96544C0}" type="doc">
      <dgm:prSet loTypeId="urn:microsoft.com/office/officeart/2005/8/layout/radial6" loCatId="relationship" qsTypeId="urn:microsoft.com/office/officeart/2005/8/quickstyle/simple1" qsCatId="simple" csTypeId="urn:microsoft.com/office/officeart/2005/8/colors/accent1_2" csCatId="accent1" phldr="1"/>
      <dgm:spPr/>
      <dgm:t>
        <a:bodyPr/>
        <a:lstStyle/>
        <a:p>
          <a:endParaRPr lang="en-US"/>
        </a:p>
      </dgm:t>
    </dgm:pt>
    <dgm:pt modelId="{4B756B20-B5C3-4881-94C8-6C6A108E689D}">
      <dgm:prSet phldrT="[Text]"/>
      <dgm:spPr/>
      <dgm:t>
        <a:bodyPr/>
        <a:lstStyle/>
        <a:p>
          <a:r>
            <a:rPr lang="en-US"/>
            <a:t>Capital Development Fund Receipts</a:t>
          </a:r>
        </a:p>
      </dgm:t>
    </dgm:pt>
    <dgm:pt modelId="{9732D8EF-8123-47DA-8E5F-6CA813B54AD1}" type="parTrans" cxnId="{4E81D97B-FB7F-4E72-928D-42B33BD6F747}">
      <dgm:prSet/>
      <dgm:spPr/>
      <dgm:t>
        <a:bodyPr/>
        <a:lstStyle/>
        <a:p>
          <a:endParaRPr lang="en-US"/>
        </a:p>
      </dgm:t>
    </dgm:pt>
    <dgm:pt modelId="{75D162DA-D1E1-438C-8691-02CA9EFD415E}" type="sibTrans" cxnId="{4E81D97B-FB7F-4E72-928D-42B33BD6F747}">
      <dgm:prSet/>
      <dgm:spPr/>
      <dgm:t>
        <a:bodyPr/>
        <a:lstStyle/>
        <a:p>
          <a:endParaRPr lang="en-US"/>
        </a:p>
      </dgm:t>
    </dgm:pt>
    <dgm:pt modelId="{BF7BB409-7298-4AEC-8A45-28CBB08B0EEE}">
      <dgm:prSet phldrT="[Text]"/>
      <dgm:spPr/>
      <dgm:t>
        <a:bodyPr/>
        <a:lstStyle/>
        <a:p>
          <a:r>
            <a:rPr lang="en-US"/>
            <a:t>Youth Empowerment and Social Support Operation (YESSO) 24,224,062.2</a:t>
          </a:r>
        </a:p>
      </dgm:t>
    </dgm:pt>
    <dgm:pt modelId="{49B45793-C3EA-404A-8E3D-CC76C1D38032}" type="parTrans" cxnId="{1DE575FE-E0F9-4505-9A8A-A741E4692754}">
      <dgm:prSet/>
      <dgm:spPr/>
      <dgm:t>
        <a:bodyPr/>
        <a:lstStyle/>
        <a:p>
          <a:endParaRPr lang="en-US"/>
        </a:p>
      </dgm:t>
    </dgm:pt>
    <dgm:pt modelId="{5F4AA225-E39C-42C7-A249-DFC183E2B9E3}" type="sibTrans" cxnId="{1DE575FE-E0F9-4505-9A8A-A741E4692754}">
      <dgm:prSet/>
      <dgm:spPr/>
      <dgm:t>
        <a:bodyPr/>
        <a:lstStyle/>
        <a:p>
          <a:endParaRPr lang="en-US"/>
        </a:p>
      </dgm:t>
    </dgm:pt>
    <dgm:pt modelId="{D04F4BD1-A3BB-4537-86D0-FE512DCA0AA3}">
      <dgm:prSet phldrT="[Text]" phldr="1"/>
      <dgm:spPr/>
      <dgm:t>
        <a:bodyPr/>
        <a:lstStyle/>
        <a:p>
          <a:endParaRPr lang="en-US"/>
        </a:p>
      </dgm:t>
    </dgm:pt>
    <dgm:pt modelId="{21C70671-D9F6-4C23-9065-4E3A9A6857BD}" type="parTrans" cxnId="{68C1ED1B-4F59-417F-BFE2-5B8883F9583D}">
      <dgm:prSet/>
      <dgm:spPr/>
      <dgm:t>
        <a:bodyPr/>
        <a:lstStyle/>
        <a:p>
          <a:endParaRPr lang="en-US"/>
        </a:p>
      </dgm:t>
    </dgm:pt>
    <dgm:pt modelId="{D7FBC651-9CD7-4969-B1DF-0BA52A0FD920}" type="sibTrans" cxnId="{68C1ED1B-4F59-417F-BFE2-5B8883F9583D}">
      <dgm:prSet/>
      <dgm:spPr/>
      <dgm:t>
        <a:bodyPr/>
        <a:lstStyle/>
        <a:p>
          <a:endParaRPr lang="en-US"/>
        </a:p>
      </dgm:t>
    </dgm:pt>
    <dgm:pt modelId="{9AD9A151-4FEF-491F-B195-1D7539E94279}">
      <dgm:prSet phldrT="[Text]" phldr="1"/>
      <dgm:spPr/>
      <dgm:t>
        <a:bodyPr/>
        <a:lstStyle/>
        <a:p>
          <a:endParaRPr lang="en-US"/>
        </a:p>
      </dgm:t>
    </dgm:pt>
    <dgm:pt modelId="{D5F467DA-371E-4994-A389-AB0DA52E8D79}" type="parTrans" cxnId="{4431AA1C-08C6-451A-B8E7-598426B64C6A}">
      <dgm:prSet/>
      <dgm:spPr/>
      <dgm:t>
        <a:bodyPr/>
        <a:lstStyle/>
        <a:p>
          <a:endParaRPr lang="en-US"/>
        </a:p>
      </dgm:t>
    </dgm:pt>
    <dgm:pt modelId="{1A269201-CEDC-4290-BE1E-A8AC036A5787}" type="sibTrans" cxnId="{4431AA1C-08C6-451A-B8E7-598426B64C6A}">
      <dgm:prSet/>
      <dgm:spPr/>
      <dgm:t>
        <a:bodyPr/>
        <a:lstStyle/>
        <a:p>
          <a:endParaRPr lang="en-US"/>
        </a:p>
      </dgm:t>
    </dgm:pt>
    <dgm:pt modelId="{86D5B6DB-9746-4058-A13F-30BE55CCC89F}">
      <dgm:prSet phldrT="[Text]" phldr="1"/>
      <dgm:spPr/>
      <dgm:t>
        <a:bodyPr/>
        <a:lstStyle/>
        <a:p>
          <a:endParaRPr lang="en-US"/>
        </a:p>
      </dgm:t>
    </dgm:pt>
    <dgm:pt modelId="{D4A097E6-3158-4679-A7E4-71340FCC144C}" type="parTrans" cxnId="{999632D3-650F-41DE-BDA9-39A94BD440F3}">
      <dgm:prSet/>
      <dgm:spPr/>
      <dgm:t>
        <a:bodyPr/>
        <a:lstStyle/>
        <a:p>
          <a:endParaRPr lang="en-US"/>
        </a:p>
      </dgm:t>
    </dgm:pt>
    <dgm:pt modelId="{6D1F923C-2D87-44C7-B990-EBF46BC76EFD}" type="sibTrans" cxnId="{999632D3-650F-41DE-BDA9-39A94BD440F3}">
      <dgm:prSet/>
      <dgm:spPr/>
      <dgm:t>
        <a:bodyPr/>
        <a:lstStyle/>
        <a:p>
          <a:endParaRPr lang="en-US"/>
        </a:p>
      </dgm:t>
    </dgm:pt>
    <dgm:pt modelId="{BD8C8593-B1F7-43A0-9AF0-C8963AEEA7DB}">
      <dgm:prSet phldrT="[Text]"/>
      <dgm:spPr/>
      <dgm:t>
        <a:bodyPr/>
        <a:lstStyle/>
        <a:p>
          <a:r>
            <a:rPr lang="en-US"/>
            <a:t>Youth Empowerment and Social Support Operation (YESSO) 24,224,062.2</a:t>
          </a:r>
        </a:p>
      </dgm:t>
    </dgm:pt>
    <dgm:pt modelId="{D680DE75-1A32-4C87-B91F-96700E64E4D5}" type="parTrans" cxnId="{26D8938A-5FF1-4F80-B32C-8F45E47B4A62}">
      <dgm:prSet/>
      <dgm:spPr/>
      <dgm:t>
        <a:bodyPr/>
        <a:lstStyle/>
        <a:p>
          <a:endParaRPr lang="en-US"/>
        </a:p>
      </dgm:t>
    </dgm:pt>
    <dgm:pt modelId="{46508565-D302-4B1A-982D-2E5B8CD0E659}" type="sibTrans" cxnId="{26D8938A-5FF1-4F80-B32C-8F45E47B4A62}">
      <dgm:prSet/>
      <dgm:spPr/>
      <dgm:t>
        <a:bodyPr/>
        <a:lstStyle/>
        <a:p>
          <a:endParaRPr lang="en-US"/>
        </a:p>
      </dgm:t>
    </dgm:pt>
    <dgm:pt modelId="{96ABC04E-F92B-4C6A-8C04-3B579B532640}" type="pres">
      <dgm:prSet presAssocID="{E798E601-42A1-4313-8D7A-43F3C96544C0}" presName="Name0" presStyleCnt="0">
        <dgm:presLayoutVars>
          <dgm:chMax val="1"/>
          <dgm:dir/>
          <dgm:animLvl val="ctr"/>
          <dgm:resizeHandles val="exact"/>
        </dgm:presLayoutVars>
      </dgm:prSet>
      <dgm:spPr/>
      <dgm:t>
        <a:bodyPr/>
        <a:lstStyle/>
        <a:p>
          <a:endParaRPr lang="en-US"/>
        </a:p>
      </dgm:t>
    </dgm:pt>
    <dgm:pt modelId="{97AE6FDE-0B93-4ADE-8CE2-58630F4F8E17}" type="pres">
      <dgm:prSet presAssocID="{4B756B20-B5C3-4881-94C8-6C6A108E689D}" presName="centerShape" presStyleLbl="node0" presStyleIdx="0" presStyleCnt="1" custScaleX="68810" custScaleY="69048"/>
      <dgm:spPr/>
      <dgm:t>
        <a:bodyPr/>
        <a:lstStyle/>
        <a:p>
          <a:endParaRPr lang="en-US"/>
        </a:p>
      </dgm:t>
    </dgm:pt>
    <dgm:pt modelId="{0016B18F-E074-4D1D-9CC0-B9686CC34DF7}" type="pres">
      <dgm:prSet presAssocID="{BF7BB409-7298-4AEC-8A45-28CBB08B0EEE}" presName="node" presStyleLbl="node1" presStyleIdx="0" presStyleCnt="5" custScaleX="112719" custScaleY="108425" custRadScaleRad="103697" custRadScaleInc="-22090">
        <dgm:presLayoutVars>
          <dgm:bulletEnabled val="1"/>
        </dgm:presLayoutVars>
      </dgm:prSet>
      <dgm:spPr>
        <a:prstGeom prst="rightArrow">
          <a:avLst/>
        </a:prstGeom>
      </dgm:spPr>
      <dgm:t>
        <a:bodyPr/>
        <a:lstStyle/>
        <a:p>
          <a:endParaRPr lang="en-US"/>
        </a:p>
      </dgm:t>
    </dgm:pt>
    <dgm:pt modelId="{02EC6F22-A35A-4F20-95A9-3740B25D2E8A}" type="pres">
      <dgm:prSet presAssocID="{BF7BB409-7298-4AEC-8A45-28CBB08B0EEE}" presName="dummy" presStyleCnt="0"/>
      <dgm:spPr/>
    </dgm:pt>
    <dgm:pt modelId="{45994A8E-3E1A-4B8C-9752-F0BA96175093}" type="pres">
      <dgm:prSet presAssocID="{5F4AA225-E39C-42C7-A249-DFC183E2B9E3}" presName="sibTrans" presStyleLbl="sibTrans2D1" presStyleIdx="0" presStyleCnt="5"/>
      <dgm:spPr/>
      <dgm:t>
        <a:bodyPr/>
        <a:lstStyle/>
        <a:p>
          <a:endParaRPr lang="en-US"/>
        </a:p>
      </dgm:t>
    </dgm:pt>
    <dgm:pt modelId="{70DB5654-65EB-43F7-9255-E4B44307ED3B}" type="pres">
      <dgm:prSet presAssocID="{BD8C8593-B1F7-43A0-9AF0-C8963AEEA7DB}" presName="node" presStyleLbl="node1" presStyleIdx="1" presStyleCnt="5" custScaleX="112719" custScaleY="108425" custRadScaleRad="103697" custRadScaleInc="-22090">
        <dgm:presLayoutVars>
          <dgm:bulletEnabled val="1"/>
        </dgm:presLayoutVars>
      </dgm:prSet>
      <dgm:spPr/>
      <dgm:t>
        <a:bodyPr/>
        <a:lstStyle/>
        <a:p>
          <a:endParaRPr lang="en-US"/>
        </a:p>
      </dgm:t>
    </dgm:pt>
    <dgm:pt modelId="{BCC4EF59-1A33-4F1F-95B9-E165B0B3F3FC}" type="pres">
      <dgm:prSet presAssocID="{BD8C8593-B1F7-43A0-9AF0-C8963AEEA7DB}" presName="dummy" presStyleCnt="0"/>
      <dgm:spPr/>
    </dgm:pt>
    <dgm:pt modelId="{C8040259-A9BF-4593-9FC8-A01775C57314}" type="pres">
      <dgm:prSet presAssocID="{46508565-D302-4B1A-982D-2E5B8CD0E659}" presName="sibTrans" presStyleLbl="sibTrans2D1" presStyleIdx="1" presStyleCnt="5"/>
      <dgm:spPr/>
      <dgm:t>
        <a:bodyPr/>
        <a:lstStyle/>
        <a:p>
          <a:endParaRPr lang="en-US"/>
        </a:p>
      </dgm:t>
    </dgm:pt>
    <dgm:pt modelId="{0681AC1F-F88F-42EF-9ADF-13DC18DC1694}" type="pres">
      <dgm:prSet presAssocID="{D04F4BD1-A3BB-4537-86D0-FE512DCA0AA3}" presName="node" presStyleLbl="node1" presStyleIdx="2" presStyleCnt="5">
        <dgm:presLayoutVars>
          <dgm:bulletEnabled val="1"/>
        </dgm:presLayoutVars>
      </dgm:prSet>
      <dgm:spPr/>
      <dgm:t>
        <a:bodyPr/>
        <a:lstStyle/>
        <a:p>
          <a:endParaRPr lang="en-US"/>
        </a:p>
      </dgm:t>
    </dgm:pt>
    <dgm:pt modelId="{722842C5-1899-45C0-8D6F-1B22BBE9E437}" type="pres">
      <dgm:prSet presAssocID="{D04F4BD1-A3BB-4537-86D0-FE512DCA0AA3}" presName="dummy" presStyleCnt="0"/>
      <dgm:spPr/>
    </dgm:pt>
    <dgm:pt modelId="{F66D96A3-137B-4677-9E29-1881D46AA959}" type="pres">
      <dgm:prSet presAssocID="{D7FBC651-9CD7-4969-B1DF-0BA52A0FD920}" presName="sibTrans" presStyleLbl="sibTrans2D1" presStyleIdx="2" presStyleCnt="5"/>
      <dgm:spPr/>
      <dgm:t>
        <a:bodyPr/>
        <a:lstStyle/>
        <a:p>
          <a:endParaRPr lang="en-US"/>
        </a:p>
      </dgm:t>
    </dgm:pt>
    <dgm:pt modelId="{A8F6D441-EE7D-43E3-B32F-CC7D49FE4802}" type="pres">
      <dgm:prSet presAssocID="{9AD9A151-4FEF-491F-B195-1D7539E94279}" presName="node" presStyleLbl="node1" presStyleIdx="3" presStyleCnt="5">
        <dgm:presLayoutVars>
          <dgm:bulletEnabled val="1"/>
        </dgm:presLayoutVars>
      </dgm:prSet>
      <dgm:spPr/>
      <dgm:t>
        <a:bodyPr/>
        <a:lstStyle/>
        <a:p>
          <a:endParaRPr lang="en-US"/>
        </a:p>
      </dgm:t>
    </dgm:pt>
    <dgm:pt modelId="{59282B9A-8997-466B-9994-A7E63EEA27DC}" type="pres">
      <dgm:prSet presAssocID="{9AD9A151-4FEF-491F-B195-1D7539E94279}" presName="dummy" presStyleCnt="0"/>
      <dgm:spPr/>
    </dgm:pt>
    <dgm:pt modelId="{CAEDDD8A-DA03-4134-A38D-C4E61E8E5A4A}" type="pres">
      <dgm:prSet presAssocID="{1A269201-CEDC-4290-BE1E-A8AC036A5787}" presName="sibTrans" presStyleLbl="sibTrans2D1" presStyleIdx="3" presStyleCnt="5"/>
      <dgm:spPr/>
      <dgm:t>
        <a:bodyPr/>
        <a:lstStyle/>
        <a:p>
          <a:endParaRPr lang="en-US"/>
        </a:p>
      </dgm:t>
    </dgm:pt>
    <dgm:pt modelId="{82F3E377-EC04-4C37-BB57-367F09A7CCA7}" type="pres">
      <dgm:prSet presAssocID="{86D5B6DB-9746-4058-A13F-30BE55CCC89F}" presName="node" presStyleLbl="node1" presStyleIdx="4" presStyleCnt="5">
        <dgm:presLayoutVars>
          <dgm:bulletEnabled val="1"/>
        </dgm:presLayoutVars>
      </dgm:prSet>
      <dgm:spPr/>
      <dgm:t>
        <a:bodyPr/>
        <a:lstStyle/>
        <a:p>
          <a:endParaRPr lang="en-US"/>
        </a:p>
      </dgm:t>
    </dgm:pt>
    <dgm:pt modelId="{A351CD69-24FF-4A93-8079-98B672AA68EC}" type="pres">
      <dgm:prSet presAssocID="{86D5B6DB-9746-4058-A13F-30BE55CCC89F}" presName="dummy" presStyleCnt="0"/>
      <dgm:spPr/>
    </dgm:pt>
    <dgm:pt modelId="{1A4A61F4-B480-46E2-AA0F-F1E1A618813A}" type="pres">
      <dgm:prSet presAssocID="{6D1F923C-2D87-44C7-B990-EBF46BC76EFD}" presName="sibTrans" presStyleLbl="sibTrans2D1" presStyleIdx="4" presStyleCnt="5"/>
      <dgm:spPr/>
      <dgm:t>
        <a:bodyPr/>
        <a:lstStyle/>
        <a:p>
          <a:endParaRPr lang="en-US"/>
        </a:p>
      </dgm:t>
    </dgm:pt>
  </dgm:ptLst>
  <dgm:cxnLst>
    <dgm:cxn modelId="{999632D3-650F-41DE-BDA9-39A94BD440F3}" srcId="{4B756B20-B5C3-4881-94C8-6C6A108E689D}" destId="{86D5B6DB-9746-4058-A13F-30BE55CCC89F}" srcOrd="4" destOrd="0" parTransId="{D4A097E6-3158-4679-A7E4-71340FCC144C}" sibTransId="{6D1F923C-2D87-44C7-B990-EBF46BC76EFD}"/>
    <dgm:cxn modelId="{625AF6E9-2902-46C6-830E-416E0ECAAC9E}" type="presOf" srcId="{5F4AA225-E39C-42C7-A249-DFC183E2B9E3}" destId="{45994A8E-3E1A-4B8C-9752-F0BA96175093}" srcOrd="0" destOrd="0" presId="urn:microsoft.com/office/officeart/2005/8/layout/radial6"/>
    <dgm:cxn modelId="{4E0B9AFB-EE16-4BBC-91AD-80FC22D8AE75}" type="presOf" srcId="{BF7BB409-7298-4AEC-8A45-28CBB08B0EEE}" destId="{0016B18F-E074-4D1D-9CC0-B9686CC34DF7}" srcOrd="0" destOrd="0" presId="urn:microsoft.com/office/officeart/2005/8/layout/radial6"/>
    <dgm:cxn modelId="{68C1ED1B-4F59-417F-BFE2-5B8883F9583D}" srcId="{4B756B20-B5C3-4881-94C8-6C6A108E689D}" destId="{D04F4BD1-A3BB-4537-86D0-FE512DCA0AA3}" srcOrd="2" destOrd="0" parTransId="{21C70671-D9F6-4C23-9065-4E3A9A6857BD}" sibTransId="{D7FBC651-9CD7-4969-B1DF-0BA52A0FD920}"/>
    <dgm:cxn modelId="{4E81D97B-FB7F-4E72-928D-42B33BD6F747}" srcId="{E798E601-42A1-4313-8D7A-43F3C96544C0}" destId="{4B756B20-B5C3-4881-94C8-6C6A108E689D}" srcOrd="0" destOrd="0" parTransId="{9732D8EF-8123-47DA-8E5F-6CA813B54AD1}" sibTransId="{75D162DA-D1E1-438C-8691-02CA9EFD415E}"/>
    <dgm:cxn modelId="{1DE575FE-E0F9-4505-9A8A-A741E4692754}" srcId="{4B756B20-B5C3-4881-94C8-6C6A108E689D}" destId="{BF7BB409-7298-4AEC-8A45-28CBB08B0EEE}" srcOrd="0" destOrd="0" parTransId="{49B45793-C3EA-404A-8E3D-CC76C1D38032}" sibTransId="{5F4AA225-E39C-42C7-A249-DFC183E2B9E3}"/>
    <dgm:cxn modelId="{4A94680A-163F-4DB7-B661-F0D9F6580461}" type="presOf" srcId="{E798E601-42A1-4313-8D7A-43F3C96544C0}" destId="{96ABC04E-F92B-4C6A-8C04-3B579B532640}" srcOrd="0" destOrd="0" presId="urn:microsoft.com/office/officeart/2005/8/layout/radial6"/>
    <dgm:cxn modelId="{26D8938A-5FF1-4F80-B32C-8F45E47B4A62}" srcId="{4B756B20-B5C3-4881-94C8-6C6A108E689D}" destId="{BD8C8593-B1F7-43A0-9AF0-C8963AEEA7DB}" srcOrd="1" destOrd="0" parTransId="{D680DE75-1A32-4C87-B91F-96700E64E4D5}" sibTransId="{46508565-D302-4B1A-982D-2E5B8CD0E659}"/>
    <dgm:cxn modelId="{C1568618-438B-4F35-A72B-1BFE3FC14A34}" type="presOf" srcId="{86D5B6DB-9746-4058-A13F-30BE55CCC89F}" destId="{82F3E377-EC04-4C37-BB57-367F09A7CCA7}" srcOrd="0" destOrd="0" presId="urn:microsoft.com/office/officeart/2005/8/layout/radial6"/>
    <dgm:cxn modelId="{07FFDFC2-94F9-4D60-93F4-B8AA8FD5F165}" type="presOf" srcId="{1A269201-CEDC-4290-BE1E-A8AC036A5787}" destId="{CAEDDD8A-DA03-4134-A38D-C4E61E8E5A4A}" srcOrd="0" destOrd="0" presId="urn:microsoft.com/office/officeart/2005/8/layout/radial6"/>
    <dgm:cxn modelId="{B20FF3F1-B4A6-46D7-B290-0B8F247E61DA}" type="presOf" srcId="{46508565-D302-4B1A-982D-2E5B8CD0E659}" destId="{C8040259-A9BF-4593-9FC8-A01775C57314}" srcOrd="0" destOrd="0" presId="urn:microsoft.com/office/officeart/2005/8/layout/radial6"/>
    <dgm:cxn modelId="{57914E52-14CB-48D3-8A5B-513D90C8EA12}" type="presOf" srcId="{6D1F923C-2D87-44C7-B990-EBF46BC76EFD}" destId="{1A4A61F4-B480-46E2-AA0F-F1E1A618813A}" srcOrd="0" destOrd="0" presId="urn:microsoft.com/office/officeart/2005/8/layout/radial6"/>
    <dgm:cxn modelId="{4431AA1C-08C6-451A-B8E7-598426B64C6A}" srcId="{4B756B20-B5C3-4881-94C8-6C6A108E689D}" destId="{9AD9A151-4FEF-491F-B195-1D7539E94279}" srcOrd="3" destOrd="0" parTransId="{D5F467DA-371E-4994-A389-AB0DA52E8D79}" sibTransId="{1A269201-CEDC-4290-BE1E-A8AC036A5787}"/>
    <dgm:cxn modelId="{DFC5A1BB-6667-4827-88E8-69A6AC598DC7}" type="presOf" srcId="{4B756B20-B5C3-4881-94C8-6C6A108E689D}" destId="{97AE6FDE-0B93-4ADE-8CE2-58630F4F8E17}" srcOrd="0" destOrd="0" presId="urn:microsoft.com/office/officeart/2005/8/layout/radial6"/>
    <dgm:cxn modelId="{D4B7D2FF-8E81-48DE-B804-134A788528F3}" type="presOf" srcId="{D7FBC651-9CD7-4969-B1DF-0BA52A0FD920}" destId="{F66D96A3-137B-4677-9E29-1881D46AA959}" srcOrd="0" destOrd="0" presId="urn:microsoft.com/office/officeart/2005/8/layout/radial6"/>
    <dgm:cxn modelId="{E5CF2BDC-D9BA-442C-9F26-5DCC6BF144F7}" type="presOf" srcId="{D04F4BD1-A3BB-4537-86D0-FE512DCA0AA3}" destId="{0681AC1F-F88F-42EF-9ADF-13DC18DC1694}" srcOrd="0" destOrd="0" presId="urn:microsoft.com/office/officeart/2005/8/layout/radial6"/>
    <dgm:cxn modelId="{533B5F32-7FBA-400C-8A13-FAE16942EB42}" type="presOf" srcId="{9AD9A151-4FEF-491F-B195-1D7539E94279}" destId="{A8F6D441-EE7D-43E3-B32F-CC7D49FE4802}" srcOrd="0" destOrd="0" presId="urn:microsoft.com/office/officeart/2005/8/layout/radial6"/>
    <dgm:cxn modelId="{050B9AA9-8320-49DF-BC36-81B5DEE8763A}" type="presOf" srcId="{BD8C8593-B1F7-43A0-9AF0-C8963AEEA7DB}" destId="{70DB5654-65EB-43F7-9255-E4B44307ED3B}" srcOrd="0" destOrd="0" presId="urn:microsoft.com/office/officeart/2005/8/layout/radial6"/>
    <dgm:cxn modelId="{4D07BF7E-ACA4-4D3B-87AA-A5CF1D0B7820}" type="presParOf" srcId="{96ABC04E-F92B-4C6A-8C04-3B579B532640}" destId="{97AE6FDE-0B93-4ADE-8CE2-58630F4F8E17}" srcOrd="0" destOrd="0" presId="urn:microsoft.com/office/officeart/2005/8/layout/radial6"/>
    <dgm:cxn modelId="{351E69E2-FCA6-4F07-BC8D-9312440B042D}" type="presParOf" srcId="{96ABC04E-F92B-4C6A-8C04-3B579B532640}" destId="{0016B18F-E074-4D1D-9CC0-B9686CC34DF7}" srcOrd="1" destOrd="0" presId="urn:microsoft.com/office/officeart/2005/8/layout/radial6"/>
    <dgm:cxn modelId="{448C656D-6F3A-4468-AF4D-F68A571F9DCD}" type="presParOf" srcId="{96ABC04E-F92B-4C6A-8C04-3B579B532640}" destId="{02EC6F22-A35A-4F20-95A9-3740B25D2E8A}" srcOrd="2" destOrd="0" presId="urn:microsoft.com/office/officeart/2005/8/layout/radial6"/>
    <dgm:cxn modelId="{E8E55383-2E04-493F-8EDA-35FE3340A15D}" type="presParOf" srcId="{96ABC04E-F92B-4C6A-8C04-3B579B532640}" destId="{45994A8E-3E1A-4B8C-9752-F0BA96175093}" srcOrd="3" destOrd="0" presId="urn:microsoft.com/office/officeart/2005/8/layout/radial6"/>
    <dgm:cxn modelId="{06631CD2-2578-4016-9F6B-4AB5C7374D1A}" type="presParOf" srcId="{96ABC04E-F92B-4C6A-8C04-3B579B532640}" destId="{70DB5654-65EB-43F7-9255-E4B44307ED3B}" srcOrd="4" destOrd="0" presId="urn:microsoft.com/office/officeart/2005/8/layout/radial6"/>
    <dgm:cxn modelId="{3A6A63E3-1C33-4F87-81D8-B4E23EEFA289}" type="presParOf" srcId="{96ABC04E-F92B-4C6A-8C04-3B579B532640}" destId="{BCC4EF59-1A33-4F1F-95B9-E165B0B3F3FC}" srcOrd="5" destOrd="0" presId="urn:microsoft.com/office/officeart/2005/8/layout/radial6"/>
    <dgm:cxn modelId="{BFAC5A6B-21AF-4009-AFA5-EAC46924B7B9}" type="presParOf" srcId="{96ABC04E-F92B-4C6A-8C04-3B579B532640}" destId="{C8040259-A9BF-4593-9FC8-A01775C57314}" srcOrd="6" destOrd="0" presId="urn:microsoft.com/office/officeart/2005/8/layout/radial6"/>
    <dgm:cxn modelId="{403E44F0-869D-4EC9-94FD-75630F8A5243}" type="presParOf" srcId="{96ABC04E-F92B-4C6A-8C04-3B579B532640}" destId="{0681AC1F-F88F-42EF-9ADF-13DC18DC1694}" srcOrd="7" destOrd="0" presId="urn:microsoft.com/office/officeart/2005/8/layout/radial6"/>
    <dgm:cxn modelId="{7445B11C-FFAF-4D81-8545-CE2EA14E0172}" type="presParOf" srcId="{96ABC04E-F92B-4C6A-8C04-3B579B532640}" destId="{722842C5-1899-45C0-8D6F-1B22BBE9E437}" srcOrd="8" destOrd="0" presId="urn:microsoft.com/office/officeart/2005/8/layout/radial6"/>
    <dgm:cxn modelId="{63FDB81E-5927-48DD-8851-6CC988D43EA1}" type="presParOf" srcId="{96ABC04E-F92B-4C6A-8C04-3B579B532640}" destId="{F66D96A3-137B-4677-9E29-1881D46AA959}" srcOrd="9" destOrd="0" presId="urn:microsoft.com/office/officeart/2005/8/layout/radial6"/>
    <dgm:cxn modelId="{4AB6A84E-1033-4967-B764-07AA828A1BB6}" type="presParOf" srcId="{96ABC04E-F92B-4C6A-8C04-3B579B532640}" destId="{A8F6D441-EE7D-43E3-B32F-CC7D49FE4802}" srcOrd="10" destOrd="0" presId="urn:microsoft.com/office/officeart/2005/8/layout/radial6"/>
    <dgm:cxn modelId="{AEB1EA12-D284-4159-8F3A-BD9E03389269}" type="presParOf" srcId="{96ABC04E-F92B-4C6A-8C04-3B579B532640}" destId="{59282B9A-8997-466B-9994-A7E63EEA27DC}" srcOrd="11" destOrd="0" presId="urn:microsoft.com/office/officeart/2005/8/layout/radial6"/>
    <dgm:cxn modelId="{EDD365DB-60B8-4FA8-812F-153198BC21BD}" type="presParOf" srcId="{96ABC04E-F92B-4C6A-8C04-3B579B532640}" destId="{CAEDDD8A-DA03-4134-A38D-C4E61E8E5A4A}" srcOrd="12" destOrd="0" presId="urn:microsoft.com/office/officeart/2005/8/layout/radial6"/>
    <dgm:cxn modelId="{CB55466B-8D2C-485B-9B38-E9EA4398612D}" type="presParOf" srcId="{96ABC04E-F92B-4C6A-8C04-3B579B532640}" destId="{82F3E377-EC04-4C37-BB57-367F09A7CCA7}" srcOrd="13" destOrd="0" presId="urn:microsoft.com/office/officeart/2005/8/layout/radial6"/>
    <dgm:cxn modelId="{0BDC70ED-12B2-4A5B-BC15-86762EFB2A21}" type="presParOf" srcId="{96ABC04E-F92B-4C6A-8C04-3B579B532640}" destId="{A351CD69-24FF-4A93-8079-98B672AA68EC}" srcOrd="14" destOrd="0" presId="urn:microsoft.com/office/officeart/2005/8/layout/radial6"/>
    <dgm:cxn modelId="{BAE33616-6F16-4537-A125-B78753D9E04D}" type="presParOf" srcId="{96ABC04E-F92B-4C6A-8C04-3B579B532640}" destId="{1A4A61F4-B480-46E2-AA0F-F1E1A618813A}" srcOrd="15" destOrd="0" presId="urn:microsoft.com/office/officeart/2005/8/layout/radial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radial6">
  <dgm:title val=""/>
  <dgm:desc val=""/>
  <dgm:catLst>
    <dgm:cat type="cycle" pri="9000"/>
    <dgm:cat type="relationship" pri="21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Name0">
    <dgm:varLst>
      <dgm:chMax val="1"/>
      <dgm:dir/>
      <dgm:animLvl val="ctr"/>
      <dgm:resizeHandles val="exact"/>
    </dgm:varLst>
    <dgm:choose name="Name1">
      <dgm:if name="Name2" func="var" arg="dir" op="equ" val="norm">
        <dgm:choose name="Name3">
          <dgm:if name="Name4" axis="ch ch" ptType="node node" st="1 1" cnt="1 0" func="cnt" op="lte" val="1">
            <dgm:alg type="cycle">
              <dgm:param type="stAng" val="90"/>
              <dgm:param type="spanAng" val="360"/>
              <dgm:param type="ctrShpMap" val="fNode"/>
            </dgm:alg>
          </dgm:if>
          <dgm:else name="Name5">
            <dgm:alg type="cycle">
              <dgm:param type="stAng" val="0"/>
              <dgm:param type="spanAng" val="360"/>
              <dgm:param type="ctrShpMap" val="fNode"/>
            </dgm:alg>
          </dgm:else>
        </dgm:choose>
      </dgm:if>
      <dgm:else name="Name6">
        <dgm:choose name="Name7">
          <dgm:if name="Name8" axis="ch ch" ptType="node node" st="1 1" cnt="1 0" func="cnt" op="lte" val="1">
            <dgm:alg type="cycle">
              <dgm:param type="stAng" val="-90"/>
              <dgm:param type="spanAng" val="360"/>
              <dgm:param type="ctrShpMap" val="fNode"/>
            </dgm:alg>
          </dgm:if>
          <dgm:else name="Name9">
            <dgm:alg type="cycle">
              <dgm:param type="stAng" val="0"/>
              <dgm:param type="spanAng" val="-360"/>
              <dgm:param type="ctrShpMap" val="fNode"/>
            </dgm:alg>
          </dgm:else>
        </dgm:choose>
      </dgm:else>
    </dgm:choose>
    <dgm:shape xmlns:r="http://schemas.openxmlformats.org/officeDocument/2006/relationships" r:blip="">
      <dgm:adjLst/>
    </dgm:shape>
    <dgm:presOf/>
    <dgm:choose name="Name10">
      <dgm:if name="Name11" func="var" arg="dir" op="equ" val="norm">
        <dgm:choose name="Name12">
          <dgm:if name="Name13"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des" forName="oneNode" refType="primFontSz" refFor="ch" refForName="centerShape" op="lte" fact="0.95"/>
              <dgm:constr type="diam" for="ch" forName="singleconn" refType="diam" op="equ" fact="-1"/>
              <dgm:constr type="h" for="ch" forName="singleconn" refType="w" refFor="ch" refForName="oneComp" fact="0.24"/>
              <dgm:constr type="w" for="ch" forName="dummya" refType="w" refFor="ch" refForName="oneComp" op="equ"/>
              <dgm:constr type="w" for="ch" forName="dummyb" refType="w" refFor="ch" refForName="oneComp" op="equ"/>
              <dgm:constr type="w" for="ch" forName="dummyc" refType="w" refFor="ch" refForName="oneComp" op="equ"/>
            </dgm:constrLst>
          </dgm:if>
          <dgm:else name="Name14">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forName="sibTrans" refType="diam" op="equ"/>
              <dgm:constr type="h" for="ch" forName="sibTrans" refType="w" refFor="ch" refForName="node" fact="0.24"/>
              <dgm:constr type="w" for="ch" forName="dummy" val="1"/>
            </dgm:constrLst>
          </dgm:else>
        </dgm:choose>
      </dgm:if>
      <dgm:else name="Name15">
        <dgm:choose name="Name16">
          <dgm:if name="Name17" axis="ch ch" ptType="node node" st="1 1" cnt="1 0" func="cnt" op="equ" val="1">
            <dgm:constrLst>
              <dgm:constr type="diam" val="170"/>
              <dgm:constr type="w" for="ch" forName="centerShape" refType="w"/>
              <dgm:constr type="w" for="ch" forName="oneComp" refType="w" refFor="ch" refForName="centerShape" op="equ" fact="0.7"/>
              <dgm:constr type="sp" refType="w" refFor="ch" refForName="oneComp" fact="0.3"/>
              <dgm:constr type="sibSp" refType="w" refFor="ch" refForName="oneComp" fact="0.3"/>
              <dgm:constr type="primFontSz" for="ch" forName="centerShape" val="65"/>
              <dgm:constr type="primFontSz" for="des" forName="oneNode" refType="primFontSz" refFor="ch" refForName="centerShape" fact="0.95"/>
              <dgm:constr type="primFontSz" for="ch" forName="oneNode" refType="primFontSz" refFor="ch" refForName="centerShape" op="lte" fact="0.95"/>
              <dgm:constr type="diam" for="ch" forName="singleconn" refType="diam"/>
              <dgm:constr type="h" for="ch" forName="singleconn" refType="w" refFor="ch" refForName="oneComp" fact="0.24"/>
              <dgm:constr type="diam" for="ch" refType="diam" op="equ"/>
              <dgm:constr type="w" for="ch" forName="dummya" refType="w" refFor="ch" refForName="oneComp" op="equ"/>
              <dgm:constr type="w" for="ch" forName="dummyb" refType="w" refFor="ch" refForName="oneComp" op="equ"/>
              <dgm:constr type="w" for="ch" forName="dummyc" refType="w" refFor="ch" refForName="oneComp" op="equ"/>
            </dgm:constrLst>
          </dgm:if>
          <dgm:else name="Name18">
            <dgm:constrLst>
              <dgm:constr type="diam" val="170"/>
              <dgm:constr type="w" for="ch" forName="centerShape" refType="w"/>
              <dgm:constr type="w" for="ch" forName="node" refType="w" refFor="ch" refForName="centerShape" op="equ" fact="0.7"/>
              <dgm:constr type="sp" refType="w" refFor="ch" refForName="node" fact="0.3"/>
              <dgm:constr type="sibSp" refType="w" refFor="ch" refForName="node" fact="0.3"/>
              <dgm:constr type="primFontSz" for="ch" forName="centerShape" val="65"/>
              <dgm:constr type="primFontSz" for="des" forName="node" refType="primFontSz" refFor="ch" refForName="centerShape" fact="0.78"/>
              <dgm:constr type="primFontSz" for="ch" forName="node" refType="primFontSz" refFor="ch" refForName="centerShape" op="lte" fact="0.95"/>
              <dgm:constr type="diam" for="ch" ptType="sibTrans" refType="diam" fact="-1"/>
              <dgm:constr type="h" for="ch" forName="sibTrans" refType="w" refFor="ch" refForName="node" fact="0.24"/>
              <dgm:constr type="diam" for="ch" refType="diam" op="equ" fact="-1"/>
              <dgm:constr type="w" for="ch" forName="dummy" val="1"/>
            </dgm:constrLst>
          </dgm:else>
        </dgm:choose>
      </dgm:else>
    </dgm:choose>
    <dgm:ruleLst>
      <dgm:rule type="diam" val="INF" fact="NaN" max="NaN"/>
    </dgm:ruleLst>
    <dgm:forEach name="Name19" axis="ch" ptType="node" cnt="1">
      <dgm:layoutNode name="centerShape" styleLbl="node0">
        <dgm:alg type="tx"/>
        <dgm:shape xmlns:r="http://schemas.openxmlformats.org/officeDocument/2006/relationships" type="ellipse" r:blip="">
          <dgm:adjLst/>
        </dgm:shape>
        <dgm:presOf axis="self"/>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20" axis="ch">
        <dgm:forEach name="Name21" axis="self" ptType="node">
          <dgm:choose name="Name22">
            <dgm:if name="Name23" axis="par ch" ptType="node node" func="cnt" op="gt" val="1">
              <dgm:layoutNode nam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name="dummy">
                <dgm:alg type="sp"/>
                <dgm:shape xmlns:r="http://schemas.openxmlformats.org/officeDocument/2006/relationships" r:blip="">
                  <dgm:adjLst/>
                </dgm:shape>
                <dgm:presOf/>
                <dgm:constrLst>
                  <dgm:constr type="h" refType="w"/>
                </dgm:constrLst>
                <dgm:ruleLst/>
              </dgm:layoutNode>
              <dgm:forEach name="sibTransForEach" axis="followSib" ptType="sibTrans" hideLastTrans="0" cnt="1">
                <dgm:layoutNode name="sibTrans" styleLbl="sibTrans2D1">
                  <dgm:alg type="conn">
                    <dgm:param type="connRout" val="curve"/>
                    <dgm:param type="begPts" val="ctr"/>
                    <dgm:param type="endPts" val="ctr"/>
                    <dgm:param type="begSty" val="noArr"/>
                    <dgm:param type="endSty" val="noArr"/>
                    <dgm:param type="dstNode" val="node"/>
                  </dgm:alg>
                  <dgm:shape xmlns:r="http://schemas.openxmlformats.org/officeDocument/2006/relationships" type="conn" r:blip="" zOrderOff="-999">
                    <dgm:adjLst/>
                  </dgm:shape>
                  <dgm:presOf axis="self"/>
                  <dgm:constrLst>
                    <dgm:constr type="begPad"/>
                    <dgm:constr type="endPad"/>
                  </dgm:constrLst>
                  <dgm:ruleLst/>
                </dgm:layoutNode>
              </dgm:forEach>
            </dgm:if>
            <dgm:if name="Name24" axis="par ch" ptType="node node" func="cnt" op="equ" val="1">
              <dgm:layoutNode name="oneComp">
                <dgm:alg type="composite">
                  <dgm:param type="ar" val="1"/>
                </dgm:alg>
                <dgm:shape xmlns:r="http://schemas.openxmlformats.org/officeDocument/2006/relationships" r:blip="">
                  <dgm:adjLst/>
                </dgm:shape>
                <dgm:presOf/>
                <dgm:constrLst>
                  <dgm:constr type="h" refType="w"/>
                  <dgm:constr type="l" for="ch" forName="dummyConnPt" refType="w" fact="0.5"/>
                  <dgm:constr type="t" for="ch" forName="dummyConnPt" refType="w" fact="0.5"/>
                  <dgm:constr type="l" for="ch" forName="oneNode"/>
                  <dgm:constr type="t" for="ch" forName="oneNode"/>
                  <dgm:constr type="h" for="ch" forName="oneNode" refType="h"/>
                  <dgm:constr type="w" for="ch" forName="oneNode" refType="w"/>
                </dgm:constrLst>
                <dgm:ruleLst/>
                <dgm:layoutNode name="dummyConnPt" styleLbl="node1">
                  <dgm:alg type="sp"/>
                  <dgm:shape xmlns:r="http://schemas.openxmlformats.org/officeDocument/2006/relationships" r:blip="">
                    <dgm:adjLst/>
                  </dgm:shape>
                  <dgm:presOf/>
                  <dgm:constrLst>
                    <dgm:constr type="w" val="1"/>
                    <dgm:constr type="h" val="1"/>
                  </dgm:constrLst>
                  <dgm:ruleLst/>
                </dgm:layoutNode>
                <dgm:layoutNode name="oneNode" styleLbl="node1">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layoutNode>
              <dgm:layoutNode name="dummya">
                <dgm:alg type="sp"/>
                <dgm:shape xmlns:r="http://schemas.openxmlformats.org/officeDocument/2006/relationships" r:blip="">
                  <dgm:adjLst/>
                </dgm:shape>
                <dgm:presOf/>
                <dgm:constrLst>
                  <dgm:constr type="h" refType="w"/>
                </dgm:constrLst>
                <dgm:ruleLst/>
              </dgm:layoutNode>
              <dgm:layoutNode name="dummyb">
                <dgm:alg type="sp"/>
                <dgm:shape xmlns:r="http://schemas.openxmlformats.org/officeDocument/2006/relationships" r:blip="">
                  <dgm:adjLst/>
                </dgm:shape>
                <dgm:presOf/>
                <dgm:constrLst>
                  <dgm:constr type="h" refType="w"/>
                </dgm:constrLst>
                <dgm:ruleLst/>
              </dgm:layoutNode>
              <dgm:layoutNode name="dummyc">
                <dgm:alg type="sp"/>
                <dgm:shape xmlns:r="http://schemas.openxmlformats.org/officeDocument/2006/relationships" r:blip="">
                  <dgm:adjLst/>
                </dgm:shape>
                <dgm:presOf/>
                <dgm:constrLst>
                  <dgm:constr type="h" refType="w"/>
                </dgm:constrLst>
                <dgm:ruleLst/>
              </dgm:layoutNode>
              <dgm:forEach name="sibTransForEach1" axis="followSib" ptType="sibTrans" hideLastTrans="0" cnt="1">
                <dgm:layoutNode name="singleconn" styleLbl="sibTrans2D1">
                  <dgm:alg type="conn">
                    <dgm:param type="connRout" val="longCurve"/>
                    <dgm:param type="begPts" val="bCtr"/>
                    <dgm:param type="endPts" val="tCtr"/>
                    <dgm:param type="begSty" val="noArr"/>
                    <dgm:param type="endSty" val="noArr"/>
                    <dgm:param type="srcNode" val="dummyConnPt"/>
                    <dgm:param type="dstNode" val="dummyConnPt"/>
                  </dgm:alg>
                  <dgm:shape xmlns:r="http://schemas.openxmlformats.org/officeDocument/2006/relationships" type="conn" r:blip="" zOrderOff="-999">
                    <dgm:adjLst/>
                  </dgm:shape>
                  <dgm:presOf axis="self"/>
                  <dgm:constrLst>
                    <dgm:constr type="begPad"/>
                    <dgm:constr type="endPad"/>
                  </dgm:constrLst>
                  <dgm:ruleLst/>
                </dgm:layoutNode>
              </dgm:forEach>
            </dgm:if>
            <dgm:else name="Name25"/>
          </dgm:choose>
        </dgm:forEach>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1</xdr:col>
      <xdr:colOff>2152650</xdr:colOff>
      <xdr:row>0</xdr:row>
      <xdr:rowOff>1</xdr:rowOff>
    </xdr:from>
    <xdr:to>
      <xdr:col>1</xdr:col>
      <xdr:colOff>2962275</xdr:colOff>
      <xdr:row>1</xdr:row>
      <xdr:rowOff>542926</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90825" y="1"/>
          <a:ext cx="809625" cy="742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381000</xdr:colOff>
      <xdr:row>15</xdr:row>
      <xdr:rowOff>57150</xdr:rowOff>
    </xdr:from>
    <xdr:to>
      <xdr:col>8</xdr:col>
      <xdr:colOff>415428</xdr:colOff>
      <xdr:row>23</xdr:row>
      <xdr:rowOff>104775</xdr:rowOff>
    </xdr:to>
    <xdr:pic>
      <xdr:nvPicPr>
        <xdr:cNvPr id="12289" name="Picture 1">
          <a:extLst>
            <a:ext uri="{FF2B5EF4-FFF2-40B4-BE49-F238E27FC236}">
              <a16:creationId xmlns:a16="http://schemas.microsoft.com/office/drawing/2014/main" xmlns="" id="{00000000-0008-0000-0B00-0000013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429000" y="2914650"/>
          <a:ext cx="1863228" cy="15716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600075</xdr:colOff>
      <xdr:row>13</xdr:row>
      <xdr:rowOff>142874</xdr:rowOff>
    </xdr:from>
    <xdr:to>
      <xdr:col>14</xdr:col>
      <xdr:colOff>142875</xdr:colOff>
      <xdr:row>35</xdr:row>
      <xdr:rowOff>171449</xdr:rowOff>
    </xdr:to>
    <xdr:graphicFrame macro="">
      <xdr:nvGraphicFramePr>
        <xdr:cNvPr id="2" name="Diagram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5163stds@N2000" TargetMode="External"/><Relationship Id="rId13" Type="http://schemas.openxmlformats.org/officeDocument/2006/relationships/printerSettings" Target="../printerSettings/printerSettings1.bin"/><Relationship Id="rId3" Type="http://schemas.openxmlformats.org/officeDocument/2006/relationships/hyperlink" Target="mailto:5163stds@average%20of%20N12,673.83" TargetMode="External"/><Relationship Id="rId7" Type="http://schemas.openxmlformats.org/officeDocument/2006/relationships/hyperlink" Target="mailto:5163stds@N3000+17000stds@1000" TargetMode="External"/><Relationship Id="rId12" Type="http://schemas.openxmlformats.org/officeDocument/2006/relationships/hyperlink" Target="mailto:5163stds@N3000" TargetMode="External"/><Relationship Id="rId2" Type="http://schemas.openxmlformats.org/officeDocument/2006/relationships/hyperlink" Target="mailto:5163stds@average%20of%20N4,500.48" TargetMode="External"/><Relationship Id="rId1" Type="http://schemas.openxmlformats.org/officeDocument/2006/relationships/hyperlink" Target="mailto:5163stds@N2000" TargetMode="External"/><Relationship Id="rId6" Type="http://schemas.openxmlformats.org/officeDocument/2006/relationships/hyperlink" Target="mailto:516stds@N1500" TargetMode="External"/><Relationship Id="rId11" Type="http://schemas.openxmlformats.org/officeDocument/2006/relationships/hyperlink" Target="mailto:3463stds@N2500" TargetMode="External"/><Relationship Id="rId5" Type="http://schemas.openxmlformats.org/officeDocument/2006/relationships/hyperlink" Target="mailto:1700stds@%20N750" TargetMode="External"/><Relationship Id="rId10" Type="http://schemas.openxmlformats.org/officeDocument/2006/relationships/hyperlink" Target="mailto:1700std@2500" TargetMode="External"/><Relationship Id="rId4" Type="http://schemas.openxmlformats.org/officeDocument/2006/relationships/hyperlink" Target="mailto:1700stds@N1000" TargetMode="External"/><Relationship Id="rId9" Type="http://schemas.openxmlformats.org/officeDocument/2006/relationships/hyperlink" Target="mailto:5163stds@7757.8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1"/>
  <sheetViews>
    <sheetView view="pageBreakPreview" zoomScale="90" zoomScaleSheetLayoutView="90" workbookViewId="0">
      <pane ySplit="5" topLeftCell="A1292" activePane="bottomLeft" state="frozen"/>
      <selection pane="bottomLeft" activeCell="C1358" sqref="C1358"/>
    </sheetView>
  </sheetViews>
  <sheetFormatPr defaultRowHeight="15" x14ac:dyDescent="0.25"/>
  <cols>
    <col min="1" max="1" width="12.28515625" customWidth="1"/>
    <col min="2" max="2" width="49" customWidth="1"/>
    <col min="3" max="4" width="17.7109375" customWidth="1"/>
    <col min="5" max="5" width="17.85546875" customWidth="1"/>
    <col min="6" max="6" width="18" customWidth="1"/>
    <col min="7" max="7" width="44.28515625" hidden="1" customWidth="1"/>
    <col min="8" max="8" width="15" hidden="1" customWidth="1"/>
    <col min="9" max="9" width="22" customWidth="1"/>
  </cols>
  <sheetData>
    <row r="1" spans="1:7" ht="21.75" customHeight="1" x14ac:dyDescent="0.35">
      <c r="A1" s="1428" t="s">
        <v>1098</v>
      </c>
      <c r="B1" s="1428"/>
      <c r="C1" s="1428"/>
      <c r="D1" s="1428"/>
      <c r="E1" s="1428"/>
      <c r="F1" s="1428"/>
      <c r="G1" s="1428"/>
    </row>
    <row r="2" spans="1:7" ht="15.75" x14ac:dyDescent="0.25">
      <c r="A2" s="1427" t="s">
        <v>1113</v>
      </c>
      <c r="B2" s="1427"/>
      <c r="C2" s="1427"/>
      <c r="D2" s="1427"/>
      <c r="E2" s="1427"/>
      <c r="F2" s="1427"/>
      <c r="G2" s="1427"/>
    </row>
    <row r="3" spans="1:7" ht="25.5" customHeight="1" x14ac:dyDescent="0.25">
      <c r="A3" s="605"/>
      <c r="B3" s="606"/>
      <c r="C3" s="607" t="s">
        <v>1454</v>
      </c>
      <c r="D3" s="605"/>
      <c r="E3" s="605"/>
      <c r="F3" s="608"/>
      <c r="G3" s="609"/>
    </row>
    <row r="4" spans="1:7" ht="37.5" customHeight="1" x14ac:dyDescent="0.25">
      <c r="A4" s="607" t="s">
        <v>1455</v>
      </c>
      <c r="B4" s="607" t="s">
        <v>1456</v>
      </c>
      <c r="C4" s="607" t="s">
        <v>1457</v>
      </c>
      <c r="D4" s="607" t="s">
        <v>3057</v>
      </c>
      <c r="E4" s="607" t="s">
        <v>3073</v>
      </c>
      <c r="F4" s="1426" t="s">
        <v>3072</v>
      </c>
      <c r="G4" s="611" t="s">
        <v>1458</v>
      </c>
    </row>
    <row r="5" spans="1:7" ht="10.5" customHeight="1" x14ac:dyDescent="0.25">
      <c r="A5" s="613"/>
      <c r="B5" s="614"/>
      <c r="C5" s="615"/>
      <c r="D5" s="615"/>
      <c r="E5" s="615"/>
      <c r="F5" s="616"/>
      <c r="G5" s="894"/>
    </row>
    <row r="6" spans="1:7" x14ac:dyDescent="0.25">
      <c r="A6" s="605">
        <v>1</v>
      </c>
      <c r="B6" s="605">
        <v>2</v>
      </c>
      <c r="C6" s="605">
        <v>3</v>
      </c>
      <c r="D6" s="605">
        <v>4</v>
      </c>
      <c r="E6" s="605">
        <v>5</v>
      </c>
      <c r="F6" s="608">
        <v>6</v>
      </c>
      <c r="G6" s="608">
        <v>7</v>
      </c>
    </row>
    <row r="7" spans="1:7" x14ac:dyDescent="0.25">
      <c r="A7" s="617">
        <v>11000000</v>
      </c>
      <c r="B7" s="618" t="s">
        <v>990</v>
      </c>
      <c r="C7" s="619"/>
      <c r="D7" s="619"/>
      <c r="E7" s="619"/>
      <c r="F7" s="620"/>
      <c r="G7" s="621"/>
    </row>
    <row r="8" spans="1:7" x14ac:dyDescent="0.25">
      <c r="A8" s="622">
        <v>110101</v>
      </c>
      <c r="B8" s="623" t="s">
        <v>1459</v>
      </c>
      <c r="C8" s="619"/>
      <c r="D8" s="619"/>
      <c r="E8" s="619"/>
      <c r="F8" s="620"/>
      <c r="G8" s="621"/>
    </row>
    <row r="9" spans="1:7" ht="21.75" customHeight="1" x14ac:dyDescent="0.25">
      <c r="A9" s="624">
        <v>11010101</v>
      </c>
      <c r="B9" s="625" t="s">
        <v>1460</v>
      </c>
      <c r="C9" s="626">
        <v>25191689736</v>
      </c>
      <c r="D9" s="626">
        <v>18145909476</v>
      </c>
      <c r="E9" s="626">
        <v>21927863863</v>
      </c>
      <c r="F9" s="626">
        <f>23244547478+2549345697</f>
        <v>25793893175</v>
      </c>
      <c r="G9" s="645" t="s">
        <v>2973</v>
      </c>
    </row>
    <row r="10" spans="1:7" x14ac:dyDescent="0.25">
      <c r="A10" s="627"/>
      <c r="B10" s="622" t="s">
        <v>1461</v>
      </c>
      <c r="C10" s="628">
        <f>SUM(C9)</f>
        <v>25191689736</v>
      </c>
      <c r="D10" s="628">
        <f t="shared" ref="D10:F10" si="0">SUM(D9)</f>
        <v>18145909476</v>
      </c>
      <c r="E10" s="628">
        <f t="shared" si="0"/>
        <v>21927863863</v>
      </c>
      <c r="F10" s="628">
        <f t="shared" si="0"/>
        <v>25793893175</v>
      </c>
      <c r="G10" s="629"/>
    </row>
    <row r="11" spans="1:7" x14ac:dyDescent="0.25">
      <c r="A11" s="627">
        <v>110102</v>
      </c>
      <c r="B11" s="630" t="s">
        <v>1462</v>
      </c>
      <c r="C11" s="1320"/>
      <c r="D11" s="1320"/>
      <c r="E11" s="761"/>
      <c r="F11" s="620"/>
      <c r="G11" s="629"/>
    </row>
    <row r="12" spans="1:7" x14ac:dyDescent="0.25">
      <c r="A12" s="624">
        <v>11010201</v>
      </c>
      <c r="B12" s="631" t="s">
        <v>1463</v>
      </c>
      <c r="C12" s="626">
        <v>7313735330</v>
      </c>
      <c r="D12" s="626">
        <v>7594883452</v>
      </c>
      <c r="E12" s="688">
        <v>7999858247</v>
      </c>
      <c r="F12" s="1237">
        <f>7479831430+750000000+662809140</f>
        <v>8892640570</v>
      </c>
      <c r="G12" s="645" t="s">
        <v>2971</v>
      </c>
    </row>
    <row r="13" spans="1:7" x14ac:dyDescent="0.25">
      <c r="A13" s="624"/>
      <c r="B13" s="622" t="s">
        <v>1461</v>
      </c>
      <c r="C13" s="628">
        <f>SUM(C12)</f>
        <v>7313735330</v>
      </c>
      <c r="D13" s="628">
        <f t="shared" ref="D13:F13" si="1">SUM(D12)</f>
        <v>7594883452</v>
      </c>
      <c r="E13" s="628">
        <f t="shared" si="1"/>
        <v>7999858247</v>
      </c>
      <c r="F13" s="628">
        <f t="shared" si="1"/>
        <v>8892640570</v>
      </c>
      <c r="G13" s="629"/>
    </row>
    <row r="14" spans="1:7" x14ac:dyDescent="0.25">
      <c r="A14" s="627">
        <v>110103</v>
      </c>
      <c r="B14" s="630" t="s">
        <v>1464</v>
      </c>
      <c r="C14" s="1320"/>
      <c r="D14" s="1320"/>
      <c r="E14" s="761"/>
      <c r="F14" s="620"/>
      <c r="G14" s="629"/>
    </row>
    <row r="15" spans="1:7" x14ac:dyDescent="0.25">
      <c r="A15" s="624">
        <v>11010303</v>
      </c>
      <c r="B15" s="625" t="s">
        <v>1092</v>
      </c>
      <c r="C15" s="626">
        <v>3537012000</v>
      </c>
      <c r="D15" s="626">
        <v>10973627929</v>
      </c>
      <c r="E15" s="626">
        <v>7016583011</v>
      </c>
      <c r="F15" s="626">
        <f>7177661352+327129136+750000000+2458605656</f>
        <v>10713396144</v>
      </c>
      <c r="G15" s="645" t="s">
        <v>2971</v>
      </c>
    </row>
    <row r="16" spans="1:7" x14ac:dyDescent="0.25">
      <c r="A16" s="624">
        <v>11010304</v>
      </c>
      <c r="B16" s="625" t="s">
        <v>3061</v>
      </c>
      <c r="C16" s="626">
        <v>4320950000</v>
      </c>
      <c r="D16" s="626">
        <v>0</v>
      </c>
      <c r="E16" s="626">
        <v>0</v>
      </c>
      <c r="F16" s="626">
        <v>0</v>
      </c>
      <c r="G16" s="645"/>
    </row>
    <row r="17" spans="1:7" x14ac:dyDescent="0.25">
      <c r="A17" s="627"/>
      <c r="B17" s="622" t="s">
        <v>1461</v>
      </c>
      <c r="C17" s="628">
        <f>SUM(C15:C16)</f>
        <v>7857962000</v>
      </c>
      <c r="D17" s="628">
        <f>SUM(D15:D16)</f>
        <v>10973627929</v>
      </c>
      <c r="E17" s="628">
        <f>SUM(E15:E16)</f>
        <v>7016583011</v>
      </c>
      <c r="F17" s="628">
        <f>SUM(F15:F16)</f>
        <v>10713396144</v>
      </c>
      <c r="G17" s="621"/>
    </row>
    <row r="18" spans="1:7" x14ac:dyDescent="0.25">
      <c r="A18" s="627"/>
      <c r="B18" s="633" t="s">
        <v>1465</v>
      </c>
      <c r="C18" s="634">
        <f>SUM(C10,C13,C17)</f>
        <v>40363387066</v>
      </c>
      <c r="D18" s="683">
        <f>SUM(D10,D13,D17)</f>
        <v>36714420857</v>
      </c>
      <c r="E18" s="634">
        <f>SUM(E10,E13,E17)</f>
        <v>36944305121</v>
      </c>
      <c r="F18" s="634">
        <f>SUM(F10,F13,F17)</f>
        <v>45399929889</v>
      </c>
      <c r="G18" s="621"/>
    </row>
    <row r="19" spans="1:7" x14ac:dyDescent="0.25">
      <c r="A19" s="635"/>
      <c r="B19" s="636"/>
      <c r="C19" s="619"/>
      <c r="D19" s="619"/>
      <c r="E19" s="619"/>
      <c r="F19" s="620"/>
      <c r="G19" s="621"/>
    </row>
    <row r="20" spans="1:7" x14ac:dyDescent="0.25">
      <c r="A20" s="637" t="s">
        <v>136</v>
      </c>
      <c r="B20" s="630" t="s">
        <v>991</v>
      </c>
      <c r="C20" s="619"/>
      <c r="D20" s="619"/>
      <c r="E20" s="619"/>
      <c r="F20" s="620"/>
      <c r="G20" s="621"/>
    </row>
    <row r="21" spans="1:7" x14ac:dyDescent="0.25">
      <c r="A21" s="637"/>
      <c r="B21" s="630" t="s">
        <v>1466</v>
      </c>
      <c r="C21" s="619"/>
      <c r="D21" s="619"/>
      <c r="E21" s="619"/>
      <c r="F21" s="620"/>
      <c r="G21" s="621"/>
    </row>
    <row r="22" spans="1:7" x14ac:dyDescent="0.25">
      <c r="A22" s="627">
        <v>120204</v>
      </c>
      <c r="B22" s="638" t="s">
        <v>1467</v>
      </c>
      <c r="C22" s="619"/>
      <c r="D22" s="619"/>
      <c r="E22" s="619"/>
      <c r="F22" s="620"/>
      <c r="G22" s="621"/>
    </row>
    <row r="23" spans="1:7" x14ac:dyDescent="0.25">
      <c r="A23" s="639" t="s">
        <v>1468</v>
      </c>
      <c r="B23" s="640" t="s">
        <v>1469</v>
      </c>
      <c r="C23" s="626">
        <v>0</v>
      </c>
      <c r="D23" s="626">
        <v>0</v>
      </c>
      <c r="E23" s="641">
        <v>19478000</v>
      </c>
      <c r="F23" s="641">
        <v>20000000</v>
      </c>
      <c r="G23" s="621"/>
    </row>
    <row r="24" spans="1:7" x14ac:dyDescent="0.25">
      <c r="A24" s="639" t="s">
        <v>1470</v>
      </c>
      <c r="B24" s="640" t="s">
        <v>1471</v>
      </c>
      <c r="C24" s="626">
        <v>0</v>
      </c>
      <c r="D24" s="626">
        <v>0</v>
      </c>
      <c r="E24" s="641">
        <v>230675552</v>
      </c>
      <c r="F24" s="620">
        <v>132216280</v>
      </c>
      <c r="G24" s="621"/>
    </row>
    <row r="25" spans="1:7" x14ac:dyDescent="0.25">
      <c r="A25" s="642"/>
      <c r="B25" s="622" t="s">
        <v>1461</v>
      </c>
      <c r="C25" s="632">
        <f t="shared" ref="C25:F25" si="2">SUM(C23:C24)</f>
        <v>0</v>
      </c>
      <c r="D25" s="632">
        <f t="shared" si="2"/>
        <v>0</v>
      </c>
      <c r="E25" s="632">
        <f t="shared" si="2"/>
        <v>250153552</v>
      </c>
      <c r="F25" s="632">
        <f t="shared" si="2"/>
        <v>152216280</v>
      </c>
      <c r="G25" s="621"/>
    </row>
    <row r="26" spans="1:7" x14ac:dyDescent="0.25">
      <c r="A26" s="643">
        <v>120206</v>
      </c>
      <c r="B26" s="633" t="s">
        <v>1472</v>
      </c>
      <c r="C26" s="619"/>
      <c r="D26" s="619"/>
      <c r="E26" s="619"/>
      <c r="F26" s="620"/>
      <c r="G26" s="621"/>
    </row>
    <row r="27" spans="1:7" ht="18.75" customHeight="1" x14ac:dyDescent="0.25">
      <c r="A27" s="644">
        <v>12020604</v>
      </c>
      <c r="B27" s="625" t="s">
        <v>1473</v>
      </c>
      <c r="C27" s="626">
        <v>2116150</v>
      </c>
      <c r="D27" s="626">
        <v>17100357</v>
      </c>
      <c r="E27" s="626">
        <v>15000000</v>
      </c>
      <c r="F27" s="626">
        <v>2000000</v>
      </c>
      <c r="G27" s="645" t="s">
        <v>1474</v>
      </c>
    </row>
    <row r="28" spans="1:7" x14ac:dyDescent="0.25">
      <c r="A28" s="646"/>
      <c r="B28" s="622" t="s">
        <v>1461</v>
      </c>
      <c r="C28" s="628">
        <f t="shared" ref="C28:F28" si="3">SUM(C27)</f>
        <v>2116150</v>
      </c>
      <c r="D28" s="632">
        <f t="shared" si="3"/>
        <v>17100357</v>
      </c>
      <c r="E28" s="632">
        <f t="shared" si="3"/>
        <v>15000000</v>
      </c>
      <c r="F28" s="632">
        <f t="shared" si="3"/>
        <v>2000000</v>
      </c>
      <c r="G28" s="645"/>
    </row>
    <row r="29" spans="1:7" x14ac:dyDescent="0.25">
      <c r="A29" s="627">
        <v>120207</v>
      </c>
      <c r="B29" s="647" t="s">
        <v>1475</v>
      </c>
      <c r="C29" s="1320"/>
      <c r="D29" s="619"/>
      <c r="E29" s="619"/>
      <c r="F29" s="620"/>
      <c r="G29" s="645"/>
    </row>
    <row r="30" spans="1:7" ht="17.25" customHeight="1" x14ac:dyDescent="0.25">
      <c r="A30" s="644">
        <v>12020712</v>
      </c>
      <c r="B30" s="648" t="s">
        <v>1476</v>
      </c>
      <c r="C30" s="626">
        <v>30626303</v>
      </c>
      <c r="D30" s="626">
        <v>1685695</v>
      </c>
      <c r="E30" s="626">
        <v>10000000</v>
      </c>
      <c r="F30" s="626">
        <v>0</v>
      </c>
      <c r="G30" s="645" t="s">
        <v>1477</v>
      </c>
    </row>
    <row r="31" spans="1:7" x14ac:dyDescent="0.25">
      <c r="A31" s="646"/>
      <c r="B31" s="622" t="s">
        <v>1461</v>
      </c>
      <c r="C31" s="628">
        <f t="shared" ref="C31:F31" si="4">SUM(C30)</f>
        <v>30626303</v>
      </c>
      <c r="D31" s="632">
        <f t="shared" si="4"/>
        <v>1685695</v>
      </c>
      <c r="E31" s="632">
        <f t="shared" si="4"/>
        <v>10000000</v>
      </c>
      <c r="F31" s="632">
        <f t="shared" si="4"/>
        <v>0</v>
      </c>
      <c r="G31" s="645"/>
    </row>
    <row r="32" spans="1:7" x14ac:dyDescent="0.25">
      <c r="A32" s="627">
        <v>120210</v>
      </c>
      <c r="B32" s="647" t="s">
        <v>1478</v>
      </c>
      <c r="C32" s="1320"/>
      <c r="D32" s="619"/>
      <c r="E32" s="619"/>
      <c r="F32" s="620"/>
      <c r="G32" s="645"/>
    </row>
    <row r="33" spans="1:7" ht="18" customHeight="1" x14ac:dyDescent="0.25">
      <c r="A33" s="644">
        <v>12021004</v>
      </c>
      <c r="B33" s="648" t="s">
        <v>1479</v>
      </c>
      <c r="C33" s="626">
        <v>16996009</v>
      </c>
      <c r="D33" s="626">
        <v>201763053</v>
      </c>
      <c r="E33" s="626">
        <v>1184039637</v>
      </c>
      <c r="F33" s="626">
        <v>636241828</v>
      </c>
      <c r="G33" s="645" t="s">
        <v>1480</v>
      </c>
    </row>
    <row r="34" spans="1:7" x14ac:dyDescent="0.25">
      <c r="A34" s="644">
        <v>12021005</v>
      </c>
      <c r="B34" s="648" t="s">
        <v>1481</v>
      </c>
      <c r="C34" s="626">
        <v>1033</v>
      </c>
      <c r="D34" s="626">
        <v>57924</v>
      </c>
      <c r="E34" s="626">
        <v>2477575</v>
      </c>
      <c r="F34" s="626">
        <v>0</v>
      </c>
      <c r="G34" s="645"/>
    </row>
    <row r="35" spans="1:7" ht="14.25" customHeight="1" x14ac:dyDescent="0.25">
      <c r="A35" s="644">
        <v>12021007</v>
      </c>
      <c r="B35" s="648" t="s">
        <v>1482</v>
      </c>
      <c r="C35" s="626">
        <v>76267</v>
      </c>
      <c r="D35" s="626">
        <v>1506847</v>
      </c>
      <c r="E35" s="626">
        <v>5785433</v>
      </c>
      <c r="F35" s="626">
        <v>6598911</v>
      </c>
      <c r="G35" s="645" t="s">
        <v>1483</v>
      </c>
    </row>
    <row r="36" spans="1:7" x14ac:dyDescent="0.25">
      <c r="A36" s="644"/>
      <c r="B36" s="649" t="s">
        <v>1461</v>
      </c>
      <c r="C36" s="628">
        <f t="shared" ref="C36:E36" si="5">SUM(C33:C35)</f>
        <v>17073309</v>
      </c>
      <c r="D36" s="632">
        <f>SUM(D33:D35)</f>
        <v>203327824</v>
      </c>
      <c r="E36" s="632">
        <f t="shared" si="5"/>
        <v>1192302645</v>
      </c>
      <c r="F36" s="632">
        <f>SUM(F33:F35)</f>
        <v>642840739</v>
      </c>
      <c r="G36" s="645"/>
    </row>
    <row r="37" spans="1:7" x14ac:dyDescent="0.25">
      <c r="A37" s="650">
        <v>120211</v>
      </c>
      <c r="B37" s="633" t="s">
        <v>1484</v>
      </c>
      <c r="C37" s="1320"/>
      <c r="D37" s="619"/>
      <c r="E37" s="619"/>
      <c r="F37" s="620"/>
      <c r="G37" s="645"/>
    </row>
    <row r="38" spans="1:7" x14ac:dyDescent="0.25">
      <c r="A38" s="624">
        <v>12021102</v>
      </c>
      <c r="B38" s="640" t="s">
        <v>1485</v>
      </c>
      <c r="C38" s="626">
        <v>30835891</v>
      </c>
      <c r="D38" s="626">
        <v>0</v>
      </c>
      <c r="E38" s="626">
        <v>0</v>
      </c>
      <c r="F38" s="620">
        <v>0</v>
      </c>
      <c r="G38" s="645" t="s">
        <v>1486</v>
      </c>
    </row>
    <row r="39" spans="1:7" x14ac:dyDescent="0.25">
      <c r="A39" s="627"/>
      <c r="B39" s="649" t="s">
        <v>1461</v>
      </c>
      <c r="C39" s="632">
        <f t="shared" ref="C39:F39" si="6">SUM(C38)</f>
        <v>30835891</v>
      </c>
      <c r="D39" s="632">
        <f t="shared" si="6"/>
        <v>0</v>
      </c>
      <c r="E39" s="632">
        <f t="shared" si="6"/>
        <v>0</v>
      </c>
      <c r="F39" s="632">
        <f t="shared" si="6"/>
        <v>0</v>
      </c>
      <c r="G39" s="621"/>
    </row>
    <row r="40" spans="1:7" x14ac:dyDescent="0.25">
      <c r="A40" s="644"/>
      <c r="B40" s="633" t="s">
        <v>1487</v>
      </c>
      <c r="C40" s="634">
        <f t="shared" ref="C40:E40" si="7">SUM(C25,C28,C31,C36,C39)</f>
        <v>80651653</v>
      </c>
      <c r="D40" s="634">
        <f t="shared" si="7"/>
        <v>222113876</v>
      </c>
      <c r="E40" s="634">
        <f t="shared" si="7"/>
        <v>1467456197</v>
      </c>
      <c r="F40" s="634">
        <f>SUM(F25,F28,F31,F36,F39)</f>
        <v>797057019</v>
      </c>
      <c r="G40" s="621"/>
    </row>
    <row r="41" spans="1:7" ht="11.25" customHeight="1" x14ac:dyDescent="0.25">
      <c r="A41" s="651"/>
      <c r="B41" s="651"/>
      <c r="C41" s="619"/>
      <c r="D41" s="619"/>
      <c r="E41" s="688"/>
      <c r="F41" s="620"/>
      <c r="G41" s="621"/>
    </row>
    <row r="42" spans="1:7" x14ac:dyDescent="0.25">
      <c r="A42" s="637" t="s">
        <v>816</v>
      </c>
      <c r="B42" s="623" t="s">
        <v>1488</v>
      </c>
      <c r="C42" s="619"/>
      <c r="D42" s="619"/>
      <c r="E42" s="688"/>
      <c r="F42" s="620"/>
      <c r="G42" s="621"/>
    </row>
    <row r="43" spans="1:7" x14ac:dyDescent="0.25">
      <c r="A43" s="627">
        <v>12</v>
      </c>
      <c r="B43" s="623" t="s">
        <v>1489</v>
      </c>
      <c r="C43" s="619"/>
      <c r="D43" s="619"/>
      <c r="E43" s="619"/>
      <c r="F43" s="620"/>
      <c r="G43" s="621"/>
    </row>
    <row r="44" spans="1:7" x14ac:dyDescent="0.25">
      <c r="A44" s="627">
        <v>1201</v>
      </c>
      <c r="B44" s="623" t="s">
        <v>1490</v>
      </c>
      <c r="C44" s="619"/>
      <c r="D44" s="619"/>
      <c r="E44" s="619"/>
      <c r="F44" s="620"/>
      <c r="G44" s="621"/>
    </row>
    <row r="45" spans="1:7" x14ac:dyDescent="0.25">
      <c r="A45" s="627">
        <v>120101</v>
      </c>
      <c r="B45" s="623" t="s">
        <v>1491</v>
      </c>
      <c r="C45" s="619"/>
      <c r="D45" s="619"/>
      <c r="E45" s="619"/>
      <c r="F45" s="620"/>
      <c r="G45" s="621"/>
    </row>
    <row r="46" spans="1:7" x14ac:dyDescent="0.25">
      <c r="A46" s="652">
        <v>12010101</v>
      </c>
      <c r="B46" s="625" t="s">
        <v>1492</v>
      </c>
      <c r="C46" s="626">
        <v>4041897918</v>
      </c>
      <c r="D46" s="626">
        <v>4920803774</v>
      </c>
      <c r="E46" s="626">
        <v>6499323262</v>
      </c>
      <c r="F46" s="626">
        <v>6160000000</v>
      </c>
      <c r="G46" s="621"/>
    </row>
    <row r="47" spans="1:7" x14ac:dyDescent="0.25">
      <c r="A47" s="652">
        <v>12010104</v>
      </c>
      <c r="B47" s="625" t="s">
        <v>1493</v>
      </c>
      <c r="C47" s="626">
        <v>57739947</v>
      </c>
      <c r="D47" s="626">
        <v>689145038</v>
      </c>
      <c r="E47" s="626">
        <v>2538894770</v>
      </c>
      <c r="F47" s="626">
        <v>1840000000</v>
      </c>
      <c r="G47" s="621"/>
    </row>
    <row r="48" spans="1:7" x14ac:dyDescent="0.25">
      <c r="A48" s="652">
        <v>12010105</v>
      </c>
      <c r="B48" s="625" t="s">
        <v>1494</v>
      </c>
      <c r="C48" s="626">
        <v>0</v>
      </c>
      <c r="D48" s="626">
        <v>0</v>
      </c>
      <c r="E48" s="626">
        <v>0</v>
      </c>
      <c r="F48" s="626">
        <v>0</v>
      </c>
      <c r="G48" s="621"/>
    </row>
    <row r="49" spans="1:7" x14ac:dyDescent="0.25">
      <c r="A49" s="652">
        <v>12010106</v>
      </c>
      <c r="B49" s="625" t="s">
        <v>1495</v>
      </c>
      <c r="C49" s="626">
        <v>15278476</v>
      </c>
      <c r="D49" s="626">
        <v>17962994</v>
      </c>
      <c r="E49" s="626">
        <v>18336462</v>
      </c>
      <c r="F49" s="626">
        <v>32000000</v>
      </c>
      <c r="G49" s="621"/>
    </row>
    <row r="50" spans="1:7" x14ac:dyDescent="0.25">
      <c r="A50" s="652">
        <v>12010107</v>
      </c>
      <c r="B50" s="625" t="s">
        <v>1496</v>
      </c>
      <c r="C50" s="626">
        <v>0</v>
      </c>
      <c r="D50" s="626">
        <v>0</v>
      </c>
      <c r="E50" s="626">
        <v>0</v>
      </c>
      <c r="F50" s="626">
        <v>0</v>
      </c>
      <c r="G50" s="621"/>
    </row>
    <row r="51" spans="1:7" x14ac:dyDescent="0.25">
      <c r="A51" s="652">
        <v>12010108</v>
      </c>
      <c r="B51" s="625" t="s">
        <v>1497</v>
      </c>
      <c r="C51" s="626">
        <v>357452</v>
      </c>
      <c r="D51" s="626">
        <v>0</v>
      </c>
      <c r="E51" s="626">
        <v>564199</v>
      </c>
      <c r="F51" s="626">
        <v>451359</v>
      </c>
      <c r="G51" s="621"/>
    </row>
    <row r="52" spans="1:7" x14ac:dyDescent="0.25">
      <c r="A52" s="652">
        <v>12010109</v>
      </c>
      <c r="B52" s="625" t="s">
        <v>1498</v>
      </c>
      <c r="C52" s="626">
        <v>0</v>
      </c>
      <c r="D52" s="626">
        <v>0</v>
      </c>
      <c r="E52" s="626">
        <v>0</v>
      </c>
      <c r="F52" s="626">
        <v>0</v>
      </c>
      <c r="G52" s="621"/>
    </row>
    <row r="53" spans="1:7" x14ac:dyDescent="0.25">
      <c r="A53" s="652">
        <v>12010110</v>
      </c>
      <c r="B53" s="625" t="s">
        <v>1499</v>
      </c>
      <c r="C53" s="626">
        <v>5810470</v>
      </c>
      <c r="D53" s="626">
        <v>7752775</v>
      </c>
      <c r="E53" s="626">
        <v>8462983</v>
      </c>
      <c r="F53" s="626">
        <v>6770386</v>
      </c>
      <c r="G53" s="621"/>
    </row>
    <row r="54" spans="1:7" x14ac:dyDescent="0.25">
      <c r="A54" s="652"/>
      <c r="B54" s="622" t="s">
        <v>7</v>
      </c>
      <c r="C54" s="632">
        <f t="shared" ref="C54:E54" si="8">SUM(C46:C53)</f>
        <v>4121084263</v>
      </c>
      <c r="D54" s="632">
        <f t="shared" si="8"/>
        <v>5635664581</v>
      </c>
      <c r="E54" s="632">
        <f t="shared" si="8"/>
        <v>9065581676</v>
      </c>
      <c r="F54" s="632">
        <f>SUM(F46:F53)</f>
        <v>8039221745</v>
      </c>
      <c r="G54" s="621"/>
    </row>
    <row r="55" spans="1:7" x14ac:dyDescent="0.25">
      <c r="A55" s="622">
        <v>1202</v>
      </c>
      <c r="B55" s="633" t="s">
        <v>1500</v>
      </c>
      <c r="C55" s="619"/>
      <c r="D55" s="619"/>
      <c r="E55" s="619"/>
      <c r="F55" s="620"/>
      <c r="G55" s="621"/>
    </row>
    <row r="56" spans="1:7" x14ac:dyDescent="0.25">
      <c r="A56" s="622">
        <v>120201</v>
      </c>
      <c r="B56" s="633" t="s">
        <v>1501</v>
      </c>
      <c r="C56" s="619"/>
      <c r="D56" s="619"/>
      <c r="E56" s="619"/>
      <c r="F56" s="620"/>
      <c r="G56" s="621"/>
    </row>
    <row r="57" spans="1:7" x14ac:dyDescent="0.25">
      <c r="A57" s="644">
        <v>12020132</v>
      </c>
      <c r="B57" s="648" t="s">
        <v>1502</v>
      </c>
      <c r="C57" s="626">
        <v>48649912</v>
      </c>
      <c r="D57" s="626">
        <v>96970047</v>
      </c>
      <c r="E57" s="626">
        <v>111714170</v>
      </c>
      <c r="F57" s="626">
        <v>146691697</v>
      </c>
      <c r="G57" s="621"/>
    </row>
    <row r="58" spans="1:7" x14ac:dyDescent="0.25">
      <c r="A58" s="644">
        <v>12020133</v>
      </c>
      <c r="B58" s="625" t="s">
        <v>1503</v>
      </c>
      <c r="C58" s="626">
        <v>36783993</v>
      </c>
      <c r="D58" s="626">
        <v>29317000</v>
      </c>
      <c r="E58" s="626">
        <v>33907529</v>
      </c>
      <c r="F58" s="626">
        <v>23567954</v>
      </c>
      <c r="G58" s="621"/>
    </row>
    <row r="59" spans="1:7" x14ac:dyDescent="0.25">
      <c r="A59" s="644">
        <v>12020139</v>
      </c>
      <c r="B59" s="625" t="s">
        <v>1504</v>
      </c>
      <c r="C59" s="626">
        <v>0</v>
      </c>
      <c r="D59" s="626">
        <v>107500</v>
      </c>
      <c r="E59" s="626">
        <v>700000</v>
      </c>
      <c r="F59" s="626">
        <v>4000000</v>
      </c>
      <c r="G59" s="621"/>
    </row>
    <row r="60" spans="1:7" x14ac:dyDescent="0.25">
      <c r="A60" s="644">
        <v>12020140</v>
      </c>
      <c r="B60" s="625" t="s">
        <v>1505</v>
      </c>
      <c r="C60" s="626">
        <v>0</v>
      </c>
      <c r="D60" s="626">
        <v>1574930</v>
      </c>
      <c r="E60" s="626">
        <v>6911436</v>
      </c>
      <c r="F60" s="626">
        <v>9412354</v>
      </c>
      <c r="G60" s="621"/>
    </row>
    <row r="61" spans="1:7" x14ac:dyDescent="0.25">
      <c r="A61" s="644">
        <v>12020141</v>
      </c>
      <c r="B61" s="625" t="s">
        <v>1506</v>
      </c>
      <c r="C61" s="626">
        <v>0</v>
      </c>
      <c r="D61" s="626">
        <v>218250</v>
      </c>
      <c r="E61" s="626">
        <v>4250000</v>
      </c>
      <c r="F61" s="626">
        <v>3400000</v>
      </c>
      <c r="G61" s="621"/>
    </row>
    <row r="62" spans="1:7" x14ac:dyDescent="0.25">
      <c r="A62" s="644">
        <v>12020142</v>
      </c>
      <c r="B62" s="625" t="s">
        <v>1507</v>
      </c>
      <c r="C62" s="626">
        <v>0</v>
      </c>
      <c r="D62" s="626">
        <v>1633100</v>
      </c>
      <c r="E62" s="626">
        <v>1692597</v>
      </c>
      <c r="F62" s="626">
        <v>2094924</v>
      </c>
      <c r="G62" s="621"/>
    </row>
    <row r="63" spans="1:7" x14ac:dyDescent="0.25">
      <c r="A63" s="644">
        <v>12020143</v>
      </c>
      <c r="B63" s="625" t="s">
        <v>1508</v>
      </c>
      <c r="C63" s="626">
        <v>0</v>
      </c>
      <c r="D63" s="626">
        <v>0</v>
      </c>
      <c r="E63" s="626">
        <v>0</v>
      </c>
      <c r="F63" s="626">
        <v>4000000</v>
      </c>
      <c r="G63" s="621"/>
    </row>
    <row r="64" spans="1:7" x14ac:dyDescent="0.25">
      <c r="A64" s="644">
        <v>12020144</v>
      </c>
      <c r="B64" s="625" t="s">
        <v>1509</v>
      </c>
      <c r="C64" s="626">
        <v>0</v>
      </c>
      <c r="D64" s="626">
        <v>0</v>
      </c>
      <c r="E64" s="626">
        <v>0</v>
      </c>
      <c r="F64" s="626">
        <v>4000000</v>
      </c>
      <c r="G64" s="621"/>
    </row>
    <row r="65" spans="1:7" x14ac:dyDescent="0.25">
      <c r="A65" s="644">
        <v>12020145</v>
      </c>
      <c r="B65" s="625" t="s">
        <v>1510</v>
      </c>
      <c r="C65" s="626">
        <v>0</v>
      </c>
      <c r="D65" s="626">
        <v>0</v>
      </c>
      <c r="E65" s="626">
        <v>0</v>
      </c>
      <c r="F65" s="626">
        <v>0</v>
      </c>
      <c r="G65" s="621"/>
    </row>
    <row r="66" spans="1:7" x14ac:dyDescent="0.25">
      <c r="A66" s="644">
        <v>12020146</v>
      </c>
      <c r="B66" s="625" t="s">
        <v>1511</v>
      </c>
      <c r="C66" s="626">
        <v>0</v>
      </c>
      <c r="D66" s="626">
        <v>1858050</v>
      </c>
      <c r="E66" s="626">
        <v>0</v>
      </c>
      <c r="F66" s="626">
        <v>0</v>
      </c>
      <c r="G66" s="621"/>
    </row>
    <row r="67" spans="1:7" x14ac:dyDescent="0.25">
      <c r="A67" s="627"/>
      <c r="B67" s="633" t="s">
        <v>1461</v>
      </c>
      <c r="C67" s="632">
        <f t="shared" ref="C67:E67" si="9">SUM(C57:C66)</f>
        <v>85433905</v>
      </c>
      <c r="D67" s="632">
        <f t="shared" si="9"/>
        <v>131678877</v>
      </c>
      <c r="E67" s="632">
        <f t="shared" si="9"/>
        <v>159175732</v>
      </c>
      <c r="F67" s="632">
        <f>SUM(F57:F66)</f>
        <v>197166929</v>
      </c>
      <c r="G67" s="621"/>
    </row>
    <row r="68" spans="1:7" x14ac:dyDescent="0.25">
      <c r="A68" s="643">
        <v>120204</v>
      </c>
      <c r="B68" s="633" t="s">
        <v>1512</v>
      </c>
      <c r="C68" s="619"/>
      <c r="D68" s="619"/>
      <c r="E68" s="619"/>
      <c r="F68" s="620"/>
      <c r="G68" s="621"/>
    </row>
    <row r="69" spans="1:7" x14ac:dyDescent="0.25">
      <c r="A69" s="644">
        <v>12020405</v>
      </c>
      <c r="B69" s="648" t="s">
        <v>1521</v>
      </c>
      <c r="C69" s="626">
        <v>0</v>
      </c>
      <c r="D69" s="626">
        <v>11250</v>
      </c>
      <c r="E69" s="626">
        <v>0</v>
      </c>
      <c r="F69" s="626">
        <v>173063</v>
      </c>
      <c r="G69" s="621"/>
    </row>
    <row r="70" spans="1:7" x14ac:dyDescent="0.25">
      <c r="A70" s="644">
        <v>12020409</v>
      </c>
      <c r="B70" s="625" t="s">
        <v>1513</v>
      </c>
      <c r="C70" s="626">
        <v>0</v>
      </c>
      <c r="D70" s="626">
        <v>0</v>
      </c>
      <c r="E70" s="626">
        <v>0</v>
      </c>
      <c r="F70" s="626">
        <v>0</v>
      </c>
      <c r="G70" s="621"/>
    </row>
    <row r="71" spans="1:7" x14ac:dyDescent="0.25">
      <c r="A71" s="651">
        <v>12020445</v>
      </c>
      <c r="B71" s="648" t="s">
        <v>1514</v>
      </c>
      <c r="C71" s="626">
        <v>2032060</v>
      </c>
      <c r="D71" s="626">
        <v>4578798</v>
      </c>
      <c r="E71" s="626">
        <v>3206775</v>
      </c>
      <c r="F71" s="626">
        <v>4395375</v>
      </c>
      <c r="G71" s="621"/>
    </row>
    <row r="72" spans="1:7" x14ac:dyDescent="0.25">
      <c r="A72" s="644">
        <v>12020447</v>
      </c>
      <c r="B72" s="648" t="s">
        <v>1515</v>
      </c>
      <c r="C72" s="626">
        <v>0</v>
      </c>
      <c r="D72" s="626">
        <v>425748171</v>
      </c>
      <c r="E72" s="626">
        <v>0</v>
      </c>
      <c r="F72" s="626">
        <v>649565389</v>
      </c>
      <c r="G72" s="1180"/>
    </row>
    <row r="73" spans="1:7" x14ac:dyDescent="0.25">
      <c r="A73" s="651">
        <v>12020448</v>
      </c>
      <c r="B73" s="653" t="s">
        <v>1516</v>
      </c>
      <c r="C73" s="626">
        <v>51814768</v>
      </c>
      <c r="D73" s="626">
        <v>177924843</v>
      </c>
      <c r="E73" s="626">
        <v>597454127.99999988</v>
      </c>
      <c r="F73" s="626">
        <v>1440000000</v>
      </c>
      <c r="G73" s="621"/>
    </row>
    <row r="74" spans="1:7" x14ac:dyDescent="0.25">
      <c r="A74" s="651">
        <v>12020452</v>
      </c>
      <c r="B74" s="625" t="s">
        <v>1517</v>
      </c>
      <c r="C74" s="626">
        <v>0</v>
      </c>
      <c r="D74" s="626">
        <v>0</v>
      </c>
      <c r="E74" s="626">
        <v>0</v>
      </c>
      <c r="F74" s="626">
        <v>0</v>
      </c>
      <c r="G74" s="621"/>
    </row>
    <row r="75" spans="1:7" x14ac:dyDescent="0.25">
      <c r="A75" s="644">
        <v>12020455</v>
      </c>
      <c r="B75" s="640" t="s">
        <v>1471</v>
      </c>
      <c r="C75" s="626">
        <v>0</v>
      </c>
      <c r="D75" s="626">
        <v>1444000</v>
      </c>
      <c r="E75" s="626">
        <v>0</v>
      </c>
      <c r="F75" s="626">
        <v>10366200</v>
      </c>
      <c r="G75" s="621"/>
    </row>
    <row r="76" spans="1:7" x14ac:dyDescent="0.25">
      <c r="A76" s="644">
        <v>12020457</v>
      </c>
      <c r="B76" s="648" t="s">
        <v>1518</v>
      </c>
      <c r="C76" s="626">
        <v>38607479</v>
      </c>
      <c r="D76" s="626">
        <v>53394047</v>
      </c>
      <c r="E76" s="626">
        <v>52893641</v>
      </c>
      <c r="F76" s="626">
        <v>57055400</v>
      </c>
      <c r="G76" s="621"/>
    </row>
    <row r="77" spans="1:7" x14ac:dyDescent="0.25">
      <c r="A77" s="644">
        <v>12020458</v>
      </c>
      <c r="B77" s="648" t="s">
        <v>1519</v>
      </c>
      <c r="C77" s="626">
        <v>4556050</v>
      </c>
      <c r="D77" s="626">
        <v>4942855</v>
      </c>
      <c r="E77" s="626">
        <v>6509565</v>
      </c>
      <c r="F77" s="626">
        <v>5880194</v>
      </c>
      <c r="G77" s="644"/>
    </row>
    <row r="78" spans="1:7" x14ac:dyDescent="0.25">
      <c r="A78" s="644">
        <v>12020459</v>
      </c>
      <c r="B78" s="648" t="s">
        <v>1520</v>
      </c>
      <c r="C78" s="626">
        <v>0</v>
      </c>
      <c r="D78" s="626">
        <f>927500+60253</f>
        <v>987753</v>
      </c>
      <c r="E78" s="626">
        <v>7500000</v>
      </c>
      <c r="F78" s="626">
        <v>6000000</v>
      </c>
      <c r="G78" s="621"/>
    </row>
    <row r="79" spans="1:7" x14ac:dyDescent="0.25">
      <c r="A79" s="643"/>
      <c r="B79" s="622" t="s">
        <v>7</v>
      </c>
      <c r="C79" s="632">
        <f>SUM(C69:C78)</f>
        <v>97010357</v>
      </c>
      <c r="D79" s="632">
        <f t="shared" ref="D79:E79" si="10">SUM(D69:D78)</f>
        <v>669031717</v>
      </c>
      <c r="E79" s="632">
        <f t="shared" si="10"/>
        <v>667564108.99999988</v>
      </c>
      <c r="F79" s="632">
        <f>SUM(F69:F78)</f>
        <v>2173435621</v>
      </c>
      <c r="G79" s="621"/>
    </row>
    <row r="80" spans="1:7" x14ac:dyDescent="0.25">
      <c r="A80" s="643">
        <v>120206</v>
      </c>
      <c r="B80" s="633" t="s">
        <v>1472</v>
      </c>
      <c r="C80" s="619"/>
      <c r="D80" s="619"/>
      <c r="E80" s="619"/>
      <c r="F80" s="620"/>
      <c r="G80" s="621"/>
    </row>
    <row r="81" spans="1:7" x14ac:dyDescent="0.25">
      <c r="A81" s="644">
        <v>12020606</v>
      </c>
      <c r="B81" s="625" t="s">
        <v>1522</v>
      </c>
      <c r="C81" s="626">
        <v>889943</v>
      </c>
      <c r="D81" s="626">
        <v>491925</v>
      </c>
      <c r="E81" s="626">
        <v>704150</v>
      </c>
      <c r="F81" s="626">
        <v>714402</v>
      </c>
      <c r="G81" s="621"/>
    </row>
    <row r="82" spans="1:7" x14ac:dyDescent="0.25">
      <c r="A82" s="644">
        <v>12020616</v>
      </c>
      <c r="B82" s="625" t="s">
        <v>1523</v>
      </c>
      <c r="C82" s="626">
        <v>7213688</v>
      </c>
      <c r="D82" s="626">
        <v>6841250</v>
      </c>
      <c r="E82" s="626">
        <v>7277000</v>
      </c>
      <c r="F82" s="626">
        <v>9600000</v>
      </c>
      <c r="G82" s="621"/>
    </row>
    <row r="83" spans="1:7" x14ac:dyDescent="0.25">
      <c r="A83" s="644">
        <v>12020617</v>
      </c>
      <c r="B83" s="625" t="s">
        <v>1524</v>
      </c>
      <c r="C83" s="626">
        <v>76713005</v>
      </c>
      <c r="D83" s="626">
        <v>61783650</v>
      </c>
      <c r="E83" s="626">
        <v>78589150</v>
      </c>
      <c r="F83" s="626">
        <v>108326177</v>
      </c>
      <c r="G83" s="621"/>
    </row>
    <row r="84" spans="1:7" x14ac:dyDescent="0.25">
      <c r="A84" s="644">
        <v>12020618</v>
      </c>
      <c r="B84" s="625" t="s">
        <v>1525</v>
      </c>
      <c r="C84" s="626">
        <v>0</v>
      </c>
      <c r="D84" s="626">
        <v>0</v>
      </c>
      <c r="E84" s="626">
        <v>500000000</v>
      </c>
      <c r="F84" s="626">
        <v>0</v>
      </c>
      <c r="G84" s="621"/>
    </row>
    <row r="85" spans="1:7" x14ac:dyDescent="0.25">
      <c r="A85" s="654">
        <v>12020650</v>
      </c>
      <c r="B85" s="625" t="s">
        <v>1526</v>
      </c>
      <c r="C85" s="626">
        <v>0</v>
      </c>
      <c r="D85" s="626">
        <v>2518000</v>
      </c>
      <c r="E85" s="626">
        <v>5008000</v>
      </c>
      <c r="F85" s="626">
        <v>4000000</v>
      </c>
      <c r="G85" s="621"/>
    </row>
    <row r="86" spans="1:7" x14ac:dyDescent="0.25">
      <c r="A86" s="627"/>
      <c r="B86" s="622" t="s">
        <v>1461</v>
      </c>
      <c r="C86" s="628">
        <f t="shared" ref="C86:E86" si="11">SUM(C81:C85)</f>
        <v>84816636</v>
      </c>
      <c r="D86" s="632">
        <f t="shared" si="11"/>
        <v>71634825</v>
      </c>
      <c r="E86" s="632">
        <f t="shared" si="11"/>
        <v>591578300</v>
      </c>
      <c r="F86" s="632">
        <f>SUM(F81:F85)</f>
        <v>122640579</v>
      </c>
      <c r="G86" s="621"/>
    </row>
    <row r="87" spans="1:7" x14ac:dyDescent="0.25">
      <c r="A87" s="627">
        <v>120207</v>
      </c>
      <c r="B87" s="647" t="s">
        <v>1475</v>
      </c>
      <c r="C87" s="1320"/>
      <c r="D87" s="619"/>
      <c r="E87" s="619"/>
      <c r="F87" s="620"/>
      <c r="G87" s="621"/>
    </row>
    <row r="88" spans="1:7" x14ac:dyDescent="0.25">
      <c r="A88" s="644">
        <v>12020713</v>
      </c>
      <c r="B88" s="648" t="s">
        <v>1527</v>
      </c>
      <c r="C88" s="626">
        <v>99200</v>
      </c>
      <c r="D88" s="626">
        <v>19385568</v>
      </c>
      <c r="E88" s="626">
        <v>4000000</v>
      </c>
      <c r="F88" s="626">
        <v>5760000</v>
      </c>
      <c r="G88" s="621"/>
    </row>
    <row r="89" spans="1:7" x14ac:dyDescent="0.25">
      <c r="A89" s="644">
        <v>12020714</v>
      </c>
      <c r="B89" s="648" t="s">
        <v>1528</v>
      </c>
      <c r="C89" s="626">
        <v>17056211</v>
      </c>
      <c r="D89" s="626">
        <v>11746620</v>
      </c>
      <c r="E89" s="626">
        <v>36000000</v>
      </c>
      <c r="F89" s="626">
        <v>28800000</v>
      </c>
      <c r="G89" s="621"/>
    </row>
    <row r="90" spans="1:7" x14ac:dyDescent="0.25">
      <c r="A90" s="644">
        <v>12020715</v>
      </c>
      <c r="B90" s="648" t="s">
        <v>1529</v>
      </c>
      <c r="C90" s="626">
        <v>0</v>
      </c>
      <c r="D90" s="626">
        <v>456235679</v>
      </c>
      <c r="E90" s="626">
        <v>2194176385</v>
      </c>
      <c r="F90" s="626">
        <v>1208780774</v>
      </c>
      <c r="G90" s="621"/>
    </row>
    <row r="91" spans="1:7" x14ac:dyDescent="0.25">
      <c r="A91" s="651"/>
      <c r="B91" s="649" t="s">
        <v>1461</v>
      </c>
      <c r="C91" s="632">
        <f t="shared" ref="C91:E91" si="12">SUM(C88:C90)</f>
        <v>17155411</v>
      </c>
      <c r="D91" s="632">
        <f t="shared" si="12"/>
        <v>487367867</v>
      </c>
      <c r="E91" s="632">
        <f t="shared" si="12"/>
        <v>2234176385</v>
      </c>
      <c r="F91" s="632">
        <f>SUM(F88:F90)</f>
        <v>1243340774</v>
      </c>
      <c r="G91" s="1179"/>
    </row>
    <row r="92" spans="1:7" ht="24.75" customHeight="1" x14ac:dyDescent="0.25">
      <c r="A92" s="652"/>
      <c r="B92" s="633" t="s">
        <v>1530</v>
      </c>
      <c r="C92" s="634">
        <f>SUM(C54,C67,C79,C86,C91)</f>
        <v>4405500572</v>
      </c>
      <c r="D92" s="634">
        <f>SUM(D54,D67,D79,D86,D91)</f>
        <v>6995377867</v>
      </c>
      <c r="E92" s="634">
        <f>SUM(E54,E67,E79,E86,E91)</f>
        <v>12718076202</v>
      </c>
      <c r="F92" s="634">
        <f>SUM(F54,F67,F79,F86,F91)</f>
        <v>11775805648</v>
      </c>
      <c r="G92" s="858"/>
    </row>
    <row r="93" spans="1:7" ht="18.75" customHeight="1" x14ac:dyDescent="0.25">
      <c r="A93" s="652"/>
      <c r="B93" s="633" t="s">
        <v>2966</v>
      </c>
      <c r="C93" s="634">
        <v>0</v>
      </c>
      <c r="D93" s="634">
        <v>0</v>
      </c>
      <c r="E93" s="634">
        <v>4594301748</v>
      </c>
      <c r="F93" s="634">
        <v>5146916994</v>
      </c>
      <c r="G93" s="621"/>
    </row>
    <row r="94" spans="1:7" ht="24.75" customHeight="1" x14ac:dyDescent="0.25">
      <c r="A94" s="652"/>
      <c r="B94" s="633" t="s">
        <v>1531</v>
      </c>
      <c r="C94" s="655">
        <f>C92-C93</f>
        <v>4405500572</v>
      </c>
      <c r="D94" s="655">
        <f t="shared" ref="D94:E94" si="13">D92-D93</f>
        <v>6995377867</v>
      </c>
      <c r="E94" s="655">
        <f t="shared" si="13"/>
        <v>8123774454</v>
      </c>
      <c r="F94" s="655">
        <f>F92-F93</f>
        <v>6628888654</v>
      </c>
      <c r="G94" s="858"/>
    </row>
    <row r="95" spans="1:7" x14ac:dyDescent="0.25">
      <c r="A95" s="652"/>
      <c r="B95" s="633"/>
      <c r="C95" s="655"/>
      <c r="D95" s="655"/>
      <c r="E95" s="655"/>
      <c r="F95" s="620"/>
      <c r="G95" s="621"/>
    </row>
    <row r="96" spans="1:7" x14ac:dyDescent="0.25">
      <c r="A96" s="656" t="s">
        <v>185</v>
      </c>
      <c r="B96" s="638" t="s">
        <v>992</v>
      </c>
      <c r="C96" s="619"/>
      <c r="D96" s="736"/>
      <c r="E96" s="619"/>
      <c r="F96" s="620"/>
      <c r="G96" s="621"/>
    </row>
    <row r="97" spans="1:7" x14ac:dyDescent="0.25">
      <c r="A97" s="622">
        <v>120201</v>
      </c>
      <c r="B97" s="633" t="s">
        <v>1501</v>
      </c>
      <c r="C97" s="619"/>
      <c r="D97" s="619"/>
      <c r="E97" s="619"/>
      <c r="F97" s="620"/>
      <c r="G97" s="621"/>
    </row>
    <row r="98" spans="1:7" x14ac:dyDescent="0.25">
      <c r="A98" s="644">
        <v>12020101</v>
      </c>
      <c r="B98" s="648" t="s">
        <v>1534</v>
      </c>
      <c r="C98" s="626">
        <v>0</v>
      </c>
      <c r="D98" s="626">
        <v>0</v>
      </c>
      <c r="E98" s="626">
        <v>0</v>
      </c>
      <c r="F98" s="626">
        <v>2730000000</v>
      </c>
      <c r="G98" s="707" t="s">
        <v>2958</v>
      </c>
    </row>
    <row r="99" spans="1:7" x14ac:dyDescent="0.25">
      <c r="A99" s="644">
        <v>12020108</v>
      </c>
      <c r="B99" s="648" t="s">
        <v>1532</v>
      </c>
      <c r="C99" s="626">
        <v>386550</v>
      </c>
      <c r="D99" s="626">
        <v>576000</v>
      </c>
      <c r="E99" s="626">
        <v>688000</v>
      </c>
      <c r="F99" s="626">
        <v>0</v>
      </c>
      <c r="G99" s="645" t="s">
        <v>1533</v>
      </c>
    </row>
    <row r="100" spans="1:7" x14ac:dyDescent="0.25">
      <c r="A100" s="656"/>
      <c r="B100" s="627" t="s">
        <v>1461</v>
      </c>
      <c r="C100" s="628">
        <f>SUM(C98:C99)</f>
        <v>386550</v>
      </c>
      <c r="D100" s="657">
        <f t="shared" ref="D100:F100" si="14">SUM(D98:D99)</f>
        <v>576000</v>
      </c>
      <c r="E100" s="657">
        <f t="shared" si="14"/>
        <v>688000</v>
      </c>
      <c r="F100" s="657">
        <f t="shared" si="14"/>
        <v>2730000000</v>
      </c>
      <c r="G100" s="621"/>
    </row>
    <row r="101" spans="1:7" x14ac:dyDescent="0.25">
      <c r="A101" s="627">
        <v>120204</v>
      </c>
      <c r="B101" s="638" t="s">
        <v>1467</v>
      </c>
      <c r="C101" s="1320"/>
      <c r="D101" s="619"/>
      <c r="E101" s="619"/>
      <c r="F101" s="620"/>
      <c r="G101" s="621"/>
    </row>
    <row r="102" spans="1:7" ht="21" customHeight="1" x14ac:dyDescent="0.25">
      <c r="A102" s="644">
        <v>12020417</v>
      </c>
      <c r="B102" s="625" t="s">
        <v>1535</v>
      </c>
      <c r="C102" s="626">
        <v>360000</v>
      </c>
      <c r="D102" s="626">
        <v>500000</v>
      </c>
      <c r="E102" s="626">
        <v>1300000</v>
      </c>
      <c r="F102" s="626">
        <v>2300000</v>
      </c>
      <c r="G102" s="658" t="s">
        <v>1536</v>
      </c>
    </row>
    <row r="103" spans="1:7" ht="21" customHeight="1" x14ac:dyDescent="0.25">
      <c r="A103" s="654">
        <v>12020427</v>
      </c>
      <c r="B103" s="648" t="s">
        <v>1469</v>
      </c>
      <c r="C103" s="626">
        <v>450000</v>
      </c>
      <c r="D103" s="626">
        <v>410000</v>
      </c>
      <c r="E103" s="626">
        <v>1410000</v>
      </c>
      <c r="F103" s="626">
        <v>4350000</v>
      </c>
      <c r="G103" s="895" t="s">
        <v>1537</v>
      </c>
    </row>
    <row r="104" spans="1:7" ht="21" customHeight="1" x14ac:dyDescent="0.25">
      <c r="A104" s="624">
        <v>12020429</v>
      </c>
      <c r="B104" s="625" t="s">
        <v>1538</v>
      </c>
      <c r="C104" s="626">
        <v>0</v>
      </c>
      <c r="D104" s="626">
        <v>400000</v>
      </c>
      <c r="E104" s="626">
        <v>1000000</v>
      </c>
      <c r="F104" s="626">
        <v>1000000</v>
      </c>
      <c r="G104" s="658" t="s">
        <v>1539</v>
      </c>
    </row>
    <row r="105" spans="1:7" ht="21" customHeight="1" x14ac:dyDescent="0.25">
      <c r="A105" s="624">
        <v>12020465</v>
      </c>
      <c r="B105" s="625" t="s">
        <v>1540</v>
      </c>
      <c r="C105" s="626">
        <v>0</v>
      </c>
      <c r="D105" s="626">
        <v>1909852330</v>
      </c>
      <c r="E105" s="626">
        <v>2000000000</v>
      </c>
      <c r="F105" s="626">
        <v>0</v>
      </c>
      <c r="G105" s="658"/>
    </row>
    <row r="106" spans="1:7" ht="18.75" customHeight="1" x14ac:dyDescent="0.25">
      <c r="A106" s="627"/>
      <c r="B106" s="627" t="s">
        <v>1461</v>
      </c>
      <c r="C106" s="628">
        <f>SUM(C102:C105)</f>
        <v>810000</v>
      </c>
      <c r="D106" s="632">
        <f t="shared" ref="D106:E106" si="15">SUM(D102:D105)</f>
        <v>1911162330</v>
      </c>
      <c r="E106" s="632">
        <f t="shared" si="15"/>
        <v>2003710000</v>
      </c>
      <c r="F106" s="632">
        <f>SUM(F102:F105)</f>
        <v>7650000</v>
      </c>
      <c r="G106" s="658"/>
    </row>
    <row r="107" spans="1:7" x14ac:dyDescent="0.25">
      <c r="A107" s="627">
        <v>120207</v>
      </c>
      <c r="B107" s="647" t="s">
        <v>1475</v>
      </c>
      <c r="C107" s="1320"/>
      <c r="D107" s="619"/>
      <c r="E107" s="619"/>
      <c r="F107" s="620"/>
      <c r="G107" s="658"/>
    </row>
    <row r="108" spans="1:7" ht="24" x14ac:dyDescent="0.25">
      <c r="A108" s="644">
        <v>12020716</v>
      </c>
      <c r="B108" s="648" t="s">
        <v>1541</v>
      </c>
      <c r="C108" s="626">
        <v>163950</v>
      </c>
      <c r="D108" s="626">
        <v>0</v>
      </c>
      <c r="E108" s="626">
        <v>0</v>
      </c>
      <c r="F108" s="626">
        <v>0</v>
      </c>
      <c r="G108" s="659" t="s">
        <v>1542</v>
      </c>
    </row>
    <row r="109" spans="1:7" ht="17.25" customHeight="1" x14ac:dyDescent="0.25">
      <c r="A109" s="624">
        <v>12020782</v>
      </c>
      <c r="B109" s="648" t="s">
        <v>1543</v>
      </c>
      <c r="C109" s="626">
        <v>0</v>
      </c>
      <c r="D109" s="626">
        <v>10000</v>
      </c>
      <c r="E109" s="626">
        <v>140000</v>
      </c>
      <c r="F109" s="626">
        <v>140000</v>
      </c>
      <c r="G109" s="658" t="s">
        <v>1544</v>
      </c>
    </row>
    <row r="110" spans="1:7" x14ac:dyDescent="0.25">
      <c r="A110" s="624"/>
      <c r="B110" s="649" t="s">
        <v>1461</v>
      </c>
      <c r="C110" s="632">
        <f t="shared" ref="C110:F110" si="16">SUM(C108:C109)</f>
        <v>163950</v>
      </c>
      <c r="D110" s="632">
        <f t="shared" si="16"/>
        <v>10000</v>
      </c>
      <c r="E110" s="632">
        <f t="shared" si="16"/>
        <v>140000</v>
      </c>
      <c r="F110" s="632">
        <f t="shared" si="16"/>
        <v>140000</v>
      </c>
      <c r="G110" s="658"/>
    </row>
    <row r="111" spans="1:7" x14ac:dyDescent="0.25">
      <c r="A111" s="643">
        <v>120206</v>
      </c>
      <c r="B111" s="633" t="s">
        <v>1472</v>
      </c>
      <c r="C111" s="619"/>
      <c r="D111" s="619"/>
      <c r="E111" s="619"/>
      <c r="F111" s="620"/>
      <c r="G111" s="621"/>
    </row>
    <row r="112" spans="1:7" x14ac:dyDescent="0.25">
      <c r="A112" s="644">
        <v>12020603</v>
      </c>
      <c r="B112" s="625" t="s">
        <v>1545</v>
      </c>
      <c r="C112" s="626">
        <v>0</v>
      </c>
      <c r="D112" s="626">
        <v>0</v>
      </c>
      <c r="E112" s="626">
        <v>0</v>
      </c>
      <c r="F112" s="626">
        <v>0</v>
      </c>
      <c r="G112" s="621" t="s">
        <v>1546</v>
      </c>
    </row>
    <row r="113" spans="1:7" x14ac:dyDescent="0.25">
      <c r="A113" s="644"/>
      <c r="B113" s="649" t="s">
        <v>1461</v>
      </c>
      <c r="C113" s="632">
        <f t="shared" ref="C113:F113" si="17">C112</f>
        <v>0</v>
      </c>
      <c r="D113" s="632">
        <f t="shared" si="17"/>
        <v>0</v>
      </c>
      <c r="E113" s="632">
        <f t="shared" si="17"/>
        <v>0</v>
      </c>
      <c r="F113" s="632">
        <f t="shared" si="17"/>
        <v>0</v>
      </c>
      <c r="G113" s="659"/>
    </row>
    <row r="114" spans="1:7" x14ac:dyDescent="0.25">
      <c r="A114" s="627">
        <v>120209</v>
      </c>
      <c r="B114" s="647" t="s">
        <v>1547</v>
      </c>
      <c r="C114" s="619"/>
      <c r="D114" s="619"/>
      <c r="E114" s="619"/>
      <c r="F114" s="620"/>
      <c r="G114" s="658"/>
    </row>
    <row r="115" spans="1:7" ht="21" customHeight="1" x14ac:dyDescent="0.25">
      <c r="A115" s="644">
        <v>12020906</v>
      </c>
      <c r="B115" s="648" t="s">
        <v>1548</v>
      </c>
      <c r="C115" s="626">
        <v>0</v>
      </c>
      <c r="D115" s="626">
        <v>0</v>
      </c>
      <c r="E115" s="626">
        <v>0</v>
      </c>
      <c r="F115" s="626">
        <v>0</v>
      </c>
      <c r="G115" s="645" t="s">
        <v>1549</v>
      </c>
    </row>
    <row r="116" spans="1:7" x14ac:dyDescent="0.25">
      <c r="A116" s="644">
        <v>12020907</v>
      </c>
      <c r="B116" s="648" t="s">
        <v>1550</v>
      </c>
      <c r="C116" s="626">
        <v>0</v>
      </c>
      <c r="D116" s="626">
        <v>0</v>
      </c>
      <c r="E116" s="626">
        <v>0</v>
      </c>
      <c r="F116" s="626">
        <v>0</v>
      </c>
      <c r="G116" s="621" t="s">
        <v>1551</v>
      </c>
    </row>
    <row r="117" spans="1:7" x14ac:dyDescent="0.25">
      <c r="A117" s="644"/>
      <c r="B117" s="649" t="s">
        <v>1461</v>
      </c>
      <c r="C117" s="660">
        <f t="shared" ref="C117:F117" si="18">SUM(C115:C116)</f>
        <v>0</v>
      </c>
      <c r="D117" s="660">
        <f t="shared" si="18"/>
        <v>0</v>
      </c>
      <c r="E117" s="660">
        <f t="shared" si="18"/>
        <v>0</v>
      </c>
      <c r="F117" s="660">
        <f t="shared" si="18"/>
        <v>0</v>
      </c>
      <c r="G117" s="621"/>
    </row>
    <row r="118" spans="1:7" x14ac:dyDescent="0.25">
      <c r="A118" s="627">
        <v>120210</v>
      </c>
      <c r="B118" s="647" t="s">
        <v>1478</v>
      </c>
      <c r="C118" s="619"/>
      <c r="D118" s="619"/>
      <c r="E118" s="619"/>
      <c r="F118" s="620"/>
      <c r="G118" s="621"/>
    </row>
    <row r="119" spans="1:7" ht="23.25" customHeight="1" x14ac:dyDescent="0.25">
      <c r="A119" s="624">
        <v>12021010</v>
      </c>
      <c r="B119" s="648" t="s">
        <v>1552</v>
      </c>
      <c r="C119" s="626">
        <v>0</v>
      </c>
      <c r="D119" s="626">
        <v>128651772</v>
      </c>
      <c r="E119" s="626">
        <v>146274478</v>
      </c>
      <c r="F119" s="626">
        <v>166516872</v>
      </c>
      <c r="G119" s="645" t="s">
        <v>1553</v>
      </c>
    </row>
    <row r="120" spans="1:7" x14ac:dyDescent="0.25">
      <c r="A120" s="627"/>
      <c r="B120" s="649" t="s">
        <v>1461</v>
      </c>
      <c r="C120" s="632">
        <f t="shared" ref="C120:F120" si="19">SUM(C119:C119)</f>
        <v>0</v>
      </c>
      <c r="D120" s="632">
        <f>SUM(D119:D119)</f>
        <v>128651772</v>
      </c>
      <c r="E120" s="632">
        <f t="shared" si="19"/>
        <v>146274478</v>
      </c>
      <c r="F120" s="632">
        <f t="shared" si="19"/>
        <v>166516872</v>
      </c>
      <c r="G120" s="645"/>
    </row>
    <row r="121" spans="1:7" x14ac:dyDescent="0.25">
      <c r="A121" s="652"/>
      <c r="B121" s="633" t="s">
        <v>1554</v>
      </c>
      <c r="C121" s="634">
        <f>SUM(C100,C106,C110,C113,C117,C120)</f>
        <v>1360500</v>
      </c>
      <c r="D121" s="634">
        <f>SUM(D100,D106,D110,D113,D117,D120)</f>
        <v>2040400102</v>
      </c>
      <c r="E121" s="634">
        <f t="shared" ref="E121" si="20">SUM(E100,E106,E110,E113,E117,E120)</f>
        <v>2150812478</v>
      </c>
      <c r="F121" s="634">
        <f>SUM(F100,F106,F110,F113,F117,F120)</f>
        <v>2904306872</v>
      </c>
      <c r="G121" s="621"/>
    </row>
    <row r="122" spans="1:7" x14ac:dyDescent="0.25">
      <c r="A122" s="652"/>
      <c r="B122" s="633"/>
      <c r="C122" s="619"/>
      <c r="D122" s="619"/>
      <c r="E122" s="619"/>
      <c r="F122" s="620"/>
      <c r="G122" s="621"/>
    </row>
    <row r="123" spans="1:7" x14ac:dyDescent="0.25">
      <c r="A123" s="637" t="s">
        <v>133</v>
      </c>
      <c r="B123" s="638" t="s">
        <v>993</v>
      </c>
      <c r="C123" s="619"/>
      <c r="D123" s="619"/>
      <c r="E123" s="619"/>
      <c r="F123" s="620"/>
      <c r="G123" s="621"/>
    </row>
    <row r="124" spans="1:7" x14ac:dyDescent="0.25">
      <c r="A124" s="617">
        <v>120201</v>
      </c>
      <c r="B124" s="661" t="s">
        <v>1501</v>
      </c>
      <c r="C124" s="619"/>
      <c r="D124" s="619"/>
      <c r="E124" s="619"/>
      <c r="F124" s="620"/>
      <c r="G124" s="645"/>
    </row>
    <row r="125" spans="1:7" x14ac:dyDescent="0.25">
      <c r="A125" s="644">
        <v>12020146</v>
      </c>
      <c r="B125" s="625" t="s">
        <v>1511</v>
      </c>
      <c r="C125" s="626">
        <v>0</v>
      </c>
      <c r="D125" s="626">
        <v>0</v>
      </c>
      <c r="E125" s="626">
        <v>0</v>
      </c>
      <c r="F125" s="626">
        <v>0</v>
      </c>
      <c r="G125" s="621"/>
    </row>
    <row r="126" spans="1:7" x14ac:dyDescent="0.25">
      <c r="A126" s="651"/>
      <c r="B126" s="638" t="s">
        <v>1461</v>
      </c>
      <c r="C126" s="632">
        <f t="shared" ref="C126:F126" si="21">SUM(C125)</f>
        <v>0</v>
      </c>
      <c r="D126" s="632">
        <f t="shared" si="21"/>
        <v>0</v>
      </c>
      <c r="E126" s="632">
        <f t="shared" si="21"/>
        <v>0</v>
      </c>
      <c r="F126" s="632">
        <f t="shared" si="21"/>
        <v>0</v>
      </c>
      <c r="G126" s="621"/>
    </row>
    <row r="127" spans="1:7" x14ac:dyDescent="0.25">
      <c r="A127" s="627">
        <v>120204</v>
      </c>
      <c r="B127" s="638" t="s">
        <v>1467</v>
      </c>
      <c r="C127" s="619"/>
      <c r="D127" s="619"/>
      <c r="E127" s="619"/>
      <c r="F127" s="620"/>
      <c r="G127" s="621"/>
    </row>
    <row r="128" spans="1:7" ht="19.5" customHeight="1" x14ac:dyDescent="0.25">
      <c r="A128" s="644">
        <v>12020417</v>
      </c>
      <c r="B128" s="625" t="s">
        <v>1535</v>
      </c>
      <c r="C128" s="626">
        <v>0</v>
      </c>
      <c r="D128" s="626">
        <v>2425880</v>
      </c>
      <c r="E128" s="626">
        <v>12008478</v>
      </c>
      <c r="F128" s="626">
        <v>52687438</v>
      </c>
      <c r="G128" s="711" t="s">
        <v>1555</v>
      </c>
    </row>
    <row r="129" spans="1:7" ht="19.5" customHeight="1" x14ac:dyDescent="0.25">
      <c r="A129" s="624">
        <v>12020452</v>
      </c>
      <c r="B129" s="625" t="s">
        <v>1556</v>
      </c>
      <c r="C129" s="626">
        <f>92900+355080+339800</f>
        <v>787780</v>
      </c>
      <c r="D129" s="626">
        <v>6486300</v>
      </c>
      <c r="E129" s="626">
        <v>6194400</v>
      </c>
      <c r="F129" s="626">
        <v>7015600</v>
      </c>
      <c r="G129" s="674" t="s">
        <v>1557</v>
      </c>
    </row>
    <row r="130" spans="1:7" ht="21.75" customHeight="1" x14ac:dyDescent="0.25">
      <c r="A130" s="644">
        <v>12020460</v>
      </c>
      <c r="B130" s="625" t="s">
        <v>1558</v>
      </c>
      <c r="C130" s="626">
        <v>30000</v>
      </c>
      <c r="D130" s="626">
        <v>15000</v>
      </c>
      <c r="E130" s="626">
        <v>75000</v>
      </c>
      <c r="F130" s="626">
        <v>45000</v>
      </c>
      <c r="G130" s="896" t="s">
        <v>1559</v>
      </c>
    </row>
    <row r="131" spans="1:7" x14ac:dyDescent="0.25">
      <c r="A131" s="627"/>
      <c r="B131" s="638" t="s">
        <v>1461</v>
      </c>
      <c r="C131" s="628">
        <f>SUM(C128:C130)</f>
        <v>817780</v>
      </c>
      <c r="D131" s="632">
        <f t="shared" ref="D131:E131" si="22">SUM(D128:D130)</f>
        <v>8927180</v>
      </c>
      <c r="E131" s="632">
        <f t="shared" si="22"/>
        <v>18277878</v>
      </c>
      <c r="F131" s="632">
        <f>SUM(F128:F130)</f>
        <v>59748038</v>
      </c>
      <c r="G131" s="621"/>
    </row>
    <row r="132" spans="1:7" x14ac:dyDescent="0.25">
      <c r="A132" s="643">
        <v>120206</v>
      </c>
      <c r="B132" s="633" t="s">
        <v>1472</v>
      </c>
      <c r="C132" s="1320"/>
      <c r="D132" s="619"/>
      <c r="E132" s="619"/>
      <c r="F132" s="620"/>
      <c r="G132" s="621"/>
    </row>
    <row r="133" spans="1:7" ht="23.25" customHeight="1" x14ac:dyDescent="0.25">
      <c r="A133" s="644">
        <v>12020603</v>
      </c>
      <c r="B133" s="625" t="s">
        <v>1560</v>
      </c>
      <c r="C133" s="626">
        <v>0</v>
      </c>
      <c r="D133" s="626">
        <v>0</v>
      </c>
      <c r="E133" s="626">
        <v>4896000</v>
      </c>
      <c r="F133" s="626">
        <v>9541809</v>
      </c>
      <c r="G133" s="645" t="s">
        <v>1561</v>
      </c>
    </row>
    <row r="134" spans="1:7" x14ac:dyDescent="0.25">
      <c r="A134" s="644">
        <v>12020606</v>
      </c>
      <c r="B134" s="625" t="s">
        <v>1562</v>
      </c>
      <c r="C134" s="626">
        <v>170000</v>
      </c>
      <c r="D134" s="626">
        <v>184000</v>
      </c>
      <c r="E134" s="626">
        <v>180000</v>
      </c>
      <c r="F134" s="626">
        <v>300000</v>
      </c>
      <c r="G134" s="896" t="s">
        <v>1563</v>
      </c>
    </row>
    <row r="135" spans="1:7" ht="18.75" customHeight="1" x14ac:dyDescent="0.25">
      <c r="A135" s="644">
        <v>12020614</v>
      </c>
      <c r="B135" s="625" t="s">
        <v>1564</v>
      </c>
      <c r="C135" s="626">
        <v>51370000</v>
      </c>
      <c r="D135" s="626">
        <v>1200000</v>
      </c>
      <c r="E135" s="626">
        <v>232000000</v>
      </c>
      <c r="F135" s="626">
        <v>302500000</v>
      </c>
      <c r="G135" s="897" t="s">
        <v>1565</v>
      </c>
    </row>
    <row r="136" spans="1:7" x14ac:dyDescent="0.25">
      <c r="A136" s="627"/>
      <c r="B136" s="633" t="s">
        <v>1461</v>
      </c>
      <c r="C136" s="628">
        <f>SUM(C133:C135)</f>
        <v>51540000</v>
      </c>
      <c r="D136" s="632">
        <f t="shared" ref="D136:E136" si="23">SUM(D133:D135)</f>
        <v>1384000</v>
      </c>
      <c r="E136" s="632">
        <f t="shared" si="23"/>
        <v>237076000</v>
      </c>
      <c r="F136" s="632">
        <f>SUM(F133:F135)</f>
        <v>312341809</v>
      </c>
      <c r="G136" s="621"/>
    </row>
    <row r="137" spans="1:7" x14ac:dyDescent="0.25">
      <c r="A137" s="627">
        <v>120207</v>
      </c>
      <c r="B137" s="633" t="s">
        <v>1785</v>
      </c>
      <c r="C137" s="628"/>
      <c r="D137" s="632"/>
      <c r="E137" s="632"/>
      <c r="F137" s="632"/>
      <c r="G137" s="621"/>
    </row>
    <row r="138" spans="1:7" ht="24" x14ac:dyDescent="0.25">
      <c r="A138" s="624">
        <v>12020711</v>
      </c>
      <c r="B138" s="625" t="s">
        <v>3017</v>
      </c>
      <c r="C138" s="726">
        <v>0</v>
      </c>
      <c r="D138" s="641">
        <v>0</v>
      </c>
      <c r="E138" s="641">
        <v>0</v>
      </c>
      <c r="F138" s="641">
        <v>3000000</v>
      </c>
      <c r="G138" s="621"/>
    </row>
    <row r="139" spans="1:7" x14ac:dyDescent="0.25">
      <c r="A139" s="627"/>
      <c r="B139" s="633" t="s">
        <v>1461</v>
      </c>
      <c r="C139" s="628"/>
      <c r="D139" s="632"/>
      <c r="E139" s="632"/>
      <c r="F139" s="632">
        <f>F138</f>
        <v>3000000</v>
      </c>
      <c r="G139" s="621"/>
    </row>
    <row r="140" spans="1:7" x14ac:dyDescent="0.25">
      <c r="A140" s="627">
        <v>120208</v>
      </c>
      <c r="B140" s="647" t="s">
        <v>1566</v>
      </c>
      <c r="C140" s="1320"/>
      <c r="D140" s="619"/>
      <c r="E140" s="619"/>
      <c r="F140" s="620"/>
      <c r="G140" s="621"/>
    </row>
    <row r="141" spans="1:7" ht="15.75" customHeight="1" x14ac:dyDescent="0.25">
      <c r="A141" s="644">
        <v>12020801</v>
      </c>
      <c r="B141" s="648" t="s">
        <v>1567</v>
      </c>
      <c r="C141" s="626">
        <v>1935500</v>
      </c>
      <c r="D141" s="626">
        <v>3277226</v>
      </c>
      <c r="E141" s="626">
        <v>3774000</v>
      </c>
      <c r="F141" s="626">
        <v>3774000</v>
      </c>
      <c r="G141" s="645" t="s">
        <v>1568</v>
      </c>
    </row>
    <row r="142" spans="1:7" x14ac:dyDescent="0.25">
      <c r="A142" s="627"/>
      <c r="B142" s="647" t="s">
        <v>1461</v>
      </c>
      <c r="C142" s="632">
        <f t="shared" ref="C142:F142" si="24">SUM(C141)</f>
        <v>1935500</v>
      </c>
      <c r="D142" s="632">
        <f t="shared" si="24"/>
        <v>3277226</v>
      </c>
      <c r="E142" s="632">
        <f t="shared" si="24"/>
        <v>3774000</v>
      </c>
      <c r="F142" s="632">
        <f t="shared" si="24"/>
        <v>3774000</v>
      </c>
      <c r="G142" s="621"/>
    </row>
    <row r="143" spans="1:7" x14ac:dyDescent="0.25">
      <c r="A143" s="652"/>
      <c r="B143" s="633" t="s">
        <v>1569</v>
      </c>
      <c r="C143" s="634">
        <f>SUM(C131,C126,C136,C142)</f>
        <v>54293280</v>
      </c>
      <c r="D143" s="634">
        <f>SUM(D131,D126,D136,D142)</f>
        <v>13588406</v>
      </c>
      <c r="E143" s="634">
        <f>SUM(E131,E126,E136,E142)</f>
        <v>259127878</v>
      </c>
      <c r="F143" s="634">
        <f>SUM(F131,F126,F136,F138,F142)</f>
        <v>378863847</v>
      </c>
      <c r="G143" s="621"/>
    </row>
    <row r="144" spans="1:7" x14ac:dyDescent="0.25">
      <c r="A144" s="652"/>
      <c r="B144" s="633"/>
      <c r="C144" s="619"/>
      <c r="D144" s="619"/>
      <c r="E144" s="619"/>
      <c r="F144" s="620"/>
      <c r="G144" s="621"/>
    </row>
    <row r="145" spans="1:7" x14ac:dyDescent="0.25">
      <c r="A145" s="637" t="s">
        <v>134</v>
      </c>
      <c r="B145" s="633" t="s">
        <v>994</v>
      </c>
      <c r="C145" s="619"/>
      <c r="D145" s="619"/>
      <c r="E145" s="619"/>
      <c r="F145" s="620"/>
      <c r="G145" s="621"/>
    </row>
    <row r="146" spans="1:7" x14ac:dyDescent="0.25">
      <c r="A146" s="622">
        <v>120201</v>
      </c>
      <c r="B146" s="633" t="s">
        <v>1501</v>
      </c>
      <c r="C146" s="619"/>
      <c r="D146" s="619"/>
      <c r="E146" s="619"/>
      <c r="F146" s="620"/>
      <c r="G146" s="621"/>
    </row>
    <row r="147" spans="1:7" x14ac:dyDescent="0.25">
      <c r="A147" s="644">
        <v>12020165</v>
      </c>
      <c r="B147" s="625" t="s">
        <v>1570</v>
      </c>
      <c r="C147" s="626">
        <v>80000</v>
      </c>
      <c r="D147" s="626">
        <v>50000</v>
      </c>
      <c r="E147" s="626">
        <v>250000</v>
      </c>
      <c r="F147" s="626">
        <v>250000</v>
      </c>
      <c r="G147" s="645" t="s">
        <v>1571</v>
      </c>
    </row>
    <row r="148" spans="1:7" x14ac:dyDescent="0.25">
      <c r="A148" s="644"/>
      <c r="B148" s="633" t="s">
        <v>1461</v>
      </c>
      <c r="C148" s="632">
        <f t="shared" ref="C148:F148" si="25">SUM(C147)</f>
        <v>80000</v>
      </c>
      <c r="D148" s="632">
        <f t="shared" si="25"/>
        <v>50000</v>
      </c>
      <c r="E148" s="632">
        <f t="shared" si="25"/>
        <v>250000</v>
      </c>
      <c r="F148" s="632">
        <f t="shared" si="25"/>
        <v>250000</v>
      </c>
      <c r="G148" s="621"/>
    </row>
    <row r="149" spans="1:7" x14ac:dyDescent="0.25">
      <c r="A149" s="627">
        <v>120204</v>
      </c>
      <c r="B149" s="638" t="s">
        <v>1467</v>
      </c>
      <c r="C149" s="619"/>
      <c r="D149" s="619"/>
      <c r="E149" s="619"/>
      <c r="F149" s="620"/>
      <c r="G149" s="621"/>
    </row>
    <row r="150" spans="1:7" x14ac:dyDescent="0.25">
      <c r="A150" s="644">
        <v>12020429</v>
      </c>
      <c r="B150" s="625" t="s">
        <v>1572</v>
      </c>
      <c r="C150" s="626">
        <v>0</v>
      </c>
      <c r="D150" s="626">
        <v>0</v>
      </c>
      <c r="E150" s="626">
        <v>300000</v>
      </c>
      <c r="F150" s="626">
        <v>300000</v>
      </c>
      <c r="G150" s="645" t="s">
        <v>1571</v>
      </c>
    </row>
    <row r="151" spans="1:7" x14ac:dyDescent="0.25">
      <c r="A151" s="644"/>
      <c r="B151" s="633" t="s">
        <v>1461</v>
      </c>
      <c r="C151" s="628">
        <f t="shared" ref="C151:F151" si="26">SUM(C150)</f>
        <v>0</v>
      </c>
      <c r="D151" s="632">
        <f t="shared" si="26"/>
        <v>0</v>
      </c>
      <c r="E151" s="632">
        <f t="shared" si="26"/>
        <v>300000</v>
      </c>
      <c r="F151" s="632">
        <f t="shared" si="26"/>
        <v>300000</v>
      </c>
      <c r="G151" s="621"/>
    </row>
    <row r="152" spans="1:7" x14ac:dyDescent="0.25">
      <c r="A152" s="643">
        <v>120213</v>
      </c>
      <c r="B152" s="633" t="s">
        <v>1573</v>
      </c>
      <c r="C152" s="1320"/>
      <c r="D152" s="619"/>
      <c r="E152" s="619"/>
      <c r="F152" s="620"/>
      <c r="G152" s="621"/>
    </row>
    <row r="153" spans="1:7" x14ac:dyDescent="0.25">
      <c r="A153" s="644">
        <v>12021302</v>
      </c>
      <c r="B153" s="625" t="s">
        <v>1574</v>
      </c>
      <c r="C153" s="626">
        <v>0</v>
      </c>
      <c r="D153" s="626">
        <v>0</v>
      </c>
      <c r="E153" s="626">
        <v>500000</v>
      </c>
      <c r="F153" s="626">
        <v>500000</v>
      </c>
      <c r="G153" s="645" t="s">
        <v>1571</v>
      </c>
    </row>
    <row r="154" spans="1:7" x14ac:dyDescent="0.25">
      <c r="A154" s="643"/>
      <c r="B154" s="633" t="s">
        <v>1461</v>
      </c>
      <c r="C154" s="632">
        <f t="shared" ref="C154:F154" si="27">SUM(C153)</f>
        <v>0</v>
      </c>
      <c r="D154" s="632">
        <f t="shared" si="27"/>
        <v>0</v>
      </c>
      <c r="E154" s="632">
        <f t="shared" si="27"/>
        <v>500000</v>
      </c>
      <c r="F154" s="632">
        <f t="shared" si="27"/>
        <v>500000</v>
      </c>
      <c r="G154" s="621"/>
    </row>
    <row r="155" spans="1:7" x14ac:dyDescent="0.25">
      <c r="A155" s="652"/>
      <c r="B155" s="633" t="s">
        <v>1575</v>
      </c>
      <c r="C155" s="634">
        <f t="shared" ref="C155:E155" si="28">SUM(C148,C151,C154)</f>
        <v>80000</v>
      </c>
      <c r="D155" s="634">
        <f t="shared" si="28"/>
        <v>50000</v>
      </c>
      <c r="E155" s="634">
        <f t="shared" si="28"/>
        <v>1050000</v>
      </c>
      <c r="F155" s="634">
        <f>SUM(F148,F151,F154)</f>
        <v>1050000</v>
      </c>
      <c r="G155" s="645"/>
    </row>
    <row r="156" spans="1:7" x14ac:dyDescent="0.25">
      <c r="A156" s="651"/>
      <c r="B156" s="619"/>
      <c r="C156" s="619"/>
      <c r="D156" s="619"/>
      <c r="E156" s="619"/>
      <c r="F156" s="620"/>
      <c r="G156" s="621"/>
    </row>
    <row r="157" spans="1:7" x14ac:dyDescent="0.25">
      <c r="A157" s="637" t="s">
        <v>663</v>
      </c>
      <c r="B157" s="633" t="s">
        <v>995</v>
      </c>
      <c r="C157" s="619"/>
      <c r="D157" s="619"/>
      <c r="E157" s="619"/>
      <c r="F157" s="620"/>
      <c r="G157" s="621"/>
    </row>
    <row r="158" spans="1:7" x14ac:dyDescent="0.25">
      <c r="A158" s="627">
        <v>120205</v>
      </c>
      <c r="B158" s="638" t="s">
        <v>1576</v>
      </c>
      <c r="C158" s="619"/>
      <c r="D158" s="619"/>
      <c r="E158" s="619"/>
      <c r="F158" s="620"/>
      <c r="G158" s="621"/>
    </row>
    <row r="159" spans="1:7" x14ac:dyDescent="0.25">
      <c r="A159" s="644">
        <v>12020501</v>
      </c>
      <c r="B159" s="625" t="s">
        <v>1577</v>
      </c>
      <c r="C159" s="626">
        <v>0</v>
      </c>
      <c r="D159" s="626">
        <v>0</v>
      </c>
      <c r="E159" s="626">
        <v>300000</v>
      </c>
      <c r="F159" s="626">
        <v>300000</v>
      </c>
      <c r="G159" s="621"/>
    </row>
    <row r="160" spans="1:7" x14ac:dyDescent="0.25">
      <c r="A160" s="651"/>
      <c r="B160" s="638" t="s">
        <v>1461</v>
      </c>
      <c r="C160" s="632">
        <f>SUM(C159)</f>
        <v>0</v>
      </c>
      <c r="D160" s="632">
        <f t="shared" ref="D160:F160" si="29">SUM(D159)</f>
        <v>0</v>
      </c>
      <c r="E160" s="632">
        <f t="shared" si="29"/>
        <v>300000</v>
      </c>
      <c r="F160" s="632">
        <f t="shared" si="29"/>
        <v>300000</v>
      </c>
      <c r="G160" s="621"/>
    </row>
    <row r="161" spans="1:7" x14ac:dyDescent="0.25">
      <c r="A161" s="643">
        <v>120213</v>
      </c>
      <c r="B161" s="633" t="s">
        <v>1573</v>
      </c>
      <c r="C161" s="619"/>
      <c r="D161" s="619"/>
      <c r="E161" s="619"/>
      <c r="F161" s="620"/>
      <c r="G161" s="621"/>
    </row>
    <row r="162" spans="1:7" ht="24.75" x14ac:dyDescent="0.25">
      <c r="A162" s="644">
        <v>12021302</v>
      </c>
      <c r="B162" s="625" t="s">
        <v>1578</v>
      </c>
      <c r="C162" s="626">
        <v>200000</v>
      </c>
      <c r="D162" s="626">
        <v>0</v>
      </c>
      <c r="E162" s="626">
        <v>32000000</v>
      </c>
      <c r="F162" s="626">
        <v>126000000</v>
      </c>
      <c r="G162" s="645" t="s">
        <v>1579</v>
      </c>
    </row>
    <row r="163" spans="1:7" x14ac:dyDescent="0.25">
      <c r="A163" s="627"/>
      <c r="B163" s="638" t="s">
        <v>1461</v>
      </c>
      <c r="C163" s="632">
        <f>SUM(C162)</f>
        <v>200000</v>
      </c>
      <c r="D163" s="632">
        <f t="shared" ref="D163:F163" si="30">SUM(D162)</f>
        <v>0</v>
      </c>
      <c r="E163" s="632">
        <f t="shared" si="30"/>
        <v>32000000</v>
      </c>
      <c r="F163" s="632">
        <f t="shared" si="30"/>
        <v>126000000</v>
      </c>
      <c r="G163" s="621"/>
    </row>
    <row r="164" spans="1:7" x14ac:dyDescent="0.25">
      <c r="A164" s="652"/>
      <c r="B164" s="633" t="s">
        <v>1580</v>
      </c>
      <c r="C164" s="634">
        <f>SUM(C160,C163)</f>
        <v>200000</v>
      </c>
      <c r="D164" s="634">
        <f t="shared" ref="D164:F164" si="31">SUM(D160,D163)</f>
        <v>0</v>
      </c>
      <c r="E164" s="634">
        <f t="shared" si="31"/>
        <v>32300000</v>
      </c>
      <c r="F164" s="634">
        <f t="shared" si="31"/>
        <v>126300000</v>
      </c>
      <c r="G164" s="621"/>
    </row>
    <row r="165" spans="1:7" x14ac:dyDescent="0.25">
      <c r="A165" s="652"/>
      <c r="B165" s="622"/>
      <c r="C165" s="619"/>
      <c r="D165" s="619"/>
      <c r="E165" s="619"/>
      <c r="F165" s="620"/>
      <c r="G165" s="621"/>
    </row>
    <row r="166" spans="1:7" x14ac:dyDescent="0.25">
      <c r="A166" s="656" t="s">
        <v>131</v>
      </c>
      <c r="B166" s="633" t="s">
        <v>996</v>
      </c>
      <c r="C166" s="619"/>
      <c r="D166" s="619"/>
      <c r="E166" s="619"/>
      <c r="F166" s="620"/>
      <c r="G166" s="621"/>
    </row>
    <row r="167" spans="1:7" x14ac:dyDescent="0.25">
      <c r="A167" s="627">
        <v>120204</v>
      </c>
      <c r="B167" s="638" t="s">
        <v>1467</v>
      </c>
      <c r="C167" s="619"/>
      <c r="D167" s="619"/>
      <c r="E167" s="619"/>
      <c r="F167" s="620"/>
      <c r="G167" s="621"/>
    </row>
    <row r="168" spans="1:7" ht="19.5" customHeight="1" x14ac:dyDescent="0.25">
      <c r="A168" s="624">
        <v>12020417</v>
      </c>
      <c r="B168" s="625" t="s">
        <v>1535</v>
      </c>
      <c r="C168" s="626">
        <v>0</v>
      </c>
      <c r="D168" s="626">
        <v>30000</v>
      </c>
      <c r="E168" s="626">
        <v>30000</v>
      </c>
      <c r="F168" s="626">
        <v>400000</v>
      </c>
      <c r="G168" s="662" t="s">
        <v>3011</v>
      </c>
    </row>
    <row r="169" spans="1:7" x14ac:dyDescent="0.25">
      <c r="A169" s="627"/>
      <c r="B169" s="633" t="s">
        <v>7</v>
      </c>
      <c r="C169" s="632">
        <f t="shared" ref="C169:F169" si="32">SUM(C168)</f>
        <v>0</v>
      </c>
      <c r="D169" s="632">
        <f t="shared" si="32"/>
        <v>30000</v>
      </c>
      <c r="E169" s="632">
        <f t="shared" si="32"/>
        <v>30000</v>
      </c>
      <c r="F169" s="632">
        <f t="shared" si="32"/>
        <v>400000</v>
      </c>
      <c r="G169" s="663"/>
    </row>
    <row r="170" spans="1:7" x14ac:dyDescent="0.25">
      <c r="A170" s="643">
        <v>120206</v>
      </c>
      <c r="B170" s="633" t="s">
        <v>1472</v>
      </c>
      <c r="C170" s="619"/>
      <c r="D170" s="619"/>
      <c r="E170" s="619"/>
      <c r="F170" s="620"/>
      <c r="G170" s="664"/>
    </row>
    <row r="171" spans="1:7" ht="18.75" customHeight="1" x14ac:dyDescent="0.25">
      <c r="A171" s="644">
        <v>12020620</v>
      </c>
      <c r="B171" s="625" t="s">
        <v>1581</v>
      </c>
      <c r="C171" s="626">
        <v>0</v>
      </c>
      <c r="D171" s="626">
        <v>0</v>
      </c>
      <c r="E171" s="626">
        <v>0</v>
      </c>
      <c r="F171" s="626">
        <v>20000</v>
      </c>
      <c r="G171" s="662" t="s">
        <v>1582</v>
      </c>
    </row>
    <row r="172" spans="1:7" x14ac:dyDescent="0.25">
      <c r="A172" s="627"/>
      <c r="B172" s="633" t="s">
        <v>1461</v>
      </c>
      <c r="C172" s="632">
        <f t="shared" ref="C172:F172" si="33">SUM(C171)</f>
        <v>0</v>
      </c>
      <c r="D172" s="632">
        <f t="shared" si="33"/>
        <v>0</v>
      </c>
      <c r="E172" s="632">
        <f t="shared" si="33"/>
        <v>0</v>
      </c>
      <c r="F172" s="632">
        <f t="shared" si="33"/>
        <v>20000</v>
      </c>
      <c r="G172" s="663"/>
    </row>
    <row r="173" spans="1:7" x14ac:dyDescent="0.25">
      <c r="A173" s="627">
        <v>120207</v>
      </c>
      <c r="B173" s="647" t="s">
        <v>1475</v>
      </c>
      <c r="C173" s="619"/>
      <c r="D173" s="619"/>
      <c r="E173" s="619"/>
      <c r="F173" s="620"/>
      <c r="G173" s="664"/>
    </row>
    <row r="174" spans="1:7" x14ac:dyDescent="0.25">
      <c r="A174" s="644">
        <v>12020704</v>
      </c>
      <c r="B174" s="648" t="s">
        <v>1583</v>
      </c>
      <c r="C174" s="626">
        <v>0</v>
      </c>
      <c r="D174" s="626">
        <v>0</v>
      </c>
      <c r="E174" s="626">
        <v>0</v>
      </c>
      <c r="F174" s="626">
        <v>0</v>
      </c>
      <c r="G174" s="662"/>
    </row>
    <row r="175" spans="1:7" x14ac:dyDescent="0.25">
      <c r="A175" s="644">
        <v>12020716</v>
      </c>
      <c r="B175" s="648" t="s">
        <v>1584</v>
      </c>
      <c r="C175" s="626">
        <v>0</v>
      </c>
      <c r="D175" s="626">
        <v>0</v>
      </c>
      <c r="E175" s="626">
        <v>3000</v>
      </c>
      <c r="F175" s="626">
        <v>0</v>
      </c>
      <c r="G175" s="662"/>
    </row>
    <row r="176" spans="1:7" x14ac:dyDescent="0.25">
      <c r="A176" s="627"/>
      <c r="B176" s="647" t="s">
        <v>1461</v>
      </c>
      <c r="C176" s="632">
        <f t="shared" ref="C176:F176" si="34">SUM(C174:C175)</f>
        <v>0</v>
      </c>
      <c r="D176" s="632">
        <f t="shared" si="34"/>
        <v>0</v>
      </c>
      <c r="E176" s="632">
        <f t="shared" si="34"/>
        <v>3000</v>
      </c>
      <c r="F176" s="632">
        <f t="shared" si="34"/>
        <v>0</v>
      </c>
      <c r="G176" s="663"/>
    </row>
    <row r="177" spans="1:7" x14ac:dyDescent="0.25">
      <c r="A177" s="627">
        <v>120208</v>
      </c>
      <c r="B177" s="647" t="s">
        <v>1585</v>
      </c>
      <c r="C177" s="619"/>
      <c r="D177" s="619"/>
      <c r="E177" s="619"/>
      <c r="F177" s="620"/>
      <c r="G177" s="664"/>
    </row>
    <row r="178" spans="1:7" x14ac:dyDescent="0.25">
      <c r="A178" s="644">
        <v>12020801</v>
      </c>
      <c r="B178" s="648" t="s">
        <v>1586</v>
      </c>
      <c r="C178" s="626">
        <v>485000</v>
      </c>
      <c r="D178" s="626">
        <v>0</v>
      </c>
      <c r="E178" s="626">
        <v>0</v>
      </c>
      <c r="F178" s="626">
        <v>0</v>
      </c>
      <c r="G178" s="662" t="s">
        <v>1587</v>
      </c>
    </row>
    <row r="179" spans="1:7" x14ac:dyDescent="0.25">
      <c r="A179" s="644"/>
      <c r="B179" s="647" t="s">
        <v>1461</v>
      </c>
      <c r="C179" s="632">
        <f t="shared" ref="C179:F179" si="35">SUM(C178)</f>
        <v>485000</v>
      </c>
      <c r="D179" s="632">
        <f t="shared" si="35"/>
        <v>0</v>
      </c>
      <c r="E179" s="632">
        <f t="shared" si="35"/>
        <v>0</v>
      </c>
      <c r="F179" s="632">
        <f t="shared" si="35"/>
        <v>0</v>
      </c>
      <c r="G179" s="621"/>
    </row>
    <row r="180" spans="1:7" x14ac:dyDescent="0.25">
      <c r="A180" s="627">
        <v>120210</v>
      </c>
      <c r="B180" s="647" t="s">
        <v>1478</v>
      </c>
      <c r="C180" s="619"/>
      <c r="D180" s="619"/>
      <c r="E180" s="619"/>
      <c r="F180" s="620"/>
      <c r="G180" s="621"/>
    </row>
    <row r="181" spans="1:7" x14ac:dyDescent="0.25">
      <c r="A181" s="644">
        <v>12021002</v>
      </c>
      <c r="B181" s="648" t="s">
        <v>1588</v>
      </c>
      <c r="C181" s="626">
        <v>11511627</v>
      </c>
      <c r="D181" s="626">
        <v>35184227</v>
      </c>
      <c r="E181" s="626">
        <v>37442831</v>
      </c>
      <c r="F181" s="626">
        <v>38382784</v>
      </c>
      <c r="G181" s="621"/>
    </row>
    <row r="182" spans="1:7" x14ac:dyDescent="0.25">
      <c r="A182" s="627"/>
      <c r="B182" s="647" t="s">
        <v>1461</v>
      </c>
      <c r="C182" s="632">
        <f t="shared" ref="C182:E182" si="36">SUM(C181)</f>
        <v>11511627</v>
      </c>
      <c r="D182" s="632">
        <f t="shared" si="36"/>
        <v>35184227</v>
      </c>
      <c r="E182" s="632">
        <f t="shared" si="36"/>
        <v>37442831</v>
      </c>
      <c r="F182" s="632">
        <f>SUM(F181)</f>
        <v>38382784</v>
      </c>
      <c r="G182" s="621"/>
    </row>
    <row r="183" spans="1:7" x14ac:dyDescent="0.25">
      <c r="A183" s="652"/>
      <c r="B183" s="633" t="s">
        <v>1589</v>
      </c>
      <c r="C183" s="634">
        <f t="shared" ref="C183:E183" si="37">SUM(C176,C172,C169,C179,C182)</f>
        <v>11996627</v>
      </c>
      <c r="D183" s="634">
        <f t="shared" si="37"/>
        <v>35214227</v>
      </c>
      <c r="E183" s="634">
        <f t="shared" si="37"/>
        <v>37475831</v>
      </c>
      <c r="F183" s="634">
        <f>SUM(F176,F172,F169,F179,F182)</f>
        <v>38802784</v>
      </c>
      <c r="G183" s="621"/>
    </row>
    <row r="184" spans="1:7" x14ac:dyDescent="0.25">
      <c r="A184" s="652"/>
      <c r="B184" s="633"/>
      <c r="C184" s="619"/>
      <c r="D184" s="619"/>
      <c r="E184" s="619"/>
      <c r="F184" s="620"/>
      <c r="G184" s="621"/>
    </row>
    <row r="185" spans="1:7" x14ac:dyDescent="0.25">
      <c r="A185" s="656" t="s">
        <v>132</v>
      </c>
      <c r="B185" s="633" t="s">
        <v>997</v>
      </c>
      <c r="C185" s="619"/>
      <c r="D185" s="619"/>
      <c r="E185" s="619"/>
      <c r="F185" s="620"/>
      <c r="G185" s="621"/>
    </row>
    <row r="186" spans="1:7" x14ac:dyDescent="0.25">
      <c r="A186" s="627">
        <v>120201</v>
      </c>
      <c r="B186" s="638" t="s">
        <v>1590</v>
      </c>
      <c r="C186" s="619"/>
      <c r="D186" s="619"/>
      <c r="E186" s="619"/>
      <c r="F186" s="620"/>
      <c r="G186" s="621"/>
    </row>
    <row r="187" spans="1:7" ht="21" customHeight="1" x14ac:dyDescent="0.25">
      <c r="A187" s="644">
        <v>12020146</v>
      </c>
      <c r="B187" s="625" t="s">
        <v>1511</v>
      </c>
      <c r="C187" s="626">
        <v>0</v>
      </c>
      <c r="D187" s="626">
        <v>0</v>
      </c>
      <c r="E187" s="626">
        <v>2500000</v>
      </c>
      <c r="F187" s="626">
        <v>1000000</v>
      </c>
      <c r="G187" s="658" t="s">
        <v>1591</v>
      </c>
    </row>
    <row r="188" spans="1:7" ht="21" customHeight="1" x14ac:dyDescent="0.25">
      <c r="A188" s="624">
        <v>12020162</v>
      </c>
      <c r="B188" s="625" t="s">
        <v>1592</v>
      </c>
      <c r="C188" s="626">
        <v>0</v>
      </c>
      <c r="D188" s="626">
        <v>80000</v>
      </c>
      <c r="E188" s="626">
        <v>80000</v>
      </c>
      <c r="F188" s="626">
        <v>100000</v>
      </c>
      <c r="G188" s="658" t="s">
        <v>1593</v>
      </c>
    </row>
    <row r="189" spans="1:7" x14ac:dyDescent="0.25">
      <c r="A189" s="627"/>
      <c r="B189" s="633" t="s">
        <v>1461</v>
      </c>
      <c r="C189" s="632">
        <f t="shared" ref="C189:F189" si="38">SUM(C187:C188)</f>
        <v>0</v>
      </c>
      <c r="D189" s="632">
        <f t="shared" si="38"/>
        <v>80000</v>
      </c>
      <c r="E189" s="632">
        <f t="shared" si="38"/>
        <v>2580000</v>
      </c>
      <c r="F189" s="632">
        <f t="shared" si="38"/>
        <v>1100000</v>
      </c>
      <c r="G189" s="659"/>
    </row>
    <row r="190" spans="1:7" x14ac:dyDescent="0.25">
      <c r="A190" s="627">
        <v>120204</v>
      </c>
      <c r="B190" s="638" t="s">
        <v>1467</v>
      </c>
      <c r="C190" s="619"/>
      <c r="D190" s="619"/>
      <c r="E190" s="619"/>
      <c r="F190" s="620"/>
      <c r="G190" s="659"/>
    </row>
    <row r="191" spans="1:7" ht="21" customHeight="1" x14ac:dyDescent="0.25">
      <c r="A191" s="644">
        <v>12020417</v>
      </c>
      <c r="B191" s="625" t="s">
        <v>1535</v>
      </c>
      <c r="C191" s="626">
        <v>0</v>
      </c>
      <c r="D191" s="626">
        <v>180000</v>
      </c>
      <c r="E191" s="626">
        <v>180000</v>
      </c>
      <c r="F191" s="626">
        <v>0</v>
      </c>
      <c r="G191" s="658" t="s">
        <v>1594</v>
      </c>
    </row>
    <row r="192" spans="1:7" ht="21" customHeight="1" x14ac:dyDescent="0.25">
      <c r="A192" s="624">
        <v>12020429</v>
      </c>
      <c r="B192" s="625" t="s">
        <v>1595</v>
      </c>
      <c r="C192" s="626">
        <v>120000</v>
      </c>
      <c r="D192" s="626">
        <v>110000</v>
      </c>
      <c r="E192" s="626">
        <v>150000</v>
      </c>
      <c r="F192" s="626">
        <v>200000</v>
      </c>
      <c r="G192" s="658" t="s">
        <v>1596</v>
      </c>
    </row>
    <row r="193" spans="1:7" x14ac:dyDescent="0.25">
      <c r="A193" s="627"/>
      <c r="B193" s="633" t="s">
        <v>1461</v>
      </c>
      <c r="C193" s="628">
        <f t="shared" ref="C193:F193" si="39">SUM(C191:C192)</f>
        <v>120000</v>
      </c>
      <c r="D193" s="632">
        <f>SUM(D191:D192)</f>
        <v>290000</v>
      </c>
      <c r="E193" s="632">
        <f t="shared" si="39"/>
        <v>330000</v>
      </c>
      <c r="F193" s="632">
        <f t="shared" si="39"/>
        <v>200000</v>
      </c>
      <c r="G193" s="659"/>
    </row>
    <row r="194" spans="1:7" x14ac:dyDescent="0.25">
      <c r="A194" s="643">
        <v>120206</v>
      </c>
      <c r="B194" s="633" t="s">
        <v>1472</v>
      </c>
      <c r="C194" s="1320"/>
      <c r="D194" s="619"/>
      <c r="E194" s="619"/>
      <c r="F194" s="620"/>
      <c r="G194" s="659"/>
    </row>
    <row r="195" spans="1:7" ht="20.25" customHeight="1" x14ac:dyDescent="0.25">
      <c r="A195" s="644">
        <v>12020633</v>
      </c>
      <c r="B195" s="648" t="s">
        <v>1597</v>
      </c>
      <c r="C195" s="626">
        <v>25000</v>
      </c>
      <c r="D195" s="626">
        <v>40000</v>
      </c>
      <c r="E195" s="626">
        <v>60000</v>
      </c>
      <c r="F195" s="626">
        <v>700000</v>
      </c>
      <c r="G195" s="714" t="s">
        <v>1598</v>
      </c>
    </row>
    <row r="196" spans="1:7" x14ac:dyDescent="0.25">
      <c r="A196" s="627"/>
      <c r="B196" s="647" t="s">
        <v>1461</v>
      </c>
      <c r="C196" s="628">
        <f t="shared" ref="C196:F196" si="40">SUM(C195)</f>
        <v>25000</v>
      </c>
      <c r="D196" s="632">
        <f t="shared" si="40"/>
        <v>40000</v>
      </c>
      <c r="E196" s="632">
        <f t="shared" si="40"/>
        <v>60000</v>
      </c>
      <c r="F196" s="632">
        <f t="shared" si="40"/>
        <v>700000</v>
      </c>
      <c r="G196" s="659"/>
    </row>
    <row r="197" spans="1:7" x14ac:dyDescent="0.25">
      <c r="A197" s="627">
        <v>120207</v>
      </c>
      <c r="B197" s="647" t="s">
        <v>1475</v>
      </c>
      <c r="C197" s="1320"/>
      <c r="D197" s="619"/>
      <c r="E197" s="619"/>
      <c r="F197" s="620"/>
      <c r="G197" s="659"/>
    </row>
    <row r="198" spans="1:7" ht="18.75" customHeight="1" x14ac:dyDescent="0.25">
      <c r="A198" s="644">
        <v>12020730</v>
      </c>
      <c r="B198" s="648" t="s">
        <v>1599</v>
      </c>
      <c r="C198" s="626">
        <v>0</v>
      </c>
      <c r="D198" s="626">
        <v>0</v>
      </c>
      <c r="E198" s="626">
        <v>0</v>
      </c>
      <c r="F198" s="626">
        <v>0</v>
      </c>
      <c r="G198" s="1204" t="s">
        <v>1600</v>
      </c>
    </row>
    <row r="199" spans="1:7" ht="18.75" customHeight="1" x14ac:dyDescent="0.25">
      <c r="A199" s="644">
        <v>12020731</v>
      </c>
      <c r="B199" s="648" t="s">
        <v>1601</v>
      </c>
      <c r="C199" s="626">
        <v>0</v>
      </c>
      <c r="D199" s="626">
        <v>119000</v>
      </c>
      <c r="E199" s="626">
        <v>80000</v>
      </c>
      <c r="F199" s="626">
        <v>130000</v>
      </c>
      <c r="G199" s="658" t="s">
        <v>1602</v>
      </c>
    </row>
    <row r="200" spans="1:7" ht="18.75" customHeight="1" x14ac:dyDescent="0.25">
      <c r="A200" s="644">
        <v>12020732</v>
      </c>
      <c r="B200" s="648" t="s">
        <v>1603</v>
      </c>
      <c r="C200" s="626">
        <v>5129000</v>
      </c>
      <c r="D200" s="626">
        <v>36684350</v>
      </c>
      <c r="E200" s="626">
        <v>52948850</v>
      </c>
      <c r="F200" s="626">
        <v>115000000</v>
      </c>
      <c r="G200" s="680" t="s">
        <v>1604</v>
      </c>
    </row>
    <row r="201" spans="1:7" ht="20.25" customHeight="1" x14ac:dyDescent="0.25">
      <c r="A201" s="644">
        <v>12020733</v>
      </c>
      <c r="B201" s="648" t="s">
        <v>1605</v>
      </c>
      <c r="C201" s="626">
        <v>0</v>
      </c>
      <c r="D201" s="626">
        <v>0</v>
      </c>
      <c r="E201" s="626">
        <v>600000</v>
      </c>
      <c r="F201" s="626">
        <v>0</v>
      </c>
      <c r="G201" s="658" t="s">
        <v>1606</v>
      </c>
    </row>
    <row r="202" spans="1:7" ht="31.5" customHeight="1" x14ac:dyDescent="0.25">
      <c r="A202" s="644">
        <v>12021701</v>
      </c>
      <c r="B202" s="648" t="s">
        <v>1607</v>
      </c>
      <c r="C202" s="626">
        <v>0</v>
      </c>
      <c r="D202" s="626">
        <v>0</v>
      </c>
      <c r="E202" s="626">
        <v>0</v>
      </c>
      <c r="F202" s="626">
        <v>500000</v>
      </c>
      <c r="G202" s="658" t="s">
        <v>1608</v>
      </c>
    </row>
    <row r="203" spans="1:7" x14ac:dyDescent="0.25">
      <c r="A203" s="627"/>
      <c r="B203" s="647" t="s">
        <v>1461</v>
      </c>
      <c r="C203" s="632">
        <f>SUM(C198:C202)</f>
        <v>5129000</v>
      </c>
      <c r="D203" s="632">
        <f>SUM(D198:D202)</f>
        <v>36803350</v>
      </c>
      <c r="E203" s="632">
        <f t="shared" ref="E203" si="41">SUM(E198:E202)</f>
        <v>53628850</v>
      </c>
      <c r="F203" s="632">
        <f>SUM(F198:F202)</f>
        <v>115630000</v>
      </c>
      <c r="G203" s="621"/>
    </row>
    <row r="204" spans="1:7" x14ac:dyDescent="0.25">
      <c r="A204" s="627"/>
      <c r="B204" s="633" t="s">
        <v>1609</v>
      </c>
      <c r="C204" s="634">
        <f t="shared" ref="C204:E204" si="42">SUM(C189,C193,C196,C203)</f>
        <v>5274000</v>
      </c>
      <c r="D204" s="634">
        <f t="shared" si="42"/>
        <v>37213350</v>
      </c>
      <c r="E204" s="634">
        <f t="shared" si="42"/>
        <v>56598850</v>
      </c>
      <c r="F204" s="634">
        <f>SUM(F189,F193,F196,F203)</f>
        <v>117630000</v>
      </c>
      <c r="G204" s="621"/>
    </row>
    <row r="205" spans="1:7" x14ac:dyDescent="0.25">
      <c r="A205" s="627"/>
      <c r="B205" s="633"/>
      <c r="C205" s="619"/>
      <c r="D205" s="619"/>
      <c r="E205" s="619"/>
      <c r="F205" s="620"/>
      <c r="G205" s="621"/>
    </row>
    <row r="206" spans="1:7" x14ac:dyDescent="0.25">
      <c r="A206" s="656" t="s">
        <v>135</v>
      </c>
      <c r="B206" s="633" t="s">
        <v>2992</v>
      </c>
      <c r="C206" s="619"/>
      <c r="D206" s="619"/>
      <c r="E206" s="619"/>
      <c r="F206" s="620"/>
      <c r="G206" s="621"/>
    </row>
    <row r="207" spans="1:7" x14ac:dyDescent="0.25">
      <c r="A207" s="627">
        <v>120201</v>
      </c>
      <c r="B207" s="638" t="s">
        <v>1610</v>
      </c>
      <c r="C207" s="619"/>
      <c r="D207" s="619"/>
      <c r="E207" s="619"/>
      <c r="F207" s="620"/>
      <c r="G207" s="621"/>
    </row>
    <row r="208" spans="1:7" ht="18.75" customHeight="1" x14ac:dyDescent="0.25">
      <c r="A208" s="644">
        <v>12020119</v>
      </c>
      <c r="B208" s="648" t="s">
        <v>1611</v>
      </c>
      <c r="C208" s="626">
        <v>200000</v>
      </c>
      <c r="D208" s="626">
        <v>23000</v>
      </c>
      <c r="E208" s="626">
        <v>2500000</v>
      </c>
      <c r="F208" s="626">
        <v>500000</v>
      </c>
      <c r="G208" s="707" t="s">
        <v>1612</v>
      </c>
    </row>
    <row r="209" spans="1:7" ht="18.75" customHeight="1" x14ac:dyDescent="0.25">
      <c r="A209" s="644">
        <v>12020122</v>
      </c>
      <c r="B209" s="625" t="s">
        <v>1613</v>
      </c>
      <c r="C209" s="626">
        <v>393000</v>
      </c>
      <c r="D209" s="626">
        <v>30000</v>
      </c>
      <c r="E209" s="626">
        <v>60000</v>
      </c>
      <c r="F209" s="626">
        <v>120000</v>
      </c>
      <c r="G209" s="707" t="s">
        <v>1614</v>
      </c>
    </row>
    <row r="210" spans="1:7" x14ac:dyDescent="0.25">
      <c r="A210" s="624">
        <v>12020148</v>
      </c>
      <c r="B210" s="648" t="s">
        <v>1615</v>
      </c>
      <c r="C210" s="626">
        <v>10557000</v>
      </c>
      <c r="D210" s="626">
        <v>0</v>
      </c>
      <c r="E210" s="626">
        <v>15000000</v>
      </c>
      <c r="F210" s="626">
        <v>18000000</v>
      </c>
      <c r="G210" s="898"/>
    </row>
    <row r="211" spans="1:7" x14ac:dyDescent="0.25">
      <c r="A211" s="644">
        <v>12020149</v>
      </c>
      <c r="B211" s="625" t="s">
        <v>1616</v>
      </c>
      <c r="C211" s="626">
        <v>2200</v>
      </c>
      <c r="D211" s="626">
        <v>0</v>
      </c>
      <c r="E211" s="626">
        <v>0</v>
      </c>
      <c r="F211" s="626">
        <v>0</v>
      </c>
      <c r="G211" s="706"/>
    </row>
    <row r="212" spans="1:7" x14ac:dyDescent="0.25">
      <c r="A212" s="644">
        <v>12020150</v>
      </c>
      <c r="B212" s="625" t="s">
        <v>1617</v>
      </c>
      <c r="C212" s="626">
        <v>45000</v>
      </c>
      <c r="D212" s="626">
        <v>0</v>
      </c>
      <c r="E212" s="626">
        <v>0</v>
      </c>
      <c r="F212" s="626">
        <v>0</v>
      </c>
      <c r="G212" s="706"/>
    </row>
    <row r="213" spans="1:7" ht="21" customHeight="1" x14ac:dyDescent="0.25">
      <c r="A213" s="644">
        <v>12020151</v>
      </c>
      <c r="B213" s="625" t="s">
        <v>1618</v>
      </c>
      <c r="C213" s="626">
        <v>20000</v>
      </c>
      <c r="D213" s="626">
        <v>0</v>
      </c>
      <c r="E213" s="626">
        <v>0</v>
      </c>
      <c r="F213" s="626">
        <v>0</v>
      </c>
      <c r="G213" s="707" t="s">
        <v>3012</v>
      </c>
    </row>
    <row r="214" spans="1:7" ht="21" customHeight="1" x14ac:dyDescent="0.25">
      <c r="A214" s="644">
        <v>12020152</v>
      </c>
      <c r="B214" s="625" t="s">
        <v>1619</v>
      </c>
      <c r="C214" s="626">
        <v>0</v>
      </c>
      <c r="D214" s="626">
        <v>30000</v>
      </c>
      <c r="E214" s="626">
        <v>35000</v>
      </c>
      <c r="F214" s="626">
        <v>40000</v>
      </c>
      <c r="G214" s="707" t="s">
        <v>1620</v>
      </c>
    </row>
    <row r="215" spans="1:7" ht="21" customHeight="1" x14ac:dyDescent="0.25">
      <c r="A215" s="644">
        <v>12020153</v>
      </c>
      <c r="B215" s="648" t="s">
        <v>1621</v>
      </c>
      <c r="C215" s="626">
        <v>30000</v>
      </c>
      <c r="D215" s="626">
        <v>0</v>
      </c>
      <c r="E215" s="626">
        <v>0</v>
      </c>
      <c r="F215" s="626">
        <v>60000</v>
      </c>
      <c r="G215" s="707" t="s">
        <v>1622</v>
      </c>
    </row>
    <row r="216" spans="1:7" ht="21" customHeight="1" x14ac:dyDescent="0.25">
      <c r="A216" s="644">
        <v>12020154</v>
      </c>
      <c r="B216" s="648" t="s">
        <v>1623</v>
      </c>
      <c r="C216" s="626">
        <v>101000</v>
      </c>
      <c r="D216" s="626">
        <v>10000</v>
      </c>
      <c r="E216" s="626">
        <v>0</v>
      </c>
      <c r="F216" s="626">
        <v>50000</v>
      </c>
      <c r="G216" s="707" t="s">
        <v>1624</v>
      </c>
    </row>
    <row r="217" spans="1:7" ht="21" customHeight="1" x14ac:dyDescent="0.25">
      <c r="A217" s="644">
        <v>12020171</v>
      </c>
      <c r="B217" s="648" t="s">
        <v>1625</v>
      </c>
      <c r="C217" s="626">
        <v>0</v>
      </c>
      <c r="D217" s="626">
        <v>32000</v>
      </c>
      <c r="E217" s="626">
        <v>20000</v>
      </c>
      <c r="F217" s="626">
        <v>60000</v>
      </c>
      <c r="G217" s="899" t="s">
        <v>1626</v>
      </c>
    </row>
    <row r="218" spans="1:7" ht="21" customHeight="1" x14ac:dyDescent="0.25">
      <c r="A218" s="644">
        <v>12020172</v>
      </c>
      <c r="B218" s="648" t="s">
        <v>1627</v>
      </c>
      <c r="C218" s="626">
        <v>0</v>
      </c>
      <c r="D218" s="626">
        <v>50000</v>
      </c>
      <c r="E218" s="626">
        <v>60000</v>
      </c>
      <c r="F218" s="626">
        <v>481000</v>
      </c>
      <c r="G218" s="899" t="s">
        <v>1628</v>
      </c>
    </row>
    <row r="219" spans="1:7" x14ac:dyDescent="0.25">
      <c r="A219" s="627"/>
      <c r="B219" s="633" t="s">
        <v>1461</v>
      </c>
      <c r="C219" s="628">
        <f t="shared" ref="C219:E219" si="43">SUM(C208:C218)</f>
        <v>11348200</v>
      </c>
      <c r="D219" s="632">
        <f t="shared" si="43"/>
        <v>175000</v>
      </c>
      <c r="E219" s="632">
        <f t="shared" si="43"/>
        <v>17675000</v>
      </c>
      <c r="F219" s="632">
        <f>SUM(F208:F218)</f>
        <v>19311000</v>
      </c>
      <c r="G219" s="706"/>
    </row>
    <row r="220" spans="1:7" x14ac:dyDescent="0.25">
      <c r="A220" s="627">
        <v>120204</v>
      </c>
      <c r="B220" s="638" t="s">
        <v>1467</v>
      </c>
      <c r="C220" s="1320"/>
      <c r="D220" s="619"/>
      <c r="E220" s="619"/>
      <c r="F220" s="620"/>
      <c r="G220" s="706"/>
    </row>
    <row r="221" spans="1:7" x14ac:dyDescent="0.25">
      <c r="A221" s="644">
        <v>12020417</v>
      </c>
      <c r="B221" s="625" t="s">
        <v>1535</v>
      </c>
      <c r="C221" s="626">
        <v>0</v>
      </c>
      <c r="D221" s="626">
        <v>0</v>
      </c>
      <c r="E221" s="626">
        <v>0</v>
      </c>
      <c r="F221" s="626">
        <v>0</v>
      </c>
      <c r="G221" s="706" t="s">
        <v>1629</v>
      </c>
    </row>
    <row r="222" spans="1:7" ht="16.5" customHeight="1" x14ac:dyDescent="0.25">
      <c r="A222" s="644">
        <v>12020429</v>
      </c>
      <c r="B222" s="625" t="s">
        <v>1630</v>
      </c>
      <c r="C222" s="626">
        <v>0</v>
      </c>
      <c r="D222" s="626">
        <v>1131000</v>
      </c>
      <c r="E222" s="626">
        <v>939500</v>
      </c>
      <c r="F222" s="626">
        <v>1200000</v>
      </c>
      <c r="G222" s="707" t="s">
        <v>1631</v>
      </c>
    </row>
    <row r="223" spans="1:7" x14ac:dyDescent="0.25">
      <c r="A223" s="644">
        <v>12020441</v>
      </c>
      <c r="B223" s="648" t="s">
        <v>1632</v>
      </c>
      <c r="C223" s="626">
        <v>0</v>
      </c>
      <c r="D223" s="626">
        <v>0</v>
      </c>
      <c r="E223" s="626">
        <v>0</v>
      </c>
      <c r="F223" s="626">
        <v>600000</v>
      </c>
      <c r="G223" s="707"/>
    </row>
    <row r="224" spans="1:7" x14ac:dyDescent="0.25">
      <c r="A224" s="644">
        <v>12020447</v>
      </c>
      <c r="B224" s="648" t="s">
        <v>1634</v>
      </c>
      <c r="C224" s="626">
        <v>0</v>
      </c>
      <c r="D224" s="626">
        <v>0</v>
      </c>
      <c r="E224" s="626">
        <v>0</v>
      </c>
      <c r="F224" s="626">
        <v>0</v>
      </c>
      <c r="G224" s="706"/>
    </row>
    <row r="225" spans="1:7" ht="19.5" customHeight="1" x14ac:dyDescent="0.25">
      <c r="A225" s="644">
        <v>12020450</v>
      </c>
      <c r="B225" s="625" t="s">
        <v>1635</v>
      </c>
      <c r="C225" s="626">
        <v>321000</v>
      </c>
      <c r="D225" s="626">
        <v>36741600</v>
      </c>
      <c r="E225" s="626">
        <v>19600000</v>
      </c>
      <c r="F225" s="626">
        <v>20488000</v>
      </c>
      <c r="G225" s="707" t="s">
        <v>1636</v>
      </c>
    </row>
    <row r="226" spans="1:7" x14ac:dyDescent="0.25">
      <c r="A226" s="644">
        <v>12020455</v>
      </c>
      <c r="B226" s="625" t="s">
        <v>1471</v>
      </c>
      <c r="C226" s="626">
        <v>0</v>
      </c>
      <c r="D226" s="626">
        <v>0</v>
      </c>
      <c r="E226" s="626">
        <v>0</v>
      </c>
      <c r="F226" s="626">
        <v>0</v>
      </c>
      <c r="G226" s="706"/>
    </row>
    <row r="227" spans="1:7" x14ac:dyDescent="0.25">
      <c r="A227" s="644">
        <v>12020482</v>
      </c>
      <c r="B227" s="648" t="s">
        <v>1637</v>
      </c>
      <c r="C227" s="626"/>
      <c r="D227" s="626">
        <v>2000</v>
      </c>
      <c r="E227" s="626">
        <v>2000</v>
      </c>
      <c r="F227" s="626">
        <v>0</v>
      </c>
      <c r="G227" s="706" t="s">
        <v>1633</v>
      </c>
    </row>
    <row r="228" spans="1:7" ht="18" customHeight="1" x14ac:dyDescent="0.25">
      <c r="A228" s="644">
        <v>12020483</v>
      </c>
      <c r="B228" s="648" t="s">
        <v>1638</v>
      </c>
      <c r="C228" s="626"/>
      <c r="D228" s="626">
        <v>46000</v>
      </c>
      <c r="E228" s="626">
        <v>66000</v>
      </c>
      <c r="F228" s="626">
        <v>50000</v>
      </c>
      <c r="G228" s="707" t="s">
        <v>1639</v>
      </c>
    </row>
    <row r="229" spans="1:7" x14ac:dyDescent="0.25">
      <c r="A229" s="651"/>
      <c r="B229" s="638" t="s">
        <v>1461</v>
      </c>
      <c r="C229" s="628">
        <f>SUM(C221:C228)</f>
        <v>321000</v>
      </c>
      <c r="D229" s="632">
        <f t="shared" ref="D229:E229" si="44">SUM(D221:D228)</f>
        <v>37920600</v>
      </c>
      <c r="E229" s="632">
        <f t="shared" si="44"/>
        <v>20607500</v>
      </c>
      <c r="F229" s="632">
        <f>SUM(F221:F228)</f>
        <v>22338000</v>
      </c>
      <c r="G229" s="706"/>
    </row>
    <row r="230" spans="1:7" x14ac:dyDescent="0.25">
      <c r="A230" s="643">
        <v>120206</v>
      </c>
      <c r="B230" s="633" t="s">
        <v>1472</v>
      </c>
      <c r="C230" s="1320"/>
      <c r="D230" s="619"/>
      <c r="E230" s="619"/>
      <c r="F230" s="620"/>
      <c r="G230" s="706"/>
    </row>
    <row r="231" spans="1:7" x14ac:dyDescent="0.25">
      <c r="A231" s="644">
        <v>12020609</v>
      </c>
      <c r="B231" s="625" t="s">
        <v>1640</v>
      </c>
      <c r="C231" s="626">
        <v>14000</v>
      </c>
      <c r="D231" s="626">
        <v>0</v>
      </c>
      <c r="E231" s="626">
        <v>0</v>
      </c>
      <c r="F231" s="626">
        <v>0</v>
      </c>
      <c r="G231" s="706"/>
    </row>
    <row r="232" spans="1:7" x14ac:dyDescent="0.25">
      <c r="A232" s="644">
        <v>12020612</v>
      </c>
      <c r="B232" s="625" t="s">
        <v>1641</v>
      </c>
      <c r="C232" s="626">
        <v>0</v>
      </c>
      <c r="D232" s="626">
        <v>0</v>
      </c>
      <c r="E232" s="626">
        <v>0</v>
      </c>
      <c r="F232" s="626">
        <v>0</v>
      </c>
      <c r="G232" s="706"/>
    </row>
    <row r="233" spans="1:7" ht="24" x14ac:dyDescent="0.25">
      <c r="A233" s="644">
        <v>12020622</v>
      </c>
      <c r="B233" s="625" t="s">
        <v>1642</v>
      </c>
      <c r="C233" s="626">
        <v>30400</v>
      </c>
      <c r="D233" s="626">
        <v>30700</v>
      </c>
      <c r="E233" s="626">
        <v>30500</v>
      </c>
      <c r="F233" s="626">
        <v>50000</v>
      </c>
      <c r="G233" s="707" t="s">
        <v>1643</v>
      </c>
    </row>
    <row r="234" spans="1:7" x14ac:dyDescent="0.25">
      <c r="A234" s="644">
        <v>12020623</v>
      </c>
      <c r="B234" s="625" t="s">
        <v>1644</v>
      </c>
      <c r="C234" s="626">
        <v>4020000</v>
      </c>
      <c r="D234" s="626">
        <v>0</v>
      </c>
      <c r="E234" s="626">
        <v>0</v>
      </c>
      <c r="F234" s="626">
        <v>2767000000</v>
      </c>
      <c r="G234" s="706"/>
    </row>
    <row r="235" spans="1:7" x14ac:dyDescent="0.25">
      <c r="A235" s="644">
        <v>12020624</v>
      </c>
      <c r="B235" s="625" t="s">
        <v>1645</v>
      </c>
      <c r="C235" s="626">
        <v>2956964</v>
      </c>
      <c r="D235" s="626">
        <v>2433516</v>
      </c>
      <c r="E235" s="626">
        <v>61222712</v>
      </c>
      <c r="F235" s="626">
        <v>59323661</v>
      </c>
      <c r="G235" s="898" t="s">
        <v>1646</v>
      </c>
    </row>
    <row r="236" spans="1:7" x14ac:dyDescent="0.25">
      <c r="A236" s="644">
        <v>12020625</v>
      </c>
      <c r="B236" s="625" t="s">
        <v>1647</v>
      </c>
      <c r="C236" s="626">
        <v>0</v>
      </c>
      <c r="D236" s="626">
        <v>32000</v>
      </c>
      <c r="E236" s="626">
        <v>35000</v>
      </c>
      <c r="F236" s="626">
        <v>7790000</v>
      </c>
      <c r="G236" s="899"/>
    </row>
    <row r="237" spans="1:7" ht="12.75" customHeight="1" x14ac:dyDescent="0.25">
      <c r="A237" s="644">
        <v>12020626</v>
      </c>
      <c r="B237" s="625" t="s">
        <v>1648</v>
      </c>
      <c r="C237" s="626">
        <v>0</v>
      </c>
      <c r="D237" s="626">
        <v>0</v>
      </c>
      <c r="E237" s="626">
        <v>0</v>
      </c>
      <c r="F237" s="626">
        <v>4500000</v>
      </c>
      <c r="G237" s="899"/>
    </row>
    <row r="238" spans="1:7" ht="12.75" customHeight="1" x14ac:dyDescent="0.25">
      <c r="A238" s="644">
        <v>12020627</v>
      </c>
      <c r="B238" s="625" t="s">
        <v>1649</v>
      </c>
      <c r="C238" s="626">
        <v>0</v>
      </c>
      <c r="D238" s="626">
        <v>0</v>
      </c>
      <c r="E238" s="626">
        <v>0</v>
      </c>
      <c r="F238" s="626">
        <v>0</v>
      </c>
      <c r="G238" s="706"/>
    </row>
    <row r="239" spans="1:7" ht="12.75" customHeight="1" x14ac:dyDescent="0.25">
      <c r="A239" s="644">
        <v>12020628</v>
      </c>
      <c r="B239" s="625" t="s">
        <v>1650</v>
      </c>
      <c r="C239" s="626">
        <v>0</v>
      </c>
      <c r="D239" s="626">
        <v>0</v>
      </c>
      <c r="E239" s="626">
        <v>0</v>
      </c>
      <c r="F239" s="626">
        <v>3260000</v>
      </c>
      <c r="G239" s="706"/>
    </row>
    <row r="240" spans="1:7" x14ac:dyDescent="0.25">
      <c r="A240" s="627"/>
      <c r="B240" s="633" t="s">
        <v>1461</v>
      </c>
      <c r="C240" s="628">
        <f t="shared" ref="C240:E240" si="45">SUM(C231:C239)</f>
        <v>7021364</v>
      </c>
      <c r="D240" s="632">
        <f t="shared" si="45"/>
        <v>2496216</v>
      </c>
      <c r="E240" s="632">
        <f t="shared" si="45"/>
        <v>61288212</v>
      </c>
      <c r="F240" s="632">
        <f>SUM(F231:F239)</f>
        <v>2841923661</v>
      </c>
      <c r="G240" s="706"/>
    </row>
    <row r="241" spans="1:7" x14ac:dyDescent="0.25">
      <c r="A241" s="627">
        <v>120207</v>
      </c>
      <c r="B241" s="647" t="s">
        <v>1475</v>
      </c>
      <c r="C241" s="1320"/>
      <c r="D241" s="619"/>
      <c r="E241" s="619"/>
      <c r="F241" s="620"/>
      <c r="G241" s="706"/>
    </row>
    <row r="242" spans="1:7" x14ac:dyDescent="0.25">
      <c r="A242" s="644">
        <v>12020718</v>
      </c>
      <c r="B242" s="648" t="s">
        <v>1651</v>
      </c>
      <c r="C242" s="626">
        <v>114200</v>
      </c>
      <c r="D242" s="626">
        <v>169760</v>
      </c>
      <c r="E242" s="626">
        <v>185060</v>
      </c>
      <c r="F242" s="626">
        <v>180000</v>
      </c>
      <c r="G242" s="707" t="s">
        <v>1652</v>
      </c>
    </row>
    <row r="243" spans="1:7" ht="17.25" customHeight="1" x14ac:dyDescent="0.25">
      <c r="A243" s="644">
        <v>12020719</v>
      </c>
      <c r="B243" s="648" t="s">
        <v>1653</v>
      </c>
      <c r="C243" s="626">
        <v>0</v>
      </c>
      <c r="D243" s="626">
        <v>0</v>
      </c>
      <c r="E243" s="626">
        <v>0</v>
      </c>
      <c r="F243" s="626">
        <v>150000000</v>
      </c>
      <c r="G243" s="707"/>
    </row>
    <row r="244" spans="1:7" ht="18" customHeight="1" x14ac:dyDescent="0.25">
      <c r="A244" s="644">
        <v>12020720</v>
      </c>
      <c r="B244" s="648" t="s">
        <v>1654</v>
      </c>
      <c r="C244" s="626">
        <v>0</v>
      </c>
      <c r="D244" s="626">
        <v>45000</v>
      </c>
      <c r="E244" s="626">
        <v>2000000</v>
      </c>
      <c r="F244" s="626">
        <v>15000000</v>
      </c>
      <c r="G244" s="707" t="s">
        <v>1655</v>
      </c>
    </row>
    <row r="245" spans="1:7" ht="24" x14ac:dyDescent="0.25">
      <c r="A245" s="644">
        <v>12020721</v>
      </c>
      <c r="B245" s="648" t="s">
        <v>1656</v>
      </c>
      <c r="C245" s="626">
        <v>145000</v>
      </c>
      <c r="D245" s="626">
        <v>68500</v>
      </c>
      <c r="E245" s="626">
        <v>300000</v>
      </c>
      <c r="F245" s="626">
        <v>6200000</v>
      </c>
      <c r="G245" s="899"/>
    </row>
    <row r="246" spans="1:7" ht="21" customHeight="1" x14ac:dyDescent="0.25">
      <c r="A246" s="644">
        <v>12020723</v>
      </c>
      <c r="B246" s="648" t="s">
        <v>1657</v>
      </c>
      <c r="C246" s="626">
        <v>0</v>
      </c>
      <c r="D246" s="626">
        <v>70000</v>
      </c>
      <c r="E246" s="626">
        <v>100000</v>
      </c>
      <c r="F246" s="626">
        <v>4180000</v>
      </c>
      <c r="G246" s="899" t="s">
        <v>1658</v>
      </c>
    </row>
    <row r="247" spans="1:7" ht="21" customHeight="1" x14ac:dyDescent="0.25">
      <c r="A247" s="644">
        <v>12020725</v>
      </c>
      <c r="B247" s="648" t="s">
        <v>1659</v>
      </c>
      <c r="C247" s="626">
        <v>0</v>
      </c>
      <c r="D247" s="626">
        <v>76000</v>
      </c>
      <c r="E247" s="626">
        <v>3500000</v>
      </c>
      <c r="F247" s="626">
        <v>0</v>
      </c>
      <c r="G247" s="899" t="s">
        <v>1660</v>
      </c>
    </row>
    <row r="248" spans="1:7" x14ac:dyDescent="0.25">
      <c r="A248" s="627"/>
      <c r="B248" s="647" t="s">
        <v>1461</v>
      </c>
      <c r="C248" s="632">
        <f t="shared" ref="C248:E248" si="46">SUM(C242:C247)</f>
        <v>259200</v>
      </c>
      <c r="D248" s="632">
        <f t="shared" si="46"/>
        <v>429260</v>
      </c>
      <c r="E248" s="632">
        <f t="shared" si="46"/>
        <v>6085060</v>
      </c>
      <c r="F248" s="632">
        <f>SUM(F242:F247)</f>
        <v>175560000</v>
      </c>
      <c r="G248" s="706"/>
    </row>
    <row r="249" spans="1:7" x14ac:dyDescent="0.25">
      <c r="A249" s="627">
        <v>120209</v>
      </c>
      <c r="B249" s="647" t="s">
        <v>1661</v>
      </c>
      <c r="C249" s="619"/>
      <c r="D249" s="619"/>
      <c r="E249" s="619"/>
      <c r="F249" s="620"/>
      <c r="G249" s="900"/>
    </row>
    <row r="250" spans="1:7" x14ac:dyDescent="0.25">
      <c r="A250" s="624">
        <v>12020905</v>
      </c>
      <c r="B250" s="648" t="s">
        <v>1662</v>
      </c>
      <c r="C250" s="626">
        <v>0</v>
      </c>
      <c r="D250" s="626">
        <v>100000</v>
      </c>
      <c r="E250" s="626">
        <v>1450000</v>
      </c>
      <c r="F250" s="626">
        <v>100000</v>
      </c>
      <c r="G250" s="707" t="s">
        <v>1663</v>
      </c>
    </row>
    <row r="251" spans="1:7" ht="22.5" customHeight="1" x14ac:dyDescent="0.25">
      <c r="A251" s="624">
        <v>12020906</v>
      </c>
      <c r="B251" s="648" t="s">
        <v>1548</v>
      </c>
      <c r="C251" s="626">
        <v>0</v>
      </c>
      <c r="D251" s="626">
        <v>0</v>
      </c>
      <c r="E251" s="626">
        <v>8300000</v>
      </c>
      <c r="F251" s="626">
        <v>30850000</v>
      </c>
      <c r="G251" s="901" t="s">
        <v>1664</v>
      </c>
    </row>
    <row r="252" spans="1:7" x14ac:dyDescent="0.25">
      <c r="A252" s="624">
        <v>12020910</v>
      </c>
      <c r="B252" s="648" t="s">
        <v>1665</v>
      </c>
      <c r="C252" s="626"/>
      <c r="D252" s="626">
        <v>250000</v>
      </c>
      <c r="E252" s="626">
        <v>500000</v>
      </c>
      <c r="F252" s="626">
        <v>0</v>
      </c>
      <c r="G252" s="621"/>
    </row>
    <row r="253" spans="1:7" x14ac:dyDescent="0.25">
      <c r="A253" s="627"/>
      <c r="B253" s="647" t="s">
        <v>1461</v>
      </c>
      <c r="C253" s="632">
        <f t="shared" ref="C253:E253" si="47">SUM(C250:C252)</f>
        <v>0</v>
      </c>
      <c r="D253" s="632">
        <f t="shared" si="47"/>
        <v>350000</v>
      </c>
      <c r="E253" s="632">
        <f t="shared" si="47"/>
        <v>10250000</v>
      </c>
      <c r="F253" s="632">
        <f>SUM(F250:F252)</f>
        <v>30950000</v>
      </c>
      <c r="G253" s="621"/>
    </row>
    <row r="254" spans="1:7" x14ac:dyDescent="0.25">
      <c r="A254" s="627"/>
      <c r="B254" s="633" t="s">
        <v>1666</v>
      </c>
      <c r="C254" s="634">
        <f>SUM(C219,C229,C240,C248,C253)</f>
        <v>18949764</v>
      </c>
      <c r="D254" s="634">
        <f>SUM(D219,D229,D240,D248,D253)</f>
        <v>41371076</v>
      </c>
      <c r="E254" s="634">
        <f>SUM(E219,E229,E240,E248,E253)</f>
        <v>115905772</v>
      </c>
      <c r="F254" s="634">
        <f>SUM(F219,F229,F240,F248,F253)</f>
        <v>3090082661</v>
      </c>
      <c r="G254" s="621"/>
    </row>
    <row r="255" spans="1:7" x14ac:dyDescent="0.25">
      <c r="A255" s="651"/>
      <c r="B255" s="619"/>
      <c r="C255" s="619"/>
      <c r="D255" s="619"/>
      <c r="E255" s="619"/>
      <c r="F255" s="620"/>
      <c r="G255" s="621"/>
    </row>
    <row r="256" spans="1:7" x14ac:dyDescent="0.25">
      <c r="A256" s="656" t="s">
        <v>137</v>
      </c>
      <c r="B256" s="633" t="s">
        <v>1667</v>
      </c>
      <c r="C256" s="619"/>
      <c r="D256" s="619"/>
      <c r="E256" s="619"/>
      <c r="F256" s="620"/>
      <c r="G256" s="621"/>
    </row>
    <row r="257" spans="1:7" x14ac:dyDescent="0.25">
      <c r="A257" s="627">
        <v>120201</v>
      </c>
      <c r="B257" s="638" t="s">
        <v>1610</v>
      </c>
      <c r="C257" s="619"/>
      <c r="D257" s="619"/>
      <c r="E257" s="619"/>
      <c r="F257" s="620"/>
      <c r="G257" s="621"/>
    </row>
    <row r="258" spans="1:7" x14ac:dyDescent="0.25">
      <c r="A258" s="644">
        <v>12020146</v>
      </c>
      <c r="B258" s="625" t="s">
        <v>1511</v>
      </c>
      <c r="C258" s="626">
        <v>0</v>
      </c>
      <c r="D258" s="626">
        <v>0</v>
      </c>
      <c r="E258" s="626">
        <v>0</v>
      </c>
      <c r="F258" s="626">
        <v>0</v>
      </c>
      <c r="G258" s="665" t="s">
        <v>1668</v>
      </c>
    </row>
    <row r="259" spans="1:7" ht="18.75" customHeight="1" x14ac:dyDescent="0.25">
      <c r="A259" s="644">
        <v>12020155</v>
      </c>
      <c r="B259" s="625" t="s">
        <v>1669</v>
      </c>
      <c r="C259" s="626">
        <v>436000</v>
      </c>
      <c r="D259" s="626">
        <v>582000</v>
      </c>
      <c r="E259" s="626">
        <v>100000</v>
      </c>
      <c r="F259" s="626">
        <v>1000000</v>
      </c>
      <c r="G259" s="666" t="s">
        <v>1670</v>
      </c>
    </row>
    <row r="260" spans="1:7" ht="18.75" customHeight="1" x14ac:dyDescent="0.25">
      <c r="A260" s="644">
        <v>12020173</v>
      </c>
      <c r="B260" s="625" t="s">
        <v>1671</v>
      </c>
      <c r="C260" s="626">
        <v>0</v>
      </c>
      <c r="D260" s="626">
        <v>1050000</v>
      </c>
      <c r="E260" s="626">
        <v>780000</v>
      </c>
      <c r="F260" s="626">
        <v>1250000</v>
      </c>
      <c r="G260" s="666" t="s">
        <v>1672</v>
      </c>
    </row>
    <row r="261" spans="1:7" x14ac:dyDescent="0.25">
      <c r="A261" s="656"/>
      <c r="B261" s="633" t="s">
        <v>1461</v>
      </c>
      <c r="C261" s="628">
        <f>SUM(C258:C260)</f>
        <v>436000</v>
      </c>
      <c r="D261" s="628">
        <f t="shared" ref="D261:F261" si="48">SUM(D258:D260)</f>
        <v>1632000</v>
      </c>
      <c r="E261" s="628">
        <f t="shared" si="48"/>
        <v>880000</v>
      </c>
      <c r="F261" s="628">
        <f t="shared" si="48"/>
        <v>2250000</v>
      </c>
      <c r="G261" s="665"/>
    </row>
    <row r="262" spans="1:7" x14ac:dyDescent="0.25">
      <c r="A262" s="627">
        <v>120204</v>
      </c>
      <c r="B262" s="638" t="s">
        <v>1467</v>
      </c>
      <c r="C262" s="1320"/>
      <c r="D262" s="619"/>
      <c r="E262" s="619"/>
      <c r="F262" s="620"/>
      <c r="G262" s="665"/>
    </row>
    <row r="263" spans="1:7" x14ac:dyDescent="0.25">
      <c r="A263" s="644">
        <v>12020417</v>
      </c>
      <c r="B263" s="625" t="s">
        <v>1535</v>
      </c>
      <c r="C263" s="626">
        <v>0</v>
      </c>
      <c r="D263" s="626">
        <v>0</v>
      </c>
      <c r="E263" s="626">
        <v>0</v>
      </c>
      <c r="F263" s="626">
        <v>0</v>
      </c>
      <c r="G263" s="665"/>
    </row>
    <row r="264" spans="1:7" ht="22.5" customHeight="1" x14ac:dyDescent="0.25">
      <c r="A264" s="644">
        <v>12020429</v>
      </c>
      <c r="B264" s="625" t="s">
        <v>1673</v>
      </c>
      <c r="C264" s="626">
        <v>0</v>
      </c>
      <c r="D264" s="626">
        <v>1444029</v>
      </c>
      <c r="E264" s="626">
        <v>4000000</v>
      </c>
      <c r="F264" s="626">
        <v>3000000</v>
      </c>
      <c r="G264" s="666" t="s">
        <v>1674</v>
      </c>
    </row>
    <row r="265" spans="1:7" ht="21.75" customHeight="1" x14ac:dyDescent="0.25">
      <c r="A265" s="644">
        <v>12020454</v>
      </c>
      <c r="B265" s="625" t="s">
        <v>1675</v>
      </c>
      <c r="C265" s="626">
        <v>480000</v>
      </c>
      <c r="D265" s="626">
        <v>3619200</v>
      </c>
      <c r="E265" s="626">
        <v>2627000</v>
      </c>
      <c r="F265" s="626">
        <v>4000000</v>
      </c>
      <c r="G265" s="666" t="s">
        <v>1676</v>
      </c>
    </row>
    <row r="266" spans="1:7" ht="16.5" customHeight="1" x14ac:dyDescent="0.25">
      <c r="A266" s="644">
        <v>12020455</v>
      </c>
      <c r="B266" s="625" t="s">
        <v>1677</v>
      </c>
      <c r="C266" s="626">
        <v>450000</v>
      </c>
      <c r="D266" s="626">
        <v>0</v>
      </c>
      <c r="E266" s="626">
        <v>0</v>
      </c>
      <c r="F266" s="626">
        <v>0</v>
      </c>
      <c r="G266" s="665"/>
    </row>
    <row r="267" spans="1:7" x14ac:dyDescent="0.25">
      <c r="A267" s="651"/>
      <c r="B267" s="633" t="s">
        <v>1461</v>
      </c>
      <c r="C267" s="628">
        <f>SUM(C263:C266)</f>
        <v>930000</v>
      </c>
      <c r="D267" s="628">
        <f t="shared" ref="D267:F267" si="49">SUM(D263:D266)</f>
        <v>5063229</v>
      </c>
      <c r="E267" s="628">
        <f t="shared" si="49"/>
        <v>6627000</v>
      </c>
      <c r="F267" s="628">
        <f t="shared" si="49"/>
        <v>7000000</v>
      </c>
      <c r="G267" s="665"/>
    </row>
    <row r="268" spans="1:7" x14ac:dyDescent="0.25">
      <c r="A268" s="643">
        <v>120206</v>
      </c>
      <c r="B268" s="633" t="s">
        <v>1472</v>
      </c>
      <c r="C268" s="1320"/>
      <c r="D268" s="619"/>
      <c r="E268" s="619"/>
      <c r="F268" s="620"/>
      <c r="G268" s="665"/>
    </row>
    <row r="269" spans="1:7" x14ac:dyDescent="0.25">
      <c r="A269" s="644">
        <v>12020629</v>
      </c>
      <c r="B269" s="625" t="s">
        <v>1678</v>
      </c>
      <c r="C269" s="626">
        <v>0</v>
      </c>
      <c r="D269" s="626">
        <v>0</v>
      </c>
      <c r="E269" s="626">
        <v>0</v>
      </c>
      <c r="F269" s="626">
        <v>0</v>
      </c>
      <c r="G269" s="667"/>
    </row>
    <row r="270" spans="1:7" x14ac:dyDescent="0.25">
      <c r="A270" s="627"/>
      <c r="B270" s="633" t="s">
        <v>1461</v>
      </c>
      <c r="C270" s="628">
        <f t="shared" ref="C270:F270" si="50">SUM(C269)</f>
        <v>0</v>
      </c>
      <c r="D270" s="628">
        <v>0</v>
      </c>
      <c r="E270" s="628">
        <f t="shared" si="50"/>
        <v>0</v>
      </c>
      <c r="F270" s="628">
        <f t="shared" si="50"/>
        <v>0</v>
      </c>
      <c r="G270" s="665"/>
    </row>
    <row r="271" spans="1:7" x14ac:dyDescent="0.25">
      <c r="A271" s="627">
        <v>120207</v>
      </c>
      <c r="B271" s="647" t="s">
        <v>1475</v>
      </c>
      <c r="C271" s="1320"/>
      <c r="D271" s="619"/>
      <c r="E271" s="619"/>
      <c r="F271" s="620"/>
      <c r="G271" s="665"/>
    </row>
    <row r="272" spans="1:7" ht="21" customHeight="1" x14ac:dyDescent="0.25">
      <c r="A272" s="644">
        <v>12020716</v>
      </c>
      <c r="B272" s="648" t="s">
        <v>1679</v>
      </c>
      <c r="C272" s="626">
        <v>0</v>
      </c>
      <c r="D272" s="626">
        <v>0</v>
      </c>
      <c r="E272" s="626">
        <v>0</v>
      </c>
      <c r="F272" s="626">
        <v>0</v>
      </c>
      <c r="G272" s="665" t="s">
        <v>1680</v>
      </c>
    </row>
    <row r="273" spans="1:7" ht="21" customHeight="1" x14ac:dyDescent="0.25">
      <c r="A273" s="644">
        <v>12020722</v>
      </c>
      <c r="B273" s="625" t="s">
        <v>1681</v>
      </c>
      <c r="C273" s="626">
        <v>590000</v>
      </c>
      <c r="D273" s="626">
        <v>370000</v>
      </c>
      <c r="E273" s="626">
        <v>365000</v>
      </c>
      <c r="F273" s="626">
        <v>500000</v>
      </c>
      <c r="G273" s="666" t="s">
        <v>1682</v>
      </c>
    </row>
    <row r="274" spans="1:7" x14ac:dyDescent="0.25">
      <c r="A274" s="627"/>
      <c r="B274" s="647" t="s">
        <v>1461</v>
      </c>
      <c r="C274" s="628">
        <f>SUM(C272:C273)</f>
        <v>590000</v>
      </c>
      <c r="D274" s="628">
        <f t="shared" ref="D274:F274" si="51">SUM(D272:D273)</f>
        <v>370000</v>
      </c>
      <c r="E274" s="628">
        <f t="shared" si="51"/>
        <v>365000</v>
      </c>
      <c r="F274" s="628">
        <f t="shared" si="51"/>
        <v>500000</v>
      </c>
      <c r="G274" s="665"/>
    </row>
    <row r="275" spans="1:7" x14ac:dyDescent="0.25">
      <c r="A275" s="617">
        <v>120208</v>
      </c>
      <c r="B275" s="647" t="s">
        <v>1683</v>
      </c>
      <c r="C275" s="1320"/>
      <c r="D275" s="619"/>
      <c r="E275" s="619"/>
      <c r="F275" s="620"/>
      <c r="G275" s="665"/>
    </row>
    <row r="276" spans="1:7" x14ac:dyDescent="0.25">
      <c r="A276" s="644">
        <v>12020810</v>
      </c>
      <c r="B276" s="648" t="s">
        <v>1684</v>
      </c>
      <c r="C276" s="626">
        <v>0</v>
      </c>
      <c r="D276" s="626">
        <v>0</v>
      </c>
      <c r="E276" s="626">
        <v>0</v>
      </c>
      <c r="F276" s="626">
        <v>0</v>
      </c>
      <c r="G276" s="665"/>
    </row>
    <row r="277" spans="1:7" x14ac:dyDescent="0.25">
      <c r="A277" s="651"/>
      <c r="B277" s="647" t="s">
        <v>1461</v>
      </c>
      <c r="C277" s="632">
        <f t="shared" ref="C277:F277" si="52">SUM(C276)</f>
        <v>0</v>
      </c>
      <c r="D277" s="632">
        <v>0</v>
      </c>
      <c r="E277" s="632">
        <f t="shared" si="52"/>
        <v>0</v>
      </c>
      <c r="F277" s="632">
        <f t="shared" si="52"/>
        <v>0</v>
      </c>
      <c r="G277" s="665"/>
    </row>
    <row r="278" spans="1:7" x14ac:dyDescent="0.25">
      <c r="A278" s="627">
        <v>120209</v>
      </c>
      <c r="B278" s="647" t="s">
        <v>1661</v>
      </c>
      <c r="C278" s="619"/>
      <c r="D278" s="619"/>
      <c r="E278" s="619"/>
      <c r="F278" s="620"/>
      <c r="G278" s="665"/>
    </row>
    <row r="279" spans="1:7" x14ac:dyDescent="0.25">
      <c r="A279" s="651">
        <v>12020906</v>
      </c>
      <c r="B279" s="648" t="s">
        <v>3056</v>
      </c>
      <c r="C279" s="626">
        <v>1564000</v>
      </c>
      <c r="D279" s="626">
        <v>0</v>
      </c>
      <c r="E279" s="626">
        <v>2000000</v>
      </c>
      <c r="F279" s="626">
        <v>0</v>
      </c>
      <c r="G279" s="665"/>
    </row>
    <row r="280" spans="1:7" x14ac:dyDescent="0.25">
      <c r="A280" s="644"/>
      <c r="B280" s="647" t="s">
        <v>1461</v>
      </c>
      <c r="C280" s="632">
        <f t="shared" ref="C280:F280" si="53">SUM(C279:C279)</f>
        <v>1564000</v>
      </c>
      <c r="D280" s="632">
        <v>0</v>
      </c>
      <c r="E280" s="632">
        <f t="shared" si="53"/>
        <v>2000000</v>
      </c>
      <c r="F280" s="632">
        <f t="shared" si="53"/>
        <v>0</v>
      </c>
      <c r="G280" s="665"/>
    </row>
    <row r="281" spans="1:7" ht="16.5" customHeight="1" x14ac:dyDescent="0.25">
      <c r="A281" s="627">
        <v>120210</v>
      </c>
      <c r="B281" s="647" t="s">
        <v>1478</v>
      </c>
      <c r="C281" s="619"/>
      <c r="D281" s="619"/>
      <c r="E281" s="619"/>
      <c r="F281" s="620"/>
      <c r="G281" s="665"/>
    </row>
    <row r="282" spans="1:7" ht="27" customHeight="1" x14ac:dyDescent="0.25">
      <c r="A282" s="644">
        <v>12021006</v>
      </c>
      <c r="B282" s="648" t="s">
        <v>1685</v>
      </c>
      <c r="C282" s="626">
        <v>0</v>
      </c>
      <c r="D282" s="626">
        <v>0</v>
      </c>
      <c r="E282" s="626">
        <v>29000000</v>
      </c>
      <c r="F282" s="626">
        <v>29400000</v>
      </c>
      <c r="G282" s="666" t="s">
        <v>1686</v>
      </c>
    </row>
    <row r="283" spans="1:7" ht="19.5" customHeight="1" x14ac:dyDescent="0.25">
      <c r="A283" s="624">
        <v>12021008</v>
      </c>
      <c r="B283" s="648" t="s">
        <v>1687</v>
      </c>
      <c r="C283" s="626">
        <v>0</v>
      </c>
      <c r="D283" s="626">
        <v>0</v>
      </c>
      <c r="E283" s="626">
        <v>0</v>
      </c>
      <c r="F283" s="626">
        <v>0</v>
      </c>
      <c r="G283" s="665"/>
    </row>
    <row r="284" spans="1:7" ht="25.5" customHeight="1" x14ac:dyDescent="0.25">
      <c r="A284" s="624">
        <v>12021009</v>
      </c>
      <c r="B284" s="648" t="s">
        <v>1688</v>
      </c>
      <c r="C284" s="626">
        <v>0</v>
      </c>
      <c r="D284" s="626">
        <v>0</v>
      </c>
      <c r="E284" s="626">
        <v>0</v>
      </c>
      <c r="F284" s="626">
        <v>0</v>
      </c>
      <c r="G284" s="665"/>
    </row>
    <row r="285" spans="1:7" ht="16.5" customHeight="1" x14ac:dyDescent="0.25">
      <c r="A285" s="624"/>
      <c r="B285" s="647" t="s">
        <v>1461</v>
      </c>
      <c r="C285" s="632">
        <f t="shared" ref="C285:F285" si="54">SUM(C282:C284)</f>
        <v>0</v>
      </c>
      <c r="D285" s="632">
        <v>0</v>
      </c>
      <c r="E285" s="632">
        <f t="shared" si="54"/>
        <v>29000000</v>
      </c>
      <c r="F285" s="632">
        <f t="shared" si="54"/>
        <v>29400000</v>
      </c>
      <c r="G285" s="665"/>
    </row>
    <row r="286" spans="1:7" ht="15" customHeight="1" x14ac:dyDescent="0.25">
      <c r="A286" s="627">
        <v>120213</v>
      </c>
      <c r="B286" s="638" t="s">
        <v>1689</v>
      </c>
      <c r="C286" s="619"/>
      <c r="D286" s="619"/>
      <c r="E286" s="619"/>
      <c r="F286" s="620"/>
      <c r="G286" s="665"/>
    </row>
    <row r="287" spans="1:7" ht="18" customHeight="1" x14ac:dyDescent="0.25">
      <c r="A287" s="644">
        <v>12021302</v>
      </c>
      <c r="B287" s="625" t="s">
        <v>1690</v>
      </c>
      <c r="C287" s="626">
        <v>8150374</v>
      </c>
      <c r="D287" s="626">
        <v>10504487</v>
      </c>
      <c r="E287" s="626">
        <v>6765168</v>
      </c>
      <c r="F287" s="626">
        <v>12000000</v>
      </c>
      <c r="G287" s="666" t="s">
        <v>1691</v>
      </c>
    </row>
    <row r="288" spans="1:7" ht="19.5" customHeight="1" x14ac:dyDescent="0.25">
      <c r="A288" s="644">
        <v>12021303</v>
      </c>
      <c r="B288" s="625" t="s">
        <v>1692</v>
      </c>
      <c r="C288" s="626">
        <v>0</v>
      </c>
      <c r="D288" s="626">
        <v>3031388</v>
      </c>
      <c r="E288" s="626">
        <v>4401388</v>
      </c>
      <c r="F288" s="626">
        <v>1151388</v>
      </c>
      <c r="G288" s="666" t="s">
        <v>1693</v>
      </c>
    </row>
    <row r="289" spans="1:8" x14ac:dyDescent="0.25">
      <c r="A289" s="627"/>
      <c r="B289" s="647" t="s">
        <v>1461</v>
      </c>
      <c r="C289" s="632">
        <f>SUM(C287,C288)</f>
        <v>8150374</v>
      </c>
      <c r="D289" s="632">
        <f t="shared" ref="D289:H289" si="55">SUM(D287,D288)</f>
        <v>13535875</v>
      </c>
      <c r="E289" s="632">
        <f t="shared" si="55"/>
        <v>11166556</v>
      </c>
      <c r="F289" s="632">
        <f t="shared" si="55"/>
        <v>13151388</v>
      </c>
      <c r="G289" s="632">
        <f t="shared" si="55"/>
        <v>0</v>
      </c>
      <c r="H289" s="632">
        <f t="shared" si="55"/>
        <v>0</v>
      </c>
    </row>
    <row r="290" spans="1:8" ht="24" x14ac:dyDescent="0.25">
      <c r="A290" s="627"/>
      <c r="B290" s="633" t="s">
        <v>1694</v>
      </c>
      <c r="C290" s="634">
        <f>SUM(C261,C267,C270,C274,C277,C280,C285,C289)</f>
        <v>11670374</v>
      </c>
      <c r="D290" s="634">
        <f t="shared" ref="D290:H290" si="56">SUM(D261,D267,D270,D274,D277,D280,D285,D289)</f>
        <v>20601104</v>
      </c>
      <c r="E290" s="634">
        <f t="shared" si="56"/>
        <v>50038556</v>
      </c>
      <c r="F290" s="634">
        <f t="shared" si="56"/>
        <v>52301388</v>
      </c>
      <c r="G290" s="634">
        <f t="shared" si="56"/>
        <v>0</v>
      </c>
      <c r="H290" s="634">
        <f t="shared" si="56"/>
        <v>0</v>
      </c>
    </row>
    <row r="291" spans="1:8" x14ac:dyDescent="0.25">
      <c r="A291" s="627"/>
      <c r="B291" s="627"/>
      <c r="C291" s="619"/>
      <c r="D291" s="619"/>
      <c r="E291" s="619"/>
      <c r="F291" s="620"/>
      <c r="G291" s="621"/>
    </row>
    <row r="292" spans="1:8" x14ac:dyDescent="0.25">
      <c r="A292" s="656" t="s">
        <v>187</v>
      </c>
      <c r="B292" s="633" t="s">
        <v>1695</v>
      </c>
      <c r="C292" s="619"/>
      <c r="D292" s="619"/>
      <c r="E292" s="619"/>
      <c r="F292" s="620"/>
      <c r="G292" s="621"/>
    </row>
    <row r="293" spans="1:8" x14ac:dyDescent="0.25">
      <c r="A293" s="627">
        <v>120201</v>
      </c>
      <c r="B293" s="638" t="s">
        <v>1590</v>
      </c>
      <c r="C293" s="619"/>
      <c r="D293" s="619"/>
      <c r="E293" s="619"/>
      <c r="F293" s="620"/>
      <c r="G293" s="621"/>
    </row>
    <row r="294" spans="1:8" ht="20.25" customHeight="1" x14ac:dyDescent="0.25">
      <c r="A294" s="654">
        <v>12020146</v>
      </c>
      <c r="B294" s="648" t="s">
        <v>1511</v>
      </c>
      <c r="C294" s="626">
        <v>60000</v>
      </c>
      <c r="D294" s="902">
        <v>200000</v>
      </c>
      <c r="E294" s="626">
        <v>1500000</v>
      </c>
      <c r="F294" s="626">
        <v>200000</v>
      </c>
      <c r="G294" s="645" t="s">
        <v>1696</v>
      </c>
    </row>
    <row r="295" spans="1:8" x14ac:dyDescent="0.25">
      <c r="A295" s="668"/>
      <c r="B295" s="647" t="s">
        <v>1697</v>
      </c>
      <c r="C295" s="628">
        <f t="shared" ref="C295:F295" si="57">SUM(C294)</f>
        <v>60000</v>
      </c>
      <c r="D295" s="632">
        <f t="shared" si="57"/>
        <v>200000</v>
      </c>
      <c r="E295" s="632">
        <f t="shared" si="57"/>
        <v>1500000</v>
      </c>
      <c r="F295" s="632">
        <f t="shared" si="57"/>
        <v>200000</v>
      </c>
      <c r="G295" s="903"/>
    </row>
    <row r="296" spans="1:8" x14ac:dyDescent="0.25">
      <c r="A296" s="627">
        <v>120202</v>
      </c>
      <c r="B296" s="638" t="s">
        <v>1698</v>
      </c>
      <c r="C296" s="1320"/>
      <c r="D296" s="904"/>
      <c r="E296" s="619"/>
      <c r="F296" s="620"/>
      <c r="G296" s="903"/>
    </row>
    <row r="297" spans="1:8" ht="21" customHeight="1" x14ac:dyDescent="0.25">
      <c r="A297" s="669" t="s">
        <v>1699</v>
      </c>
      <c r="B297" s="648" t="s">
        <v>1700</v>
      </c>
      <c r="C297" s="626">
        <v>2050000</v>
      </c>
      <c r="D297" s="902">
        <v>7701000</v>
      </c>
      <c r="E297" s="626">
        <v>3500000</v>
      </c>
      <c r="F297" s="626">
        <v>14400000</v>
      </c>
      <c r="G297" s="658" t="s">
        <v>1701</v>
      </c>
    </row>
    <row r="298" spans="1:8" x14ac:dyDescent="0.25">
      <c r="A298" s="668"/>
      <c r="B298" s="647" t="s">
        <v>1697</v>
      </c>
      <c r="C298" s="628">
        <f>SUM(C297:C297)</f>
        <v>2050000</v>
      </c>
      <c r="D298" s="632">
        <f t="shared" ref="D298:E298" si="58">SUM(D297:D297)</f>
        <v>7701000</v>
      </c>
      <c r="E298" s="632">
        <f t="shared" si="58"/>
        <v>3500000</v>
      </c>
      <c r="F298" s="632">
        <f>SUM(F297:F297)</f>
        <v>14400000</v>
      </c>
      <c r="G298" s="903"/>
    </row>
    <row r="299" spans="1:8" x14ac:dyDescent="0.25">
      <c r="A299" s="670">
        <v>120204</v>
      </c>
      <c r="B299" s="671" t="s">
        <v>1467</v>
      </c>
      <c r="C299" s="1320"/>
      <c r="D299" s="904"/>
      <c r="E299" s="619"/>
      <c r="F299" s="620"/>
      <c r="G299" s="621"/>
    </row>
    <row r="300" spans="1:8" ht="17.25" customHeight="1" x14ac:dyDescent="0.25">
      <c r="A300" s="654">
        <v>12020417</v>
      </c>
      <c r="B300" s="625" t="s">
        <v>1535</v>
      </c>
      <c r="C300" s="626">
        <v>0</v>
      </c>
      <c r="D300" s="902">
        <v>0</v>
      </c>
      <c r="E300" s="626">
        <v>0</v>
      </c>
      <c r="F300" s="626">
        <v>0</v>
      </c>
      <c r="G300" s="707" t="s">
        <v>1702</v>
      </c>
    </row>
    <row r="301" spans="1:8" ht="17.25" customHeight="1" x14ac:dyDescent="0.25">
      <c r="A301" s="654">
        <v>12020430</v>
      </c>
      <c r="B301" s="648" t="s">
        <v>1703</v>
      </c>
      <c r="C301" s="626">
        <v>0</v>
      </c>
      <c r="D301" s="902">
        <v>0</v>
      </c>
      <c r="E301" s="626">
        <v>0</v>
      </c>
      <c r="F301" s="626">
        <v>0</v>
      </c>
      <c r="G301" s="621"/>
    </row>
    <row r="302" spans="1:8" ht="21" customHeight="1" x14ac:dyDescent="0.25">
      <c r="A302" s="654">
        <v>12020484</v>
      </c>
      <c r="B302" s="648" t="s">
        <v>1704</v>
      </c>
      <c r="C302" s="626">
        <v>0</v>
      </c>
      <c r="D302" s="902">
        <v>0</v>
      </c>
      <c r="E302" s="626">
        <v>125000</v>
      </c>
      <c r="F302" s="626">
        <v>250000</v>
      </c>
      <c r="G302" s="658" t="s">
        <v>1705</v>
      </c>
    </row>
    <row r="303" spans="1:8" ht="20.25" customHeight="1" x14ac:dyDescent="0.25">
      <c r="A303" s="654">
        <v>12020485</v>
      </c>
      <c r="B303" s="648" t="s">
        <v>1706</v>
      </c>
      <c r="C303" s="626">
        <v>0</v>
      </c>
      <c r="D303" s="902">
        <v>500000</v>
      </c>
      <c r="E303" s="626">
        <v>600000</v>
      </c>
      <c r="F303" s="626">
        <v>500000</v>
      </c>
      <c r="G303" s="658" t="s">
        <v>1707</v>
      </c>
    </row>
    <row r="304" spans="1:8" ht="20.25" customHeight="1" x14ac:dyDescent="0.25">
      <c r="A304" s="654">
        <v>12020488</v>
      </c>
      <c r="B304" s="648" t="s">
        <v>1708</v>
      </c>
      <c r="C304" s="626">
        <v>170000</v>
      </c>
      <c r="D304" s="902">
        <v>326000</v>
      </c>
      <c r="E304" s="626">
        <v>471000</v>
      </c>
      <c r="F304" s="626">
        <v>1200000</v>
      </c>
      <c r="G304" s="658" t="s">
        <v>1709</v>
      </c>
    </row>
    <row r="305" spans="1:7" ht="20.25" customHeight="1" x14ac:dyDescent="0.25">
      <c r="A305" s="654">
        <v>12021410</v>
      </c>
      <c r="B305" s="648" t="s">
        <v>1710</v>
      </c>
      <c r="C305" s="626">
        <v>0</v>
      </c>
      <c r="D305" s="902"/>
      <c r="E305" s="626">
        <v>0</v>
      </c>
      <c r="F305" s="626">
        <v>200000</v>
      </c>
      <c r="G305" s="658" t="s">
        <v>1711</v>
      </c>
    </row>
    <row r="306" spans="1:7" ht="20.25" customHeight="1" x14ac:dyDescent="0.25">
      <c r="A306" s="670"/>
      <c r="B306" s="647" t="s">
        <v>1697</v>
      </c>
      <c r="C306" s="632">
        <f>SUM(C300:C305)</f>
        <v>170000</v>
      </c>
      <c r="D306" s="632">
        <f t="shared" ref="D306:E306" si="59">SUM(D300:D305)</f>
        <v>826000</v>
      </c>
      <c r="E306" s="632">
        <f t="shared" si="59"/>
        <v>1196000</v>
      </c>
      <c r="F306" s="632">
        <f>SUM(F300:F305)</f>
        <v>2150000</v>
      </c>
      <c r="G306" s="621"/>
    </row>
    <row r="307" spans="1:7" ht="21" customHeight="1" x14ac:dyDescent="0.25">
      <c r="A307" s="670"/>
      <c r="B307" s="647" t="s">
        <v>1712</v>
      </c>
      <c r="C307" s="672">
        <f>SUM(C295,C298,C306)</f>
        <v>2280000</v>
      </c>
      <c r="D307" s="672">
        <f>SUM(D295,D298,D306)</f>
        <v>8727000</v>
      </c>
      <c r="E307" s="672">
        <f>SUM(E295,E298,E306)</f>
        <v>6196000</v>
      </c>
      <c r="F307" s="672">
        <f>SUM(F295,F298,F306)</f>
        <v>16750000</v>
      </c>
      <c r="G307" s="621"/>
    </row>
    <row r="308" spans="1:7" x14ac:dyDescent="0.25">
      <c r="A308" s="627"/>
      <c r="B308" s="633"/>
      <c r="C308" s="619"/>
      <c r="D308" s="619"/>
      <c r="E308" s="619"/>
      <c r="F308" s="620"/>
      <c r="G308" s="621"/>
    </row>
    <row r="309" spans="1:7" x14ac:dyDescent="0.25">
      <c r="A309" s="656" t="s">
        <v>139</v>
      </c>
      <c r="B309" s="633" t="s">
        <v>998</v>
      </c>
      <c r="C309" s="619"/>
      <c r="D309" s="619"/>
      <c r="E309" s="619"/>
      <c r="F309" s="620"/>
      <c r="G309" s="621"/>
    </row>
    <row r="310" spans="1:7" x14ac:dyDescent="0.25">
      <c r="A310" s="627">
        <v>120201</v>
      </c>
      <c r="B310" s="638" t="s">
        <v>1590</v>
      </c>
      <c r="C310" s="619"/>
      <c r="D310" s="619"/>
      <c r="E310" s="619"/>
      <c r="F310" s="620"/>
      <c r="G310" s="621"/>
    </row>
    <row r="311" spans="1:7" ht="21" customHeight="1" x14ac:dyDescent="0.25">
      <c r="A311" s="624">
        <v>12020146</v>
      </c>
      <c r="B311" s="625" t="s">
        <v>1713</v>
      </c>
      <c r="C311" s="626">
        <v>0</v>
      </c>
      <c r="D311" s="626">
        <v>15000</v>
      </c>
      <c r="E311" s="626">
        <v>300000</v>
      </c>
      <c r="F311" s="673">
        <v>765000</v>
      </c>
      <c r="G311" s="674" t="s">
        <v>1714</v>
      </c>
    </row>
    <row r="312" spans="1:7" x14ac:dyDescent="0.25">
      <c r="A312" s="651"/>
      <c r="B312" s="633" t="s">
        <v>1461</v>
      </c>
      <c r="C312" s="632">
        <f t="shared" ref="C312:F312" si="60">SUM(C311)</f>
        <v>0</v>
      </c>
      <c r="D312" s="632">
        <f t="shared" si="60"/>
        <v>15000</v>
      </c>
      <c r="E312" s="632">
        <f t="shared" si="60"/>
        <v>300000</v>
      </c>
      <c r="F312" s="632">
        <f t="shared" si="60"/>
        <v>765000</v>
      </c>
      <c r="G312" s="621"/>
    </row>
    <row r="313" spans="1:7" x14ac:dyDescent="0.25">
      <c r="A313" s="627">
        <v>120204</v>
      </c>
      <c r="B313" s="638" t="s">
        <v>1467</v>
      </c>
      <c r="C313" s="619"/>
      <c r="D313" s="619"/>
      <c r="E313" s="619"/>
      <c r="F313" s="675"/>
      <c r="G313" s="621"/>
    </row>
    <row r="314" spans="1:7" ht="21.75" customHeight="1" x14ac:dyDescent="0.25">
      <c r="A314" s="624">
        <v>12020417</v>
      </c>
      <c r="B314" s="625" t="s">
        <v>1535</v>
      </c>
      <c r="C314" s="626">
        <v>0</v>
      </c>
      <c r="D314" s="626">
        <v>100000</v>
      </c>
      <c r="E314" s="626">
        <v>2000000</v>
      </c>
      <c r="F314" s="673">
        <v>7879500</v>
      </c>
      <c r="G314" s="658" t="s">
        <v>1715</v>
      </c>
    </row>
    <row r="315" spans="1:7" ht="21.75" customHeight="1" x14ac:dyDescent="0.25">
      <c r="A315" s="624">
        <v>12020429</v>
      </c>
      <c r="B315" s="676" t="s">
        <v>1716</v>
      </c>
      <c r="C315" s="626">
        <v>0</v>
      </c>
      <c r="D315" s="626">
        <v>0</v>
      </c>
      <c r="E315" s="626">
        <v>0</v>
      </c>
      <c r="F315" s="677">
        <v>1270000</v>
      </c>
      <c r="G315" s="658" t="s">
        <v>1717</v>
      </c>
    </row>
    <row r="316" spans="1:7" ht="21" customHeight="1" x14ac:dyDescent="0.25">
      <c r="A316" s="624">
        <v>12020455</v>
      </c>
      <c r="B316" s="625" t="s">
        <v>1718</v>
      </c>
      <c r="C316" s="626">
        <v>0</v>
      </c>
      <c r="D316" s="626">
        <v>155366</v>
      </c>
      <c r="E316" s="626">
        <v>4391364</v>
      </c>
      <c r="F316" s="678">
        <v>956250</v>
      </c>
      <c r="G316" s="658" t="s">
        <v>1719</v>
      </c>
    </row>
    <row r="317" spans="1:7" x14ac:dyDescent="0.25">
      <c r="A317" s="627"/>
      <c r="B317" s="633" t="s">
        <v>1461</v>
      </c>
      <c r="C317" s="632">
        <f>SUM(C314:C316)</f>
        <v>0</v>
      </c>
      <c r="D317" s="632">
        <f t="shared" ref="D317:F317" si="61">SUM(D314:D316)</f>
        <v>255366</v>
      </c>
      <c r="E317" s="632">
        <f t="shared" si="61"/>
        <v>6391364</v>
      </c>
      <c r="F317" s="632">
        <f t="shared" si="61"/>
        <v>10105750</v>
      </c>
      <c r="G317" s="621"/>
    </row>
    <row r="318" spans="1:7" x14ac:dyDescent="0.25">
      <c r="A318" s="627"/>
      <c r="B318" s="633" t="s">
        <v>1720</v>
      </c>
      <c r="C318" s="634">
        <f>SUM(C312,C317)</f>
        <v>0</v>
      </c>
      <c r="D318" s="634">
        <f t="shared" ref="D318:E318" si="62">SUM(D312,D317)</f>
        <v>270366</v>
      </c>
      <c r="E318" s="634">
        <f t="shared" si="62"/>
        <v>6691364</v>
      </c>
      <c r="F318" s="634">
        <f>SUM(F312,F317)</f>
        <v>10870750</v>
      </c>
      <c r="G318" s="621"/>
    </row>
    <row r="319" spans="1:7" x14ac:dyDescent="0.25">
      <c r="A319" s="627"/>
      <c r="B319" s="633"/>
      <c r="C319" s="619"/>
      <c r="D319" s="619"/>
      <c r="E319" s="619"/>
      <c r="F319" s="620"/>
      <c r="G319" s="621"/>
    </row>
    <row r="320" spans="1:7" x14ac:dyDescent="0.25">
      <c r="A320" s="656"/>
      <c r="B320" s="633" t="s">
        <v>999</v>
      </c>
      <c r="C320" s="619"/>
      <c r="D320" s="619"/>
      <c r="E320" s="619"/>
      <c r="F320" s="620"/>
      <c r="G320" s="621"/>
    </row>
    <row r="321" spans="1:8" x14ac:dyDescent="0.25">
      <c r="A321" s="627">
        <v>120201</v>
      </c>
      <c r="B321" s="1419" t="s">
        <v>1590</v>
      </c>
      <c r="C321" s="619"/>
      <c r="D321" s="619"/>
      <c r="E321" s="619"/>
      <c r="F321" s="620"/>
      <c r="G321" s="621"/>
    </row>
    <row r="322" spans="1:8" ht="18.75" customHeight="1" x14ac:dyDescent="0.25">
      <c r="A322" s="644">
        <v>12020146</v>
      </c>
      <c r="B322" s="625" t="s">
        <v>1511</v>
      </c>
      <c r="C322" s="626">
        <v>120000</v>
      </c>
      <c r="D322" s="626">
        <v>6247500</v>
      </c>
      <c r="E322" s="626">
        <v>7219500</v>
      </c>
      <c r="F322" s="626">
        <v>1200000</v>
      </c>
      <c r="G322" s="658" t="s">
        <v>1721</v>
      </c>
    </row>
    <row r="323" spans="1:8" x14ac:dyDescent="0.25">
      <c r="A323" s="651"/>
      <c r="B323" s="633" t="s">
        <v>1461</v>
      </c>
      <c r="C323" s="628">
        <f t="shared" ref="C323:F323" si="63">SUM(C322)</f>
        <v>120000</v>
      </c>
      <c r="D323" s="632">
        <f t="shared" si="63"/>
        <v>6247500</v>
      </c>
      <c r="E323" s="632">
        <f t="shared" si="63"/>
        <v>7219500</v>
      </c>
      <c r="F323" s="632">
        <f t="shared" si="63"/>
        <v>1200000</v>
      </c>
      <c r="G323" s="621"/>
    </row>
    <row r="324" spans="1:8" x14ac:dyDescent="0.25">
      <c r="A324" s="627">
        <v>120204</v>
      </c>
      <c r="B324" s="638" t="s">
        <v>1467</v>
      </c>
      <c r="C324" s="1320"/>
      <c r="D324" s="619"/>
      <c r="E324" s="619"/>
      <c r="F324" s="620"/>
      <c r="G324" s="679"/>
    </row>
    <row r="325" spans="1:8" ht="16.5" customHeight="1" x14ac:dyDescent="0.25">
      <c r="A325" s="644">
        <v>12020415</v>
      </c>
      <c r="B325" s="648" t="s">
        <v>3018</v>
      </c>
      <c r="C325" s="626">
        <v>48000</v>
      </c>
      <c r="D325" s="626">
        <v>1776000</v>
      </c>
      <c r="E325" s="626">
        <v>2150000</v>
      </c>
      <c r="F325" s="626">
        <v>256000</v>
      </c>
      <c r="G325" s="680" t="s">
        <v>1722</v>
      </c>
    </row>
    <row r="326" spans="1:8" ht="16.5" customHeight="1" x14ac:dyDescent="0.25">
      <c r="A326" s="644">
        <v>12020416</v>
      </c>
      <c r="B326" s="648" t="s">
        <v>3019</v>
      </c>
      <c r="C326" s="626"/>
      <c r="D326" s="626">
        <v>0</v>
      </c>
      <c r="E326" s="626">
        <v>0</v>
      </c>
      <c r="F326" s="626">
        <v>2000000</v>
      </c>
      <c r="G326" s="680"/>
    </row>
    <row r="327" spans="1:8" ht="16.5" customHeight="1" x14ac:dyDescent="0.25">
      <c r="A327" s="644">
        <v>12020417</v>
      </c>
      <c r="B327" s="625" t="s">
        <v>1535</v>
      </c>
      <c r="C327" s="626">
        <v>870000</v>
      </c>
      <c r="D327" s="626">
        <v>19050000</v>
      </c>
      <c r="E327" s="626">
        <v>19950000</v>
      </c>
      <c r="F327" s="626">
        <v>12735500</v>
      </c>
      <c r="G327" s="658" t="s">
        <v>1723</v>
      </c>
    </row>
    <row r="328" spans="1:8" ht="16.5" customHeight="1" x14ac:dyDescent="0.25">
      <c r="A328" s="644">
        <v>12020428</v>
      </c>
      <c r="B328" s="625" t="s">
        <v>1724</v>
      </c>
      <c r="C328" s="626">
        <v>5000</v>
      </c>
      <c r="D328" s="626">
        <v>861000</v>
      </c>
      <c r="E328" s="626">
        <v>800000</v>
      </c>
      <c r="F328" s="626">
        <v>1050000</v>
      </c>
      <c r="G328" s="658" t="s">
        <v>1725</v>
      </c>
    </row>
    <row r="329" spans="1:8" ht="16.5" customHeight="1" x14ac:dyDescent="0.25">
      <c r="A329" s="644">
        <v>12020429</v>
      </c>
      <c r="B329" s="625" t="s">
        <v>1726</v>
      </c>
      <c r="C329" s="626">
        <v>1948500</v>
      </c>
      <c r="D329" s="626">
        <v>26110000</v>
      </c>
      <c r="E329" s="626">
        <v>27555000</v>
      </c>
      <c r="F329" s="626">
        <v>27000000</v>
      </c>
      <c r="G329" s="658" t="s">
        <v>1727</v>
      </c>
    </row>
    <row r="330" spans="1:8" ht="16.5" customHeight="1" x14ac:dyDescent="0.25">
      <c r="A330" s="644">
        <v>12020454</v>
      </c>
      <c r="B330" s="648" t="s">
        <v>1728</v>
      </c>
      <c r="C330" s="626">
        <v>0</v>
      </c>
      <c r="D330" s="626">
        <v>0</v>
      </c>
      <c r="E330" s="626">
        <v>750000</v>
      </c>
      <c r="F330" s="626">
        <v>6000000</v>
      </c>
      <c r="G330" s="658" t="s">
        <v>1729</v>
      </c>
    </row>
    <row r="331" spans="1:8" ht="16.5" customHeight="1" x14ac:dyDescent="0.25">
      <c r="A331" s="644">
        <v>12020455</v>
      </c>
      <c r="B331" s="625" t="s">
        <v>1718</v>
      </c>
      <c r="C331" s="626">
        <v>254000</v>
      </c>
      <c r="D331" s="626">
        <v>100000</v>
      </c>
      <c r="E331" s="626">
        <v>1500000</v>
      </c>
      <c r="F331" s="626">
        <v>4265000</v>
      </c>
      <c r="G331" s="658" t="s">
        <v>1730</v>
      </c>
      <c r="H331" s="681"/>
    </row>
    <row r="332" spans="1:8" ht="15.75" customHeight="1" x14ac:dyDescent="0.25">
      <c r="A332" s="644">
        <v>12020427</v>
      </c>
      <c r="B332" s="625" t="s">
        <v>1731</v>
      </c>
      <c r="C332" s="626">
        <v>0</v>
      </c>
      <c r="D332" s="626">
        <v>0</v>
      </c>
      <c r="E332" s="626">
        <v>0</v>
      </c>
      <c r="F332" s="626">
        <v>13000000</v>
      </c>
      <c r="G332" s="658" t="s">
        <v>1732</v>
      </c>
      <c r="H332" s="681"/>
    </row>
    <row r="333" spans="1:8" x14ac:dyDescent="0.25">
      <c r="A333" s="651"/>
      <c r="B333" s="633" t="s">
        <v>1461</v>
      </c>
      <c r="C333" s="628">
        <f>SUM(C325:C332)</f>
        <v>3125500</v>
      </c>
      <c r="D333" s="632">
        <f>SUM(D325:D332)</f>
        <v>47897000</v>
      </c>
      <c r="E333" s="632">
        <f>SUM(E325:E332)</f>
        <v>52705000</v>
      </c>
      <c r="F333" s="632">
        <f>SUM(F325:F332)</f>
        <v>66306500</v>
      </c>
      <c r="G333" s="621"/>
      <c r="H333" s="681"/>
    </row>
    <row r="334" spans="1:8" x14ac:dyDescent="0.25">
      <c r="A334" s="627">
        <v>120205</v>
      </c>
      <c r="B334" s="633" t="s">
        <v>1733</v>
      </c>
      <c r="C334" s="1320"/>
      <c r="D334" s="619"/>
      <c r="E334" s="619"/>
      <c r="F334" s="620"/>
      <c r="G334" s="621"/>
      <c r="H334" s="681"/>
    </row>
    <row r="335" spans="1:8" ht="19.5" customHeight="1" x14ac:dyDescent="0.25">
      <c r="A335" s="644">
        <v>12020502</v>
      </c>
      <c r="B335" s="625" t="s">
        <v>1734</v>
      </c>
      <c r="C335" s="626">
        <v>13007650</v>
      </c>
      <c r="D335" s="626">
        <v>0</v>
      </c>
      <c r="E335" s="626">
        <v>0</v>
      </c>
      <c r="F335" s="626">
        <v>0</v>
      </c>
      <c r="G335" s="658" t="s">
        <v>1735</v>
      </c>
      <c r="H335" s="681"/>
    </row>
    <row r="336" spans="1:8" x14ac:dyDescent="0.25">
      <c r="A336" s="627"/>
      <c r="B336" s="647" t="s">
        <v>1461</v>
      </c>
      <c r="C336" s="628">
        <f t="shared" ref="C336:F336" si="64">SUM(C335)</f>
        <v>13007650</v>
      </c>
      <c r="D336" s="632">
        <f t="shared" si="64"/>
        <v>0</v>
      </c>
      <c r="E336" s="632">
        <f t="shared" si="64"/>
        <v>0</v>
      </c>
      <c r="F336" s="632">
        <f t="shared" si="64"/>
        <v>0</v>
      </c>
      <c r="G336" s="621"/>
      <c r="H336" s="681"/>
    </row>
    <row r="337" spans="1:8" ht="19.5" customHeight="1" x14ac:dyDescent="0.25">
      <c r="A337" s="643">
        <v>120206</v>
      </c>
      <c r="B337" s="633" t="s">
        <v>1472</v>
      </c>
      <c r="C337" s="1320"/>
      <c r="D337" s="619"/>
      <c r="E337" s="619"/>
      <c r="F337" s="620"/>
      <c r="G337" s="621"/>
      <c r="H337" s="681"/>
    </row>
    <row r="338" spans="1:8" ht="20.25" customHeight="1" x14ac:dyDescent="0.25">
      <c r="A338" s="644">
        <v>12020603</v>
      </c>
      <c r="B338" s="625" t="s">
        <v>1736</v>
      </c>
      <c r="C338" s="626">
        <v>52500</v>
      </c>
      <c r="D338" s="626">
        <v>327000</v>
      </c>
      <c r="E338" s="626">
        <v>430000</v>
      </c>
      <c r="F338" s="626">
        <v>300000</v>
      </c>
      <c r="G338" s="658" t="s">
        <v>1737</v>
      </c>
      <c r="H338" s="681"/>
    </row>
    <row r="339" spans="1:8" ht="20.25" customHeight="1" x14ac:dyDescent="0.25">
      <c r="A339" s="644">
        <v>12020606</v>
      </c>
      <c r="B339" s="625" t="s">
        <v>1738</v>
      </c>
      <c r="C339" s="626">
        <v>129000</v>
      </c>
      <c r="D339" s="626">
        <v>600000</v>
      </c>
      <c r="E339" s="626">
        <v>720000</v>
      </c>
      <c r="F339" s="626">
        <v>720000</v>
      </c>
      <c r="G339" s="658" t="s">
        <v>1739</v>
      </c>
      <c r="H339" s="681"/>
    </row>
    <row r="340" spans="1:8" x14ac:dyDescent="0.25">
      <c r="A340" s="644"/>
      <c r="B340" s="633" t="s">
        <v>1461</v>
      </c>
      <c r="C340" s="628">
        <f t="shared" ref="C340:E340" si="65">SUM(C338:C339)</f>
        <v>181500</v>
      </c>
      <c r="D340" s="632">
        <f t="shared" si="65"/>
        <v>927000</v>
      </c>
      <c r="E340" s="632">
        <f t="shared" si="65"/>
        <v>1150000</v>
      </c>
      <c r="F340" s="632">
        <f>SUM(F338:F339)</f>
        <v>1020000</v>
      </c>
      <c r="G340" s="621"/>
      <c r="H340" s="681"/>
    </row>
    <row r="341" spans="1:8" ht="17.25" customHeight="1" x14ac:dyDescent="0.25">
      <c r="A341" s="627">
        <v>120207</v>
      </c>
      <c r="B341" s="647" t="s">
        <v>1475</v>
      </c>
      <c r="C341" s="1320"/>
      <c r="D341" s="619"/>
      <c r="E341" s="619"/>
      <c r="F341" s="620"/>
      <c r="G341" s="621"/>
      <c r="H341" s="681"/>
    </row>
    <row r="342" spans="1:8" ht="27.75" customHeight="1" x14ac:dyDescent="0.25">
      <c r="A342" s="644">
        <v>12020736</v>
      </c>
      <c r="B342" s="648" t="s">
        <v>1740</v>
      </c>
      <c r="C342" s="626">
        <v>1737000</v>
      </c>
      <c r="D342" s="626">
        <v>3734955</v>
      </c>
      <c r="E342" s="626">
        <v>12109955</v>
      </c>
      <c r="F342" s="626">
        <v>10000000</v>
      </c>
      <c r="G342" s="658" t="s">
        <v>1741</v>
      </c>
      <c r="H342" s="681"/>
    </row>
    <row r="343" spans="1:8" ht="17.25" customHeight="1" x14ac:dyDescent="0.25">
      <c r="A343" s="644">
        <v>12020738</v>
      </c>
      <c r="B343" s="648" t="s">
        <v>1742</v>
      </c>
      <c r="C343" s="626">
        <v>105000</v>
      </c>
      <c r="D343" s="626">
        <v>9551325</v>
      </c>
      <c r="E343" s="626">
        <v>3245400</v>
      </c>
      <c r="F343" s="626">
        <v>2434510</v>
      </c>
      <c r="G343" s="658" t="s">
        <v>1743</v>
      </c>
      <c r="H343" s="681"/>
    </row>
    <row r="344" spans="1:8" ht="17.25" customHeight="1" x14ac:dyDescent="0.25">
      <c r="A344" s="644">
        <v>12020739</v>
      </c>
      <c r="B344" s="648" t="s">
        <v>1744</v>
      </c>
      <c r="C344" s="626">
        <v>416000</v>
      </c>
      <c r="D344" s="626">
        <v>217000</v>
      </c>
      <c r="E344" s="626">
        <v>200000</v>
      </c>
      <c r="F344" s="626">
        <v>300000</v>
      </c>
      <c r="G344" s="658" t="s">
        <v>1745</v>
      </c>
      <c r="H344" s="681"/>
    </row>
    <row r="345" spans="1:8" ht="17.25" customHeight="1" x14ac:dyDescent="0.25">
      <c r="A345" s="644">
        <v>12020740</v>
      </c>
      <c r="B345" s="648" t="s">
        <v>1746</v>
      </c>
      <c r="C345" s="626">
        <v>0</v>
      </c>
      <c r="D345" s="626">
        <v>1059500</v>
      </c>
      <c r="E345" s="626">
        <v>1017000</v>
      </c>
      <c r="F345" s="626">
        <v>1225595</v>
      </c>
      <c r="G345" s="658" t="s">
        <v>1747</v>
      </c>
      <c r="H345" s="681"/>
    </row>
    <row r="346" spans="1:8" ht="17.25" customHeight="1" x14ac:dyDescent="0.25">
      <c r="A346" s="644">
        <v>12020741</v>
      </c>
      <c r="B346" s="648" t="s">
        <v>1748</v>
      </c>
      <c r="C346" s="626">
        <v>0</v>
      </c>
      <c r="D346" s="626">
        <v>180000</v>
      </c>
      <c r="E346" s="626">
        <v>200000</v>
      </c>
      <c r="F346" s="626">
        <v>350000</v>
      </c>
      <c r="G346" s="658" t="s">
        <v>1749</v>
      </c>
      <c r="H346" s="681"/>
    </row>
    <row r="347" spans="1:8" ht="17.25" customHeight="1" x14ac:dyDescent="0.25">
      <c r="A347" s="644">
        <v>12020742</v>
      </c>
      <c r="B347" s="648" t="s">
        <v>1750</v>
      </c>
      <c r="C347" s="626">
        <v>0</v>
      </c>
      <c r="D347" s="626">
        <v>910238</v>
      </c>
      <c r="E347" s="626">
        <v>150800</v>
      </c>
      <c r="F347" s="626">
        <v>1500000</v>
      </c>
      <c r="G347" s="658" t="s">
        <v>1751</v>
      </c>
      <c r="H347" s="681"/>
    </row>
    <row r="348" spans="1:8" ht="17.25" customHeight="1" x14ac:dyDescent="0.25">
      <c r="A348" s="644">
        <v>12020743</v>
      </c>
      <c r="B348" s="648" t="s">
        <v>1752</v>
      </c>
      <c r="C348" s="626">
        <v>0</v>
      </c>
      <c r="D348" s="626">
        <v>3645000</v>
      </c>
      <c r="E348" s="626">
        <v>3712500</v>
      </c>
      <c r="F348" s="626">
        <v>4500000</v>
      </c>
      <c r="G348" s="658" t="s">
        <v>1753</v>
      </c>
      <c r="H348" s="681"/>
    </row>
    <row r="349" spans="1:8" ht="17.25" customHeight="1" x14ac:dyDescent="0.25">
      <c r="A349" s="644">
        <v>12020744</v>
      </c>
      <c r="B349" s="648" t="s">
        <v>2998</v>
      </c>
      <c r="C349" s="626">
        <v>0</v>
      </c>
      <c r="D349" s="626">
        <v>0</v>
      </c>
      <c r="E349" s="626">
        <v>167000</v>
      </c>
      <c r="F349" s="626">
        <v>0</v>
      </c>
      <c r="G349" s="658" t="s">
        <v>1753</v>
      </c>
      <c r="H349" s="681"/>
    </row>
    <row r="350" spans="1:8" ht="17.25" customHeight="1" x14ac:dyDescent="0.25">
      <c r="A350" s="644">
        <v>12020745</v>
      </c>
      <c r="B350" s="648" t="s">
        <v>2997</v>
      </c>
      <c r="C350" s="626">
        <v>0</v>
      </c>
      <c r="D350" s="626">
        <v>1000000</v>
      </c>
      <c r="E350" s="626">
        <v>1750000</v>
      </c>
      <c r="F350" s="626">
        <v>3000000</v>
      </c>
      <c r="G350" s="658" t="s">
        <v>1754</v>
      </c>
      <c r="H350" s="681"/>
    </row>
    <row r="351" spans="1:8" ht="17.25" customHeight="1" x14ac:dyDescent="0.25">
      <c r="A351" s="644">
        <v>12021702</v>
      </c>
      <c r="B351" s="648" t="s">
        <v>1755</v>
      </c>
      <c r="C351" s="626">
        <v>0</v>
      </c>
      <c r="D351" s="626">
        <v>31000</v>
      </c>
      <c r="E351" s="626">
        <v>0</v>
      </c>
      <c r="F351" s="626">
        <v>600000</v>
      </c>
      <c r="G351" s="658" t="s">
        <v>1756</v>
      </c>
      <c r="H351" s="612"/>
    </row>
    <row r="352" spans="1:8" ht="15.75" customHeight="1" x14ac:dyDescent="0.25">
      <c r="A352" s="627"/>
      <c r="B352" s="647" t="s">
        <v>1461</v>
      </c>
      <c r="C352" s="632">
        <f>SUM(C342:C351)</f>
        <v>2258000</v>
      </c>
      <c r="D352" s="632">
        <f t="shared" ref="D352:E352" si="66">SUM(D342:D351)</f>
        <v>20329018</v>
      </c>
      <c r="E352" s="632">
        <f t="shared" si="66"/>
        <v>22552655</v>
      </c>
      <c r="F352" s="632">
        <f>SUM(F342:F351)</f>
        <v>23910105</v>
      </c>
      <c r="G352" s="621"/>
    </row>
    <row r="353" spans="1:7" ht="25.5" customHeight="1" x14ac:dyDescent="0.25">
      <c r="A353" s="627"/>
      <c r="B353" s="633" t="s">
        <v>1757</v>
      </c>
      <c r="C353" s="634">
        <f>SUM(C323,C333,C336,C340,C352)</f>
        <v>18692650</v>
      </c>
      <c r="D353" s="634">
        <f t="shared" ref="D353:E353" si="67">SUM(D323,D333,D336,D340,D352)</f>
        <v>75400518</v>
      </c>
      <c r="E353" s="634">
        <f t="shared" si="67"/>
        <v>83627155</v>
      </c>
      <c r="F353" s="634">
        <f>SUM(F323,F333,F336,F340,F352)</f>
        <v>92436605</v>
      </c>
      <c r="G353" s="621"/>
    </row>
    <row r="354" spans="1:7" x14ac:dyDescent="0.25">
      <c r="A354" s="627"/>
      <c r="B354" s="633"/>
      <c r="C354" s="619"/>
      <c r="D354" s="619"/>
      <c r="E354" s="688"/>
      <c r="F354" s="620"/>
      <c r="G354" s="621"/>
    </row>
    <row r="355" spans="1:7" x14ac:dyDescent="0.25">
      <c r="A355" s="656" t="s">
        <v>141</v>
      </c>
      <c r="B355" s="633" t="s">
        <v>1758</v>
      </c>
      <c r="C355" s="619"/>
      <c r="D355" s="619"/>
      <c r="E355" s="736"/>
      <c r="F355" s="620"/>
      <c r="G355" s="621"/>
    </row>
    <row r="356" spans="1:7" x14ac:dyDescent="0.25">
      <c r="A356" s="627">
        <v>120201</v>
      </c>
      <c r="B356" s="638" t="s">
        <v>1590</v>
      </c>
      <c r="C356" s="619"/>
      <c r="D356" s="619"/>
      <c r="E356" s="619"/>
      <c r="F356" s="620"/>
      <c r="G356" s="621"/>
    </row>
    <row r="357" spans="1:7" ht="21" customHeight="1" x14ac:dyDescent="0.25">
      <c r="A357" s="644">
        <v>12020109</v>
      </c>
      <c r="B357" s="625" t="s">
        <v>1759</v>
      </c>
      <c r="C357" s="626">
        <v>0</v>
      </c>
      <c r="D357" s="626">
        <v>0</v>
      </c>
      <c r="E357" s="626">
        <v>485000</v>
      </c>
      <c r="F357" s="626">
        <v>0</v>
      </c>
      <c r="G357" s="621"/>
    </row>
    <row r="358" spans="1:7" ht="21" customHeight="1" x14ac:dyDescent="0.25">
      <c r="A358" s="644">
        <v>12020146</v>
      </c>
      <c r="B358" s="625" t="s">
        <v>1511</v>
      </c>
      <c r="C358" s="626">
        <v>0</v>
      </c>
      <c r="D358" s="626">
        <v>2000</v>
      </c>
      <c r="E358" s="626">
        <v>152000</v>
      </c>
      <c r="F358" s="626">
        <v>100000</v>
      </c>
      <c r="G358" s="658" t="s">
        <v>1760</v>
      </c>
    </row>
    <row r="359" spans="1:7" ht="21" customHeight="1" x14ac:dyDescent="0.25">
      <c r="A359" s="644">
        <v>12020163</v>
      </c>
      <c r="B359" s="625" t="s">
        <v>1761</v>
      </c>
      <c r="C359" s="626">
        <v>431000</v>
      </c>
      <c r="D359" s="626">
        <v>511000</v>
      </c>
      <c r="E359" s="626">
        <v>2140000</v>
      </c>
      <c r="F359" s="626">
        <v>1665000</v>
      </c>
      <c r="G359" s="658" t="s">
        <v>1762</v>
      </c>
    </row>
    <row r="360" spans="1:7" ht="21" customHeight="1" x14ac:dyDescent="0.25">
      <c r="A360" s="644">
        <v>12020174</v>
      </c>
      <c r="B360" s="625" t="s">
        <v>1763</v>
      </c>
      <c r="C360" s="626">
        <v>0</v>
      </c>
      <c r="D360" s="626">
        <v>950000</v>
      </c>
      <c r="E360" s="626">
        <v>2840000</v>
      </c>
      <c r="F360" s="626">
        <v>2740000</v>
      </c>
      <c r="G360" s="658" t="s">
        <v>1764</v>
      </c>
    </row>
    <row r="361" spans="1:7" ht="21" customHeight="1" x14ac:dyDescent="0.25">
      <c r="A361" s="644">
        <v>12020175</v>
      </c>
      <c r="B361" s="625" t="s">
        <v>1765</v>
      </c>
      <c r="C361" s="626">
        <v>0</v>
      </c>
      <c r="D361" s="626">
        <v>573850</v>
      </c>
      <c r="E361" s="626">
        <v>2110000</v>
      </c>
      <c r="F361" s="626">
        <v>980000</v>
      </c>
      <c r="G361" s="658" t="s">
        <v>1766</v>
      </c>
    </row>
    <row r="362" spans="1:7" x14ac:dyDescent="0.25">
      <c r="A362" s="651"/>
      <c r="B362" s="633" t="s">
        <v>1461</v>
      </c>
      <c r="C362" s="632">
        <f t="shared" ref="C362:E362" si="68">SUM(C357:C361)</f>
        <v>431000</v>
      </c>
      <c r="D362" s="632">
        <f t="shared" si="68"/>
        <v>2036850</v>
      </c>
      <c r="E362" s="632">
        <f t="shared" si="68"/>
        <v>7727000</v>
      </c>
      <c r="F362" s="632">
        <f>SUM(F357:F361)</f>
        <v>5485000</v>
      </c>
      <c r="G362" s="621"/>
    </row>
    <row r="363" spans="1:7" x14ac:dyDescent="0.25">
      <c r="A363" s="627">
        <v>120204</v>
      </c>
      <c r="B363" s="638" t="s">
        <v>1467</v>
      </c>
      <c r="C363" s="619"/>
      <c r="D363" s="619"/>
      <c r="E363" s="619"/>
      <c r="F363" s="620"/>
      <c r="G363" s="621"/>
    </row>
    <row r="364" spans="1:7" x14ac:dyDescent="0.25">
      <c r="A364" s="654">
        <v>12020417</v>
      </c>
      <c r="B364" s="625" t="s">
        <v>1535</v>
      </c>
      <c r="C364" s="626">
        <v>65000</v>
      </c>
      <c r="D364" s="626">
        <v>0</v>
      </c>
      <c r="E364" s="626">
        <v>643900</v>
      </c>
      <c r="F364" s="626">
        <v>693075</v>
      </c>
      <c r="G364" s="659" t="s">
        <v>1767</v>
      </c>
    </row>
    <row r="365" spans="1:7" ht="14.25" customHeight="1" x14ac:dyDescent="0.25">
      <c r="A365" s="644">
        <v>12020429</v>
      </c>
      <c r="B365" s="625" t="s">
        <v>3020</v>
      </c>
      <c r="C365" s="626"/>
      <c r="D365" s="626">
        <v>2509250</v>
      </c>
      <c r="E365" s="626">
        <v>11000000</v>
      </c>
      <c r="F365" s="626">
        <v>11980000</v>
      </c>
      <c r="G365" s="658" t="s">
        <v>1770</v>
      </c>
    </row>
    <row r="366" spans="1:7" ht="16.5" customHeight="1" x14ac:dyDescent="0.25">
      <c r="A366" s="644">
        <v>12020455</v>
      </c>
      <c r="B366" s="625" t="s">
        <v>1471</v>
      </c>
      <c r="C366" s="626">
        <v>340000</v>
      </c>
      <c r="D366" s="626">
        <v>0</v>
      </c>
      <c r="E366" s="626">
        <v>0</v>
      </c>
      <c r="F366" s="626">
        <v>0</v>
      </c>
      <c r="G366" s="621"/>
    </row>
    <row r="367" spans="1:7" x14ac:dyDescent="0.25">
      <c r="A367" s="627"/>
      <c r="B367" s="633" t="s">
        <v>1461</v>
      </c>
      <c r="C367" s="632">
        <f>SUM(C364:C366)</f>
        <v>405000</v>
      </c>
      <c r="D367" s="632">
        <f>SUM(D364:D366)</f>
        <v>2509250</v>
      </c>
      <c r="E367" s="632">
        <f>SUM(E364:E366)</f>
        <v>11643900</v>
      </c>
      <c r="F367" s="632">
        <f>SUM(F364:F366)</f>
        <v>12673075</v>
      </c>
      <c r="G367" s="621"/>
    </row>
    <row r="368" spans="1:7" x14ac:dyDescent="0.25">
      <c r="A368" s="627">
        <v>120207</v>
      </c>
      <c r="B368" s="647" t="s">
        <v>1475</v>
      </c>
      <c r="C368" s="619"/>
      <c r="D368" s="619"/>
      <c r="E368" s="619"/>
      <c r="F368" s="620"/>
      <c r="G368" s="621"/>
    </row>
    <row r="369" spans="1:7" x14ac:dyDescent="0.25">
      <c r="A369" s="644">
        <v>12020770</v>
      </c>
      <c r="B369" s="648" t="s">
        <v>1772</v>
      </c>
      <c r="C369" s="626">
        <v>0</v>
      </c>
      <c r="D369" s="626">
        <v>0</v>
      </c>
      <c r="E369" s="626">
        <v>0</v>
      </c>
      <c r="F369" s="626">
        <v>0</v>
      </c>
      <c r="G369" s="621"/>
    </row>
    <row r="370" spans="1:7" x14ac:dyDescent="0.25">
      <c r="A370" s="624">
        <v>12020783</v>
      </c>
      <c r="B370" s="625" t="s">
        <v>1773</v>
      </c>
      <c r="C370" s="626">
        <v>163500</v>
      </c>
      <c r="D370" s="626">
        <v>0</v>
      </c>
      <c r="E370" s="626">
        <v>0</v>
      </c>
      <c r="F370" s="626">
        <v>0</v>
      </c>
      <c r="G370" s="621"/>
    </row>
    <row r="371" spans="1:7" x14ac:dyDescent="0.25">
      <c r="A371" s="627"/>
      <c r="B371" s="647" t="s">
        <v>1461</v>
      </c>
      <c r="C371" s="628">
        <f t="shared" ref="C371:F371" si="69">SUM(C369:C370)</f>
        <v>163500</v>
      </c>
      <c r="D371" s="632">
        <f t="shared" si="69"/>
        <v>0</v>
      </c>
      <c r="E371" s="632">
        <f t="shared" si="69"/>
        <v>0</v>
      </c>
      <c r="F371" s="632">
        <f t="shared" si="69"/>
        <v>0</v>
      </c>
      <c r="G371" s="621"/>
    </row>
    <row r="372" spans="1:7" x14ac:dyDescent="0.25">
      <c r="A372" s="627">
        <v>120209</v>
      </c>
      <c r="B372" s="647" t="s">
        <v>1774</v>
      </c>
      <c r="C372" s="619"/>
      <c r="D372" s="619"/>
      <c r="E372" s="619"/>
      <c r="F372" s="620"/>
      <c r="G372" s="621"/>
    </row>
    <row r="373" spans="1:7" x14ac:dyDescent="0.25">
      <c r="A373" s="644">
        <v>12020906</v>
      </c>
      <c r="B373" s="648" t="s">
        <v>1548</v>
      </c>
      <c r="C373" s="626">
        <v>0</v>
      </c>
      <c r="D373" s="626">
        <v>0</v>
      </c>
      <c r="E373" s="626">
        <v>0</v>
      </c>
      <c r="F373" s="626">
        <v>0</v>
      </c>
      <c r="G373" s="621"/>
    </row>
    <row r="374" spans="1:7" x14ac:dyDescent="0.25">
      <c r="A374" s="644"/>
      <c r="B374" s="647" t="s">
        <v>1461</v>
      </c>
      <c r="C374" s="632">
        <f t="shared" ref="C374:F374" si="70">SUM(C373)</f>
        <v>0</v>
      </c>
      <c r="D374" s="632">
        <f t="shared" si="70"/>
        <v>0</v>
      </c>
      <c r="E374" s="632">
        <f t="shared" si="70"/>
        <v>0</v>
      </c>
      <c r="F374" s="632">
        <f t="shared" si="70"/>
        <v>0</v>
      </c>
      <c r="G374" s="621"/>
    </row>
    <row r="375" spans="1:7" ht="21" customHeight="1" x14ac:dyDescent="0.25">
      <c r="A375" s="682"/>
      <c r="B375" s="661" t="s">
        <v>1776</v>
      </c>
      <c r="C375" s="683">
        <f>SUM(C362,C367,C371,C374)</f>
        <v>999500</v>
      </c>
      <c r="D375" s="683">
        <f t="shared" ref="D375:E375" si="71">SUM(D362,D367,D371,D374)</f>
        <v>4546100</v>
      </c>
      <c r="E375" s="683">
        <f t="shared" si="71"/>
        <v>19370900</v>
      </c>
      <c r="F375" s="683">
        <f>SUM(F362,F367,F371,F374)</f>
        <v>18158075</v>
      </c>
      <c r="G375" s="621"/>
    </row>
    <row r="376" spans="1:7" x14ac:dyDescent="0.25">
      <c r="A376" s="627"/>
      <c r="B376" s="633"/>
      <c r="C376" s="619"/>
      <c r="D376" s="619"/>
      <c r="E376" s="619"/>
      <c r="F376" s="620"/>
      <c r="G376" s="621"/>
    </row>
    <row r="377" spans="1:7" x14ac:dyDescent="0.25">
      <c r="A377" s="656" t="s">
        <v>142</v>
      </c>
      <c r="B377" s="633" t="s">
        <v>1777</v>
      </c>
      <c r="C377" s="619"/>
      <c r="D377" s="619"/>
      <c r="E377" s="619"/>
      <c r="F377" s="620"/>
      <c r="G377" s="621"/>
    </row>
    <row r="378" spans="1:7" x14ac:dyDescent="0.25">
      <c r="A378" s="643">
        <v>120206</v>
      </c>
      <c r="B378" s="633" t="s">
        <v>1472</v>
      </c>
      <c r="C378" s="619"/>
      <c r="D378" s="619"/>
      <c r="E378" s="619"/>
      <c r="F378" s="620"/>
      <c r="G378" s="621"/>
    </row>
    <row r="379" spans="1:7" ht="15" customHeight="1" x14ac:dyDescent="0.25">
      <c r="A379" s="644">
        <v>12020601</v>
      </c>
      <c r="B379" s="648" t="s">
        <v>1778</v>
      </c>
      <c r="C379" s="626">
        <v>0</v>
      </c>
      <c r="D379" s="626">
        <v>0</v>
      </c>
      <c r="E379" s="626">
        <v>875000</v>
      </c>
      <c r="F379" s="684">
        <v>1820000</v>
      </c>
      <c r="G379" s="621"/>
    </row>
    <row r="380" spans="1:7" x14ac:dyDescent="0.25">
      <c r="A380" s="627"/>
      <c r="B380" s="649" t="s">
        <v>1461</v>
      </c>
      <c r="C380" s="632">
        <f t="shared" ref="C380:F380" si="72">SUM(C379)</f>
        <v>0</v>
      </c>
      <c r="D380" s="632">
        <f t="shared" si="72"/>
        <v>0</v>
      </c>
      <c r="E380" s="632">
        <f t="shared" si="72"/>
        <v>875000</v>
      </c>
      <c r="F380" s="632">
        <f t="shared" si="72"/>
        <v>1820000</v>
      </c>
      <c r="G380" s="621"/>
    </row>
    <row r="381" spans="1:7" x14ac:dyDescent="0.25">
      <c r="A381" s="627">
        <v>120207</v>
      </c>
      <c r="B381" s="647" t="s">
        <v>1475</v>
      </c>
      <c r="C381" s="619"/>
      <c r="D381" s="619"/>
      <c r="E381" s="619"/>
      <c r="F381" s="620"/>
      <c r="G381" s="621"/>
    </row>
    <row r="382" spans="1:7" x14ac:dyDescent="0.25">
      <c r="A382" s="644">
        <v>12020729</v>
      </c>
      <c r="B382" s="648" t="s">
        <v>1779</v>
      </c>
      <c r="C382" s="626">
        <v>0</v>
      </c>
      <c r="D382" s="626">
        <v>0</v>
      </c>
      <c r="E382" s="626">
        <v>0</v>
      </c>
      <c r="F382" s="626">
        <v>0</v>
      </c>
      <c r="G382" s="621"/>
    </row>
    <row r="383" spans="1:7" x14ac:dyDescent="0.25">
      <c r="A383" s="627"/>
      <c r="B383" s="649" t="s">
        <v>1461</v>
      </c>
      <c r="C383" s="632">
        <f t="shared" ref="C383:F383" si="73">SUM(C382)</f>
        <v>0</v>
      </c>
      <c r="D383" s="632">
        <f t="shared" si="73"/>
        <v>0</v>
      </c>
      <c r="E383" s="632">
        <f t="shared" si="73"/>
        <v>0</v>
      </c>
      <c r="F383" s="632">
        <f t="shared" si="73"/>
        <v>0</v>
      </c>
      <c r="G383" s="621"/>
    </row>
    <row r="384" spans="1:7" x14ac:dyDescent="0.25">
      <c r="A384" s="627">
        <v>120210</v>
      </c>
      <c r="B384" s="685" t="s">
        <v>1780</v>
      </c>
      <c r="C384" s="619"/>
      <c r="D384" s="619"/>
      <c r="E384" s="619"/>
      <c r="F384" s="620"/>
      <c r="G384" s="621"/>
    </row>
    <row r="385" spans="1:7" x14ac:dyDescent="0.25">
      <c r="A385" s="624">
        <v>12021001</v>
      </c>
      <c r="B385" s="640" t="s">
        <v>3044</v>
      </c>
      <c r="C385" s="619"/>
      <c r="D385" s="619"/>
      <c r="E385" s="619"/>
      <c r="F385" s="684">
        <v>2205000000</v>
      </c>
      <c r="G385" s="621"/>
    </row>
    <row r="386" spans="1:7" x14ac:dyDescent="0.25">
      <c r="A386" s="624">
        <v>12021006</v>
      </c>
      <c r="B386" s="648" t="s">
        <v>1781</v>
      </c>
      <c r="C386" s="626">
        <v>0</v>
      </c>
      <c r="D386" s="626">
        <v>0</v>
      </c>
      <c r="E386" s="626">
        <v>0</v>
      </c>
      <c r="F386" s="626">
        <v>0</v>
      </c>
      <c r="G386" s="621"/>
    </row>
    <row r="387" spans="1:7" x14ac:dyDescent="0.25">
      <c r="A387" s="624">
        <v>12021012</v>
      </c>
      <c r="B387" s="648" t="s">
        <v>2963</v>
      </c>
      <c r="C387" s="726">
        <v>0</v>
      </c>
      <c r="D387" s="1184">
        <v>5415167237</v>
      </c>
      <c r="E387" s="626">
        <v>10000000000</v>
      </c>
      <c r="F387" s="626">
        <v>10000000000</v>
      </c>
      <c r="G387" s="626"/>
    </row>
    <row r="388" spans="1:7" x14ac:dyDescent="0.25">
      <c r="A388" s="627"/>
      <c r="B388" s="649" t="s">
        <v>1461</v>
      </c>
      <c r="C388" s="632">
        <f>SUM(C386:C387)</f>
        <v>0</v>
      </c>
      <c r="D388" s="632">
        <f t="shared" ref="D388:E388" si="74">SUM(D386:D387)</f>
        <v>5415167237</v>
      </c>
      <c r="E388" s="632">
        <f t="shared" si="74"/>
        <v>10000000000</v>
      </c>
      <c r="F388" s="632">
        <f>SUM(F385,F387)</f>
        <v>12205000000</v>
      </c>
      <c r="G388" s="621"/>
    </row>
    <row r="389" spans="1:7" ht="24" x14ac:dyDescent="0.25">
      <c r="A389" s="652"/>
      <c r="B389" s="633" t="s">
        <v>1782</v>
      </c>
      <c r="C389" s="634">
        <f>SUM(C380,C383)</f>
        <v>0</v>
      </c>
      <c r="D389" s="634">
        <f t="shared" ref="D389:E389" si="75">SUM(D380,D383)</f>
        <v>0</v>
      </c>
      <c r="E389" s="634">
        <f t="shared" si="75"/>
        <v>875000</v>
      </c>
      <c r="F389" s="634">
        <f>SUM(F380,F383)</f>
        <v>1820000</v>
      </c>
      <c r="G389" s="621"/>
    </row>
    <row r="390" spans="1:7" x14ac:dyDescent="0.25">
      <c r="A390" s="652"/>
      <c r="B390" s="622"/>
      <c r="C390" s="619"/>
      <c r="D390" s="619"/>
      <c r="E390" s="619"/>
      <c r="F390" s="620"/>
      <c r="G390" s="621"/>
    </row>
    <row r="391" spans="1:7" x14ac:dyDescent="0.25">
      <c r="A391" s="656" t="s">
        <v>143</v>
      </c>
      <c r="B391" s="633" t="s">
        <v>1000</v>
      </c>
      <c r="C391" s="619"/>
      <c r="D391" s="619"/>
      <c r="E391" s="619"/>
      <c r="F391" s="620"/>
      <c r="G391" s="621"/>
    </row>
    <row r="392" spans="1:7" x14ac:dyDescent="0.25">
      <c r="A392" s="643">
        <v>120206</v>
      </c>
      <c r="B392" s="633" t="s">
        <v>1472</v>
      </c>
      <c r="C392" s="619"/>
      <c r="D392" s="619"/>
      <c r="E392" s="619"/>
      <c r="F392" s="620"/>
      <c r="G392" s="621"/>
    </row>
    <row r="393" spans="1:7" ht="19.5" customHeight="1" x14ac:dyDescent="0.25">
      <c r="A393" s="624">
        <v>12020601</v>
      </c>
      <c r="B393" s="648" t="s">
        <v>1783</v>
      </c>
      <c r="C393" s="686">
        <v>0</v>
      </c>
      <c r="D393" s="626">
        <v>0</v>
      </c>
      <c r="E393" s="687">
        <v>150000</v>
      </c>
      <c r="F393" s="687">
        <v>1500000</v>
      </c>
      <c r="G393" s="658" t="s">
        <v>1784</v>
      </c>
    </row>
    <row r="394" spans="1:7" x14ac:dyDescent="0.25">
      <c r="A394" s="627"/>
      <c r="B394" s="647" t="s">
        <v>1461</v>
      </c>
      <c r="C394" s="632">
        <f t="shared" ref="C394:F394" si="76">SUM(C393)</f>
        <v>0</v>
      </c>
      <c r="D394" s="632">
        <f t="shared" si="76"/>
        <v>0</v>
      </c>
      <c r="E394" s="632">
        <f t="shared" si="76"/>
        <v>150000</v>
      </c>
      <c r="F394" s="632">
        <f t="shared" si="76"/>
        <v>1500000</v>
      </c>
      <c r="G394" s="621"/>
    </row>
    <row r="395" spans="1:7" x14ac:dyDescent="0.25">
      <c r="A395" s="627">
        <v>120207</v>
      </c>
      <c r="B395" s="647" t="s">
        <v>1785</v>
      </c>
      <c r="C395" s="688"/>
      <c r="D395" s="689"/>
      <c r="E395" s="689"/>
      <c r="F395" s="620"/>
      <c r="G395" s="621"/>
    </row>
    <row r="396" spans="1:7" ht="21.75" customHeight="1" x14ac:dyDescent="0.25">
      <c r="A396" s="644">
        <v>12020701</v>
      </c>
      <c r="B396" s="625" t="s">
        <v>1786</v>
      </c>
      <c r="C396" s="686">
        <v>0</v>
      </c>
      <c r="D396" s="626">
        <v>0</v>
      </c>
      <c r="E396" s="690">
        <v>100000</v>
      </c>
      <c r="F396" s="687">
        <v>1425222</v>
      </c>
      <c r="G396" s="691" t="s">
        <v>1787</v>
      </c>
    </row>
    <row r="397" spans="1:7" x14ac:dyDescent="0.25">
      <c r="A397" s="624"/>
      <c r="B397" s="633" t="s">
        <v>7</v>
      </c>
      <c r="C397" s="632">
        <f t="shared" ref="C397:F397" si="77">SUM(C396)</f>
        <v>0</v>
      </c>
      <c r="D397" s="632">
        <f t="shared" si="77"/>
        <v>0</v>
      </c>
      <c r="E397" s="632">
        <f t="shared" si="77"/>
        <v>100000</v>
      </c>
      <c r="F397" s="632">
        <f t="shared" si="77"/>
        <v>1425222</v>
      </c>
      <c r="G397" s="621"/>
    </row>
    <row r="398" spans="1:7" x14ac:dyDescent="0.25">
      <c r="A398" s="652"/>
      <c r="B398" s="633" t="s">
        <v>1788</v>
      </c>
      <c r="C398" s="634">
        <f>SUM(C394,C397)</f>
        <v>0</v>
      </c>
      <c r="D398" s="634">
        <f t="shared" ref="D398:F398" si="78">SUM(D394,D397)</f>
        <v>0</v>
      </c>
      <c r="E398" s="634">
        <f t="shared" si="78"/>
        <v>250000</v>
      </c>
      <c r="F398" s="634">
        <f t="shared" si="78"/>
        <v>2925222</v>
      </c>
      <c r="G398" s="621"/>
    </row>
    <row r="399" spans="1:7" x14ac:dyDescent="0.25">
      <c r="A399" s="652"/>
      <c r="B399" s="622"/>
      <c r="C399" s="688"/>
      <c r="D399" s="688"/>
      <c r="E399" s="688"/>
      <c r="F399" s="620"/>
      <c r="G399" s="621"/>
    </row>
    <row r="400" spans="1:7" x14ac:dyDescent="0.25">
      <c r="A400" s="656" t="s">
        <v>145</v>
      </c>
      <c r="B400" s="633" t="s">
        <v>1001</v>
      </c>
      <c r="C400" s="619"/>
      <c r="D400" s="619"/>
      <c r="E400" s="619"/>
      <c r="F400" s="620"/>
      <c r="G400" s="621"/>
    </row>
    <row r="401" spans="1:7" x14ac:dyDescent="0.25">
      <c r="A401" s="627">
        <v>120201</v>
      </c>
      <c r="B401" s="638" t="s">
        <v>1590</v>
      </c>
      <c r="C401" s="619"/>
      <c r="D401" s="619"/>
      <c r="E401" s="619"/>
      <c r="F401" s="620"/>
      <c r="G401" s="621"/>
    </row>
    <row r="402" spans="1:7" x14ac:dyDescent="0.25">
      <c r="A402" s="644">
        <v>12020146</v>
      </c>
      <c r="B402" s="625" t="s">
        <v>1511</v>
      </c>
      <c r="C402" s="626">
        <v>0</v>
      </c>
      <c r="D402" s="626">
        <v>0</v>
      </c>
      <c r="E402" s="626">
        <v>0</v>
      </c>
      <c r="F402" s="626">
        <v>0</v>
      </c>
      <c r="G402" s="621"/>
    </row>
    <row r="403" spans="1:7" x14ac:dyDescent="0.25">
      <c r="A403" s="644"/>
      <c r="B403" s="633" t="s">
        <v>7</v>
      </c>
      <c r="C403" s="628">
        <f t="shared" ref="C403:F403" si="79">SUM(C402)</f>
        <v>0</v>
      </c>
      <c r="D403" s="628">
        <f t="shared" si="79"/>
        <v>0</v>
      </c>
      <c r="E403" s="628">
        <f t="shared" si="79"/>
        <v>0</v>
      </c>
      <c r="F403" s="628">
        <f t="shared" si="79"/>
        <v>0</v>
      </c>
      <c r="G403" s="621"/>
    </row>
    <row r="404" spans="1:7" x14ac:dyDescent="0.25">
      <c r="A404" s="627">
        <v>120204</v>
      </c>
      <c r="B404" s="647" t="s">
        <v>1512</v>
      </c>
      <c r="C404" s="619"/>
      <c r="D404" s="619"/>
      <c r="E404" s="619"/>
      <c r="F404" s="620"/>
      <c r="G404" s="621"/>
    </row>
    <row r="405" spans="1:7" ht="18.75" customHeight="1" x14ac:dyDescent="0.25">
      <c r="A405" s="644">
        <v>12020417</v>
      </c>
      <c r="B405" s="625" t="s">
        <v>1535</v>
      </c>
      <c r="C405" s="626">
        <v>300000</v>
      </c>
      <c r="D405" s="626">
        <v>0</v>
      </c>
      <c r="E405" s="626">
        <v>2097500</v>
      </c>
      <c r="F405" s="626">
        <v>4055000</v>
      </c>
      <c r="G405" s="905" t="s">
        <v>1789</v>
      </c>
    </row>
    <row r="406" spans="1:7" x14ac:dyDescent="0.25">
      <c r="A406" s="651"/>
      <c r="B406" s="633" t="s">
        <v>7</v>
      </c>
      <c r="C406" s="632">
        <f t="shared" ref="C406:F406" si="80">SUM(C405)</f>
        <v>300000</v>
      </c>
      <c r="D406" s="632">
        <f t="shared" si="80"/>
        <v>0</v>
      </c>
      <c r="E406" s="632">
        <f t="shared" si="80"/>
        <v>2097500</v>
      </c>
      <c r="F406" s="632">
        <f t="shared" si="80"/>
        <v>4055000</v>
      </c>
      <c r="G406" s="906"/>
    </row>
    <row r="407" spans="1:7" ht="27" customHeight="1" x14ac:dyDescent="0.25">
      <c r="A407" s="644"/>
      <c r="B407" s="633" t="s">
        <v>1790</v>
      </c>
      <c r="C407" s="634">
        <f t="shared" ref="C407:F407" si="81">SUM(C403,C406)</f>
        <v>300000</v>
      </c>
      <c r="D407" s="634">
        <f t="shared" si="81"/>
        <v>0</v>
      </c>
      <c r="E407" s="634">
        <f t="shared" si="81"/>
        <v>2097500</v>
      </c>
      <c r="F407" s="634">
        <f t="shared" si="81"/>
        <v>4055000</v>
      </c>
      <c r="G407" s="906"/>
    </row>
    <row r="408" spans="1:7" x14ac:dyDescent="0.25">
      <c r="A408" s="652"/>
      <c r="B408" s="622"/>
      <c r="C408" s="619"/>
      <c r="D408" s="619"/>
      <c r="E408" s="619"/>
      <c r="F408" s="620"/>
      <c r="G408" s="906"/>
    </row>
    <row r="409" spans="1:7" x14ac:dyDescent="0.25">
      <c r="A409" s="656" t="s">
        <v>146</v>
      </c>
      <c r="B409" s="633" t="s">
        <v>1791</v>
      </c>
      <c r="C409" s="619"/>
      <c r="D409" s="619"/>
      <c r="E409" s="619"/>
      <c r="F409" s="620"/>
      <c r="G409" s="662"/>
    </row>
    <row r="410" spans="1:7" x14ac:dyDescent="0.25">
      <c r="A410" s="656" t="s">
        <v>1792</v>
      </c>
      <c r="B410" s="633" t="s">
        <v>1501</v>
      </c>
      <c r="C410" s="619"/>
      <c r="D410" s="619"/>
      <c r="E410" s="619"/>
      <c r="F410" s="620"/>
      <c r="G410" s="906"/>
    </row>
    <row r="411" spans="1:7" x14ac:dyDescent="0.25">
      <c r="A411" s="644">
        <v>12020146</v>
      </c>
      <c r="B411" s="648" t="s">
        <v>1511</v>
      </c>
      <c r="C411" s="626">
        <v>0</v>
      </c>
      <c r="D411" s="673">
        <v>0</v>
      </c>
      <c r="E411" s="626">
        <v>100000</v>
      </c>
      <c r="F411" s="626">
        <v>160000</v>
      </c>
      <c r="G411" s="906"/>
    </row>
    <row r="412" spans="1:7" x14ac:dyDescent="0.25">
      <c r="A412" s="644">
        <v>12020147</v>
      </c>
      <c r="B412" s="648" t="s">
        <v>1793</v>
      </c>
      <c r="C412" s="626">
        <v>0</v>
      </c>
      <c r="D412" s="673">
        <v>400000</v>
      </c>
      <c r="E412" s="626">
        <v>800000</v>
      </c>
      <c r="F412" s="626">
        <v>1000000</v>
      </c>
      <c r="G412" s="692"/>
    </row>
    <row r="413" spans="1:7" x14ac:dyDescent="0.25">
      <c r="A413" s="651"/>
      <c r="B413" s="693" t="s">
        <v>7</v>
      </c>
      <c r="C413" s="632">
        <f t="shared" ref="C413:F413" si="82">SUM(C411:C412)</f>
        <v>0</v>
      </c>
      <c r="D413" s="696">
        <f t="shared" ref="D413" si="83">SUM(D411:D412)</f>
        <v>400000</v>
      </c>
      <c r="E413" s="632">
        <f t="shared" ref="E413" si="84">SUM(E411:E412)</f>
        <v>900000</v>
      </c>
      <c r="F413" s="632">
        <f t="shared" si="82"/>
        <v>1160000</v>
      </c>
      <c r="G413" s="621"/>
    </row>
    <row r="414" spans="1:7" x14ac:dyDescent="0.25">
      <c r="A414" s="627">
        <v>120204</v>
      </c>
      <c r="B414" s="647" t="s">
        <v>1512</v>
      </c>
      <c r="C414" s="619"/>
      <c r="D414" s="697"/>
      <c r="E414" s="761"/>
      <c r="F414" s="620"/>
      <c r="G414" s="621"/>
    </row>
    <row r="415" spans="1:7" x14ac:dyDescent="0.25">
      <c r="A415" s="644">
        <v>12020417</v>
      </c>
      <c r="B415" s="625" t="s">
        <v>1535</v>
      </c>
      <c r="C415" s="626">
        <v>1126459</v>
      </c>
      <c r="D415" s="698">
        <v>0</v>
      </c>
      <c r="E415" s="626">
        <v>300000</v>
      </c>
      <c r="F415" s="626">
        <v>0</v>
      </c>
      <c r="G415" s="621"/>
    </row>
    <row r="416" spans="1:7" ht="17.25" customHeight="1" x14ac:dyDescent="0.25">
      <c r="A416" s="644">
        <v>12020427</v>
      </c>
      <c r="B416" s="648" t="s">
        <v>1469</v>
      </c>
      <c r="C416" s="626">
        <v>0</v>
      </c>
      <c r="D416" s="698">
        <v>0</v>
      </c>
      <c r="E416" s="626">
        <v>0</v>
      </c>
      <c r="F416" s="626">
        <v>240000</v>
      </c>
      <c r="G416" s="905" t="s">
        <v>1794</v>
      </c>
    </row>
    <row r="417" spans="1:7" ht="17.25" customHeight="1" x14ac:dyDescent="0.25">
      <c r="A417" s="644">
        <v>12020429</v>
      </c>
      <c r="B417" s="648" t="s">
        <v>1769</v>
      </c>
      <c r="C417" s="626">
        <v>0</v>
      </c>
      <c r="D417" s="673">
        <v>0</v>
      </c>
      <c r="E417" s="626">
        <v>0</v>
      </c>
      <c r="F417" s="626">
        <v>500000</v>
      </c>
      <c r="G417" s="899" t="s">
        <v>1795</v>
      </c>
    </row>
    <row r="418" spans="1:7" ht="20.25" customHeight="1" x14ac:dyDescent="0.25">
      <c r="A418" s="644">
        <v>12020431</v>
      </c>
      <c r="B418" s="648" t="s">
        <v>3022</v>
      </c>
      <c r="C418" s="626">
        <v>100360540</v>
      </c>
      <c r="D418" s="907">
        <v>127066132</v>
      </c>
      <c r="E418" s="626">
        <v>180000000</v>
      </c>
      <c r="F418" s="626">
        <v>200000000</v>
      </c>
      <c r="G418" s="905" t="s">
        <v>1796</v>
      </c>
    </row>
    <row r="419" spans="1:7" ht="20.25" customHeight="1" x14ac:dyDescent="0.25">
      <c r="A419" s="644">
        <v>12020450</v>
      </c>
      <c r="B419" s="648" t="s">
        <v>3023</v>
      </c>
      <c r="C419" s="626">
        <v>6560500</v>
      </c>
      <c r="D419" s="907">
        <v>6565500</v>
      </c>
      <c r="E419" s="626">
        <v>9000000</v>
      </c>
      <c r="F419" s="626">
        <v>12000000</v>
      </c>
      <c r="G419" s="899" t="s">
        <v>1797</v>
      </c>
    </row>
    <row r="420" spans="1:7" ht="20.25" customHeight="1" x14ac:dyDescent="0.25">
      <c r="A420" s="644">
        <v>12020453</v>
      </c>
      <c r="B420" s="648" t="s">
        <v>1798</v>
      </c>
      <c r="C420" s="626">
        <v>6558500</v>
      </c>
      <c r="D420" s="907">
        <v>6567500</v>
      </c>
      <c r="E420" s="626">
        <v>9000000</v>
      </c>
      <c r="F420" s="626">
        <v>12000000</v>
      </c>
      <c r="G420" s="899" t="s">
        <v>1799</v>
      </c>
    </row>
    <row r="421" spans="1:7" ht="24" x14ac:dyDescent="0.25">
      <c r="A421" s="644">
        <v>12020455</v>
      </c>
      <c r="B421" s="648" t="s">
        <v>1800</v>
      </c>
      <c r="C421" s="626">
        <v>12317680</v>
      </c>
      <c r="D421" s="907">
        <v>1224614</v>
      </c>
      <c r="E421" s="626">
        <v>7000000</v>
      </c>
      <c r="F421" s="626">
        <v>15000000</v>
      </c>
      <c r="G421" s="905" t="s">
        <v>1801</v>
      </c>
    </row>
    <row r="422" spans="1:7" ht="20.25" customHeight="1" x14ac:dyDescent="0.25">
      <c r="A422" s="644">
        <v>12020475</v>
      </c>
      <c r="B422" s="648" t="s">
        <v>1802</v>
      </c>
      <c r="C422" s="626">
        <v>490000</v>
      </c>
      <c r="D422" s="908">
        <v>110000</v>
      </c>
      <c r="E422" s="626">
        <v>250000</v>
      </c>
      <c r="F422" s="626">
        <v>800000</v>
      </c>
      <c r="G422" s="905" t="s">
        <v>1803</v>
      </c>
    </row>
    <row r="423" spans="1:7" x14ac:dyDescent="0.25">
      <c r="A423" s="644">
        <v>12020476</v>
      </c>
      <c r="B423" s="648" t="s">
        <v>1804</v>
      </c>
      <c r="C423" s="626">
        <v>410000</v>
      </c>
      <c r="D423" s="907">
        <v>1020000</v>
      </c>
      <c r="E423" s="626">
        <v>1800000</v>
      </c>
      <c r="F423" s="626">
        <v>1000000</v>
      </c>
      <c r="G423" s="899" t="s">
        <v>1805</v>
      </c>
    </row>
    <row r="424" spans="1:7" ht="18" customHeight="1" x14ac:dyDescent="0.25">
      <c r="A424" s="644">
        <v>12020477</v>
      </c>
      <c r="B424" s="648" t="s">
        <v>1806</v>
      </c>
      <c r="C424" s="626">
        <v>27821504</v>
      </c>
      <c r="D424" s="907">
        <v>1112097162</v>
      </c>
      <c r="E424" s="626">
        <v>1000000000</v>
      </c>
      <c r="F424" s="626">
        <v>502000000</v>
      </c>
      <c r="G424" s="905" t="s">
        <v>1807</v>
      </c>
    </row>
    <row r="425" spans="1:7" ht="20.25" customHeight="1" x14ac:dyDescent="0.25">
      <c r="A425" s="644">
        <v>12020478</v>
      </c>
      <c r="B425" s="648" t="s">
        <v>1808</v>
      </c>
      <c r="C425" s="626">
        <v>16211500</v>
      </c>
      <c r="D425" s="909">
        <v>11635950</v>
      </c>
      <c r="E425" s="626">
        <v>20000000</v>
      </c>
      <c r="F425" s="626">
        <v>20000000</v>
      </c>
      <c r="G425" s="899" t="s">
        <v>1809</v>
      </c>
    </row>
    <row r="426" spans="1:7" ht="20.25" customHeight="1" x14ac:dyDescent="0.25">
      <c r="A426" s="644">
        <v>12020479</v>
      </c>
      <c r="B426" s="648" t="s">
        <v>1810</v>
      </c>
      <c r="C426" s="626">
        <v>308000</v>
      </c>
      <c r="D426" s="910">
        <v>103000</v>
      </c>
      <c r="E426" s="626">
        <v>210000</v>
      </c>
      <c r="F426" s="626">
        <v>240000</v>
      </c>
      <c r="G426" s="899" t="s">
        <v>1811</v>
      </c>
    </row>
    <row r="427" spans="1:7" ht="17.25" customHeight="1" x14ac:dyDescent="0.25">
      <c r="A427" s="644">
        <v>12020480</v>
      </c>
      <c r="B427" s="648" t="s">
        <v>1812</v>
      </c>
      <c r="C427" s="626">
        <v>174000</v>
      </c>
      <c r="D427" s="907">
        <v>440000</v>
      </c>
      <c r="E427" s="626">
        <v>600000</v>
      </c>
      <c r="F427" s="626">
        <v>600000</v>
      </c>
      <c r="G427" s="899" t="s">
        <v>1813</v>
      </c>
    </row>
    <row r="428" spans="1:7" x14ac:dyDescent="0.25">
      <c r="A428" s="627"/>
      <c r="B428" s="633" t="s">
        <v>1461</v>
      </c>
      <c r="C428" s="628">
        <f t="shared" ref="C428:D428" si="85">SUM(C415:C427)</f>
        <v>172338683</v>
      </c>
      <c r="D428" s="632">
        <f t="shared" si="85"/>
        <v>1266829858</v>
      </c>
      <c r="E428" s="632">
        <f t="shared" ref="E428" si="86">SUM(E415:E427)</f>
        <v>1228160000</v>
      </c>
      <c r="F428" s="632">
        <f>SUM(F415:F427)</f>
        <v>764380000</v>
      </c>
      <c r="G428" s="899"/>
    </row>
    <row r="429" spans="1:7" x14ac:dyDescent="0.25">
      <c r="A429" s="627">
        <v>120205</v>
      </c>
      <c r="B429" s="633" t="s">
        <v>1576</v>
      </c>
      <c r="C429" s="1320"/>
      <c r="D429" s="696"/>
      <c r="E429" s="761"/>
      <c r="F429" s="620"/>
      <c r="G429" s="911"/>
    </row>
    <row r="430" spans="1:7" ht="17.25" customHeight="1" x14ac:dyDescent="0.25">
      <c r="A430" s="644">
        <v>12020501</v>
      </c>
      <c r="B430" s="648" t="s">
        <v>1814</v>
      </c>
      <c r="C430" s="626">
        <v>17000</v>
      </c>
      <c r="D430" s="939">
        <v>191500</v>
      </c>
      <c r="E430" s="626">
        <v>0</v>
      </c>
      <c r="F430" s="626">
        <v>0</v>
      </c>
      <c r="G430" s="905" t="s">
        <v>1815</v>
      </c>
    </row>
    <row r="431" spans="1:7" x14ac:dyDescent="0.25">
      <c r="A431" s="644"/>
      <c r="B431" s="633" t="s">
        <v>7</v>
      </c>
      <c r="C431" s="632">
        <f t="shared" ref="C431:F431" si="87">SUM(C430)</f>
        <v>17000</v>
      </c>
      <c r="D431" s="632">
        <f t="shared" si="87"/>
        <v>191500</v>
      </c>
      <c r="E431" s="632">
        <f t="shared" ref="E431" si="88">SUM(E430)</f>
        <v>0</v>
      </c>
      <c r="F431" s="632">
        <f t="shared" si="87"/>
        <v>0</v>
      </c>
      <c r="G431" s="905"/>
    </row>
    <row r="432" spans="1:7" x14ac:dyDescent="0.25">
      <c r="A432" s="643">
        <v>120206</v>
      </c>
      <c r="B432" s="633" t="s">
        <v>1472</v>
      </c>
      <c r="C432" s="619"/>
      <c r="D432" s="696"/>
      <c r="E432" s="761"/>
      <c r="F432" s="620"/>
      <c r="G432" s="621"/>
    </row>
    <row r="433" spans="1:7" x14ac:dyDescent="0.25">
      <c r="A433" s="644">
        <v>12020601</v>
      </c>
      <c r="B433" s="625" t="s">
        <v>1816</v>
      </c>
      <c r="C433" s="626">
        <v>0</v>
      </c>
      <c r="D433" s="626">
        <v>0</v>
      </c>
      <c r="E433" s="626">
        <v>0</v>
      </c>
      <c r="F433" s="626">
        <v>0</v>
      </c>
      <c r="G433" s="621"/>
    </row>
    <row r="434" spans="1:7" ht="32.25" customHeight="1" x14ac:dyDescent="0.25">
      <c r="A434" s="644">
        <v>12020614</v>
      </c>
      <c r="B434" s="625" t="s">
        <v>1817</v>
      </c>
      <c r="C434" s="626">
        <v>106712499</v>
      </c>
      <c r="D434" s="673">
        <f>7787225+3954310</f>
        <v>11741535</v>
      </c>
      <c r="E434" s="626">
        <v>10829030</v>
      </c>
      <c r="F434" s="626">
        <v>161375587</v>
      </c>
      <c r="G434" s="905" t="s">
        <v>1818</v>
      </c>
    </row>
    <row r="435" spans="1:7" ht="24" x14ac:dyDescent="0.25">
      <c r="A435" s="644">
        <v>12020639</v>
      </c>
      <c r="B435" s="648" t="s">
        <v>1819</v>
      </c>
      <c r="C435" s="626">
        <v>0</v>
      </c>
      <c r="D435" s="626">
        <v>0</v>
      </c>
      <c r="E435" s="626">
        <v>14529068</v>
      </c>
      <c r="F435" s="626">
        <v>0</v>
      </c>
      <c r="G435" s="621"/>
    </row>
    <row r="436" spans="1:7" ht="21" customHeight="1" x14ac:dyDescent="0.25">
      <c r="A436" s="644">
        <v>12020640</v>
      </c>
      <c r="B436" s="648" t="s">
        <v>1820</v>
      </c>
      <c r="C436" s="626">
        <v>0</v>
      </c>
      <c r="D436" s="626">
        <v>0</v>
      </c>
      <c r="E436" s="626">
        <v>23933928</v>
      </c>
      <c r="F436" s="626">
        <v>0</v>
      </c>
      <c r="G436" s="899" t="s">
        <v>1821</v>
      </c>
    </row>
    <row r="437" spans="1:7" ht="21" customHeight="1" x14ac:dyDescent="0.25">
      <c r="A437" s="644">
        <v>12020641</v>
      </c>
      <c r="B437" s="648" t="s">
        <v>1822</v>
      </c>
      <c r="C437" s="626">
        <v>0</v>
      </c>
      <c r="D437" s="626">
        <v>120000</v>
      </c>
      <c r="E437" s="626">
        <v>27040000</v>
      </c>
      <c r="F437" s="626">
        <v>266250000</v>
      </c>
      <c r="G437" s="905" t="s">
        <v>1823</v>
      </c>
    </row>
    <row r="438" spans="1:7" x14ac:dyDescent="0.25">
      <c r="A438" s="694"/>
      <c r="B438" s="647" t="s">
        <v>1461</v>
      </c>
      <c r="C438" s="632">
        <f t="shared" ref="C438:E438" si="89">SUM(C433:C437)</f>
        <v>106712499</v>
      </c>
      <c r="D438" s="632">
        <f t="shared" si="89"/>
        <v>11861535</v>
      </c>
      <c r="E438" s="632">
        <f t="shared" si="89"/>
        <v>76332026</v>
      </c>
      <c r="F438" s="632">
        <f>SUM(F433:F437)</f>
        <v>427625587</v>
      </c>
      <c r="G438" s="621"/>
    </row>
    <row r="439" spans="1:7" x14ac:dyDescent="0.25">
      <c r="A439" s="627">
        <v>120209</v>
      </c>
      <c r="B439" s="647" t="s">
        <v>1824</v>
      </c>
      <c r="C439" s="619"/>
      <c r="D439" s="695"/>
      <c r="E439" s="619"/>
      <c r="F439" s="620"/>
      <c r="G439" s="621"/>
    </row>
    <row r="440" spans="1:7" x14ac:dyDescent="0.25">
      <c r="A440" s="644">
        <v>12020906</v>
      </c>
      <c r="B440" s="648" t="s">
        <v>1825</v>
      </c>
      <c r="C440" s="626">
        <v>3442300</v>
      </c>
      <c r="D440" s="673">
        <v>3903375</v>
      </c>
      <c r="E440" s="626">
        <v>6021300</v>
      </c>
      <c r="F440" s="626">
        <v>6106400</v>
      </c>
      <c r="G440" s="706" t="s">
        <v>1826</v>
      </c>
    </row>
    <row r="441" spans="1:7" x14ac:dyDescent="0.25">
      <c r="A441" s="627"/>
      <c r="B441" s="647" t="s">
        <v>1461</v>
      </c>
      <c r="C441" s="632">
        <f t="shared" ref="C441:F441" si="90">SUM(C440:C440)</f>
        <v>3442300</v>
      </c>
      <c r="D441" s="632">
        <f t="shared" si="90"/>
        <v>3903375</v>
      </c>
      <c r="E441" s="632">
        <f t="shared" si="90"/>
        <v>6021300</v>
      </c>
      <c r="F441" s="632">
        <f t="shared" si="90"/>
        <v>6106400</v>
      </c>
      <c r="G441" s="621"/>
    </row>
    <row r="442" spans="1:7" ht="24" x14ac:dyDescent="0.25">
      <c r="A442" s="652"/>
      <c r="B442" s="633" t="s">
        <v>1827</v>
      </c>
      <c r="C442" s="634">
        <f>SUM(C413,C428,C431,C438,C441)</f>
        <v>282510482</v>
      </c>
      <c r="D442" s="634">
        <f t="shared" ref="D442:E442" si="91">SUM(D413,D428,D431,D438,D441)</f>
        <v>1283186268</v>
      </c>
      <c r="E442" s="634">
        <f t="shared" si="91"/>
        <v>1311413326</v>
      </c>
      <c r="F442" s="634">
        <f>SUM(F413,F428,F431,F438,F441)</f>
        <v>1199271987</v>
      </c>
      <c r="G442" s="621"/>
    </row>
    <row r="443" spans="1:7" x14ac:dyDescent="0.25">
      <c r="A443" s="652"/>
      <c r="B443" s="633"/>
      <c r="C443" s="619"/>
      <c r="D443" s="695"/>
      <c r="E443" s="619"/>
      <c r="F443" s="620"/>
      <c r="G443" s="621"/>
    </row>
    <row r="444" spans="1:7" x14ac:dyDescent="0.25">
      <c r="A444" s="656" t="s">
        <v>1002</v>
      </c>
      <c r="B444" s="633" t="s">
        <v>1003</v>
      </c>
      <c r="C444" s="619"/>
      <c r="D444" s="696"/>
      <c r="E444" s="619"/>
      <c r="F444" s="620"/>
      <c r="G444" s="621"/>
    </row>
    <row r="445" spans="1:7" x14ac:dyDescent="0.25">
      <c r="A445" s="627">
        <v>120204</v>
      </c>
      <c r="B445" s="647" t="s">
        <v>1512</v>
      </c>
      <c r="C445" s="619"/>
      <c r="D445" s="697"/>
      <c r="E445" s="619"/>
      <c r="F445" s="620"/>
      <c r="G445" s="621"/>
    </row>
    <row r="446" spans="1:7" x14ac:dyDescent="0.25">
      <c r="A446" s="644">
        <v>12020442</v>
      </c>
      <c r="B446" s="625" t="s">
        <v>1828</v>
      </c>
      <c r="C446" s="626">
        <v>0</v>
      </c>
      <c r="D446" s="626">
        <v>0</v>
      </c>
      <c r="E446" s="626">
        <v>0</v>
      </c>
      <c r="F446" s="626">
        <v>0</v>
      </c>
      <c r="G446" s="621"/>
    </row>
    <row r="447" spans="1:7" x14ac:dyDescent="0.25">
      <c r="A447" s="644">
        <v>12020443</v>
      </c>
      <c r="B447" s="625" t="s">
        <v>1829</v>
      </c>
      <c r="C447" s="626">
        <v>0</v>
      </c>
      <c r="D447" s="626">
        <v>0</v>
      </c>
      <c r="E447" s="626">
        <v>0</v>
      </c>
      <c r="F447" s="626">
        <v>0</v>
      </c>
      <c r="G447" s="621"/>
    </row>
    <row r="448" spans="1:7" ht="18.75" customHeight="1" x14ac:dyDescent="0.25">
      <c r="A448" s="644">
        <v>12020438</v>
      </c>
      <c r="B448" s="619" t="s">
        <v>1830</v>
      </c>
      <c r="C448" s="626">
        <v>24342200</v>
      </c>
      <c r="D448" s="698">
        <v>52010877</v>
      </c>
      <c r="E448" s="626">
        <v>20000000</v>
      </c>
      <c r="F448" s="626">
        <v>24342200</v>
      </c>
      <c r="G448" s="699" t="s">
        <v>1831</v>
      </c>
    </row>
    <row r="449" spans="1:7" ht="24" x14ac:dyDescent="0.25">
      <c r="A449" s="644">
        <v>12020447</v>
      </c>
      <c r="B449" s="625" t="s">
        <v>1832</v>
      </c>
      <c r="C449" s="626">
        <v>786000</v>
      </c>
      <c r="D449" s="626">
        <v>1603500</v>
      </c>
      <c r="E449" s="626">
        <v>1125000</v>
      </c>
      <c r="F449" s="626">
        <v>786000</v>
      </c>
      <c r="G449" s="700" t="s">
        <v>1833</v>
      </c>
    </row>
    <row r="450" spans="1:7" x14ac:dyDescent="0.25">
      <c r="A450" s="644">
        <v>12020455</v>
      </c>
      <c r="B450" s="625" t="s">
        <v>1718</v>
      </c>
      <c r="C450" s="626">
        <v>1072950</v>
      </c>
      <c r="D450" s="626">
        <v>1917925</v>
      </c>
      <c r="E450" s="626">
        <v>1675000</v>
      </c>
      <c r="F450" s="626">
        <v>1072950</v>
      </c>
      <c r="G450" s="701" t="s">
        <v>1834</v>
      </c>
    </row>
    <row r="451" spans="1:7" ht="24" x14ac:dyDescent="0.25">
      <c r="A451" s="644">
        <v>12020465</v>
      </c>
      <c r="B451" s="625" t="s">
        <v>1835</v>
      </c>
      <c r="C451" s="626">
        <v>4287363</v>
      </c>
      <c r="D451" s="626">
        <v>2015325</v>
      </c>
      <c r="E451" s="626">
        <v>1800000</v>
      </c>
      <c r="F451" s="626">
        <v>4287363</v>
      </c>
      <c r="G451" s="702" t="s">
        <v>1836</v>
      </c>
    </row>
    <row r="452" spans="1:7" x14ac:dyDescent="0.25">
      <c r="A452" s="644">
        <v>12020498</v>
      </c>
      <c r="B452" s="625" t="s">
        <v>1837</v>
      </c>
      <c r="C452" s="626">
        <v>509000</v>
      </c>
      <c r="D452" s="626">
        <v>584500</v>
      </c>
      <c r="E452" s="626">
        <v>550000</v>
      </c>
      <c r="F452" s="626">
        <v>509000</v>
      </c>
      <c r="G452" s="700" t="s">
        <v>1838</v>
      </c>
    </row>
    <row r="453" spans="1:7" x14ac:dyDescent="0.25">
      <c r="A453" s="651"/>
      <c r="B453" s="622" t="s">
        <v>1461</v>
      </c>
      <c r="C453" s="632">
        <f>SUM(C446:C452)</f>
        <v>30997513</v>
      </c>
      <c r="D453" s="632">
        <f t="shared" ref="D453:E453" si="92">SUM(D446:D452)</f>
        <v>58132127</v>
      </c>
      <c r="E453" s="632">
        <f t="shared" si="92"/>
        <v>25150000</v>
      </c>
      <c r="F453" s="632">
        <f>SUM(F446:F452)</f>
        <v>30997513</v>
      </c>
      <c r="G453" s="621"/>
    </row>
    <row r="454" spans="1:7" x14ac:dyDescent="0.25">
      <c r="A454" s="651"/>
      <c r="B454" s="633" t="s">
        <v>1839</v>
      </c>
      <c r="C454" s="634">
        <f>SUM(C453)</f>
        <v>30997513</v>
      </c>
      <c r="D454" s="634">
        <f t="shared" ref="D454:E454" si="93">SUM(D453)</f>
        <v>58132127</v>
      </c>
      <c r="E454" s="634">
        <f t="shared" si="93"/>
        <v>25150000</v>
      </c>
      <c r="F454" s="634">
        <f>SUM(F453)</f>
        <v>30997513</v>
      </c>
      <c r="G454" s="621"/>
    </row>
    <row r="455" spans="1:7" x14ac:dyDescent="0.25">
      <c r="A455" s="652"/>
      <c r="B455" s="619"/>
      <c r="C455" s="619"/>
      <c r="D455" s="619"/>
      <c r="E455" s="619"/>
      <c r="F455" s="620"/>
      <c r="G455" s="621"/>
    </row>
    <row r="456" spans="1:7" x14ac:dyDescent="0.25">
      <c r="A456" s="656" t="s">
        <v>147</v>
      </c>
      <c r="B456" s="633" t="s">
        <v>1004</v>
      </c>
      <c r="C456" s="619"/>
      <c r="D456" s="619"/>
      <c r="E456" s="619"/>
      <c r="F456" s="620"/>
      <c r="G456" s="621"/>
    </row>
    <row r="457" spans="1:7" x14ac:dyDescent="0.25">
      <c r="A457" s="643">
        <v>120101</v>
      </c>
      <c r="B457" s="647" t="s">
        <v>1840</v>
      </c>
      <c r="C457" s="619"/>
      <c r="D457" s="619"/>
      <c r="E457" s="619"/>
      <c r="F457" s="620"/>
      <c r="G457" s="621"/>
    </row>
    <row r="458" spans="1:7" x14ac:dyDescent="0.25">
      <c r="A458" s="644">
        <v>12020106</v>
      </c>
      <c r="B458" s="625" t="s">
        <v>1841</v>
      </c>
      <c r="C458" s="626">
        <v>15160447</v>
      </c>
      <c r="D458" s="626">
        <v>11460742</v>
      </c>
      <c r="E458" s="626">
        <v>26808713</v>
      </c>
      <c r="F458" s="626">
        <v>15600000</v>
      </c>
      <c r="G458" s="707" t="s">
        <v>1842</v>
      </c>
    </row>
    <row r="459" spans="1:7" x14ac:dyDescent="0.25">
      <c r="A459" s="651"/>
      <c r="B459" s="618" t="s">
        <v>1461</v>
      </c>
      <c r="C459" s="628">
        <f>SUM(C458:C458)</f>
        <v>15160447</v>
      </c>
      <c r="D459" s="632">
        <f t="shared" ref="D459:F459" si="94">SUM(D458:D458)</f>
        <v>11460742</v>
      </c>
      <c r="E459" s="632">
        <f t="shared" si="94"/>
        <v>26808713</v>
      </c>
      <c r="F459" s="632">
        <f t="shared" si="94"/>
        <v>15600000</v>
      </c>
      <c r="G459" s="707"/>
    </row>
    <row r="460" spans="1:7" x14ac:dyDescent="0.25">
      <c r="A460" s="627">
        <v>120201</v>
      </c>
      <c r="B460" s="638" t="s">
        <v>1590</v>
      </c>
      <c r="C460" s="1320"/>
      <c r="D460" s="619"/>
      <c r="E460" s="619"/>
      <c r="F460" s="620"/>
      <c r="G460" s="707"/>
    </row>
    <row r="461" spans="1:7" ht="18.75" customHeight="1" x14ac:dyDescent="0.25">
      <c r="A461" s="644">
        <v>12020146</v>
      </c>
      <c r="B461" s="625" t="s">
        <v>1843</v>
      </c>
      <c r="C461" s="626">
        <v>36684499</v>
      </c>
      <c r="D461" s="626">
        <v>18929969</v>
      </c>
      <c r="E461" s="626">
        <v>25272684</v>
      </c>
      <c r="F461" s="626">
        <v>40000000</v>
      </c>
      <c r="G461" s="707" t="s">
        <v>1844</v>
      </c>
    </row>
    <row r="462" spans="1:7" x14ac:dyDescent="0.25">
      <c r="A462" s="644"/>
      <c r="B462" s="633" t="s">
        <v>7</v>
      </c>
      <c r="C462" s="628">
        <f t="shared" ref="C462:F462" si="95">SUM(C461)</f>
        <v>36684499</v>
      </c>
      <c r="D462" s="632">
        <f t="shared" si="95"/>
        <v>18929969</v>
      </c>
      <c r="E462" s="632">
        <f t="shared" si="95"/>
        <v>25272684</v>
      </c>
      <c r="F462" s="632">
        <f t="shared" si="95"/>
        <v>40000000</v>
      </c>
      <c r="G462" s="912"/>
    </row>
    <row r="463" spans="1:7" x14ac:dyDescent="0.25">
      <c r="A463" s="627">
        <v>120204</v>
      </c>
      <c r="B463" s="647" t="s">
        <v>1512</v>
      </c>
      <c r="C463" s="1320"/>
      <c r="D463" s="619"/>
      <c r="E463" s="619"/>
      <c r="F463" s="620"/>
      <c r="G463" s="912"/>
    </row>
    <row r="464" spans="1:7" x14ac:dyDescent="0.25">
      <c r="A464" s="644">
        <v>12020437</v>
      </c>
      <c r="B464" s="625" t="s">
        <v>1845</v>
      </c>
      <c r="C464" s="626">
        <v>55000</v>
      </c>
      <c r="D464" s="626">
        <v>30000</v>
      </c>
      <c r="E464" s="626">
        <v>45000</v>
      </c>
      <c r="F464" s="626">
        <v>100000</v>
      </c>
      <c r="G464" s="707" t="s">
        <v>1846</v>
      </c>
    </row>
    <row r="465" spans="1:7" ht="14.25" customHeight="1" x14ac:dyDescent="0.25">
      <c r="A465" s="644">
        <v>12020447</v>
      </c>
      <c r="B465" s="648" t="s">
        <v>1847</v>
      </c>
      <c r="C465" s="626">
        <v>96675041</v>
      </c>
      <c r="D465" s="626">
        <v>105566874</v>
      </c>
      <c r="E465" s="626">
        <v>360294605</v>
      </c>
      <c r="F465" s="626">
        <v>250000000</v>
      </c>
      <c r="G465" s="707" t="s">
        <v>1848</v>
      </c>
    </row>
    <row r="466" spans="1:7" x14ac:dyDescent="0.25">
      <c r="A466" s="644">
        <v>12020455</v>
      </c>
      <c r="B466" s="625" t="s">
        <v>1718</v>
      </c>
      <c r="C466" s="626">
        <v>32680422</v>
      </c>
      <c r="D466" s="626">
        <f>35577002+1610756</f>
        <v>37187758</v>
      </c>
      <c r="E466" s="626">
        <v>54457125</v>
      </c>
      <c r="F466" s="626">
        <v>85923555</v>
      </c>
      <c r="G466" s="707" t="s">
        <v>1849</v>
      </c>
    </row>
    <row r="467" spans="1:7" x14ac:dyDescent="0.25">
      <c r="A467" s="644">
        <v>12020461</v>
      </c>
      <c r="B467" s="625" t="s">
        <v>1850</v>
      </c>
      <c r="C467" s="626">
        <v>1005000</v>
      </c>
      <c r="D467" s="626">
        <v>940000</v>
      </c>
      <c r="E467" s="626">
        <v>785000</v>
      </c>
      <c r="F467" s="626">
        <v>1000000</v>
      </c>
      <c r="G467" s="707" t="s">
        <v>1851</v>
      </c>
    </row>
    <row r="468" spans="1:7" x14ac:dyDescent="0.25">
      <c r="A468" s="644">
        <v>12020462</v>
      </c>
      <c r="B468" s="625" t="s">
        <v>1852</v>
      </c>
      <c r="C468" s="626">
        <v>2274750</v>
      </c>
      <c r="D468" s="626">
        <v>503250</v>
      </c>
      <c r="E468" s="626">
        <v>830250</v>
      </c>
      <c r="F468" s="626">
        <v>3000000</v>
      </c>
      <c r="G468" s="707" t="s">
        <v>1853</v>
      </c>
    </row>
    <row r="469" spans="1:7" x14ac:dyDescent="0.25">
      <c r="A469" s="644">
        <v>12020463</v>
      </c>
      <c r="B469" s="625" t="s">
        <v>1854</v>
      </c>
      <c r="C469" s="626">
        <v>41840533</v>
      </c>
      <c r="D469" s="626">
        <v>26957404</v>
      </c>
      <c r="E469" s="626">
        <v>50440638</v>
      </c>
      <c r="F469" s="626">
        <v>50000000</v>
      </c>
      <c r="G469" s="707" t="s">
        <v>1855</v>
      </c>
    </row>
    <row r="470" spans="1:7" ht="18.75" customHeight="1" x14ac:dyDescent="0.25">
      <c r="A470" s="644">
        <v>12020464</v>
      </c>
      <c r="B470" s="625" t="s">
        <v>1856</v>
      </c>
      <c r="C470" s="626">
        <v>15054500</v>
      </c>
      <c r="D470" s="626">
        <v>20725917</v>
      </c>
      <c r="E470" s="626">
        <v>18428417</v>
      </c>
      <c r="F470" s="626">
        <v>26000000</v>
      </c>
      <c r="G470" s="658" t="s">
        <v>1857</v>
      </c>
    </row>
    <row r="471" spans="1:7" x14ac:dyDescent="0.25">
      <c r="A471" s="644">
        <v>12020465</v>
      </c>
      <c r="B471" s="625" t="s">
        <v>1835</v>
      </c>
      <c r="C471" s="626">
        <v>0</v>
      </c>
      <c r="D471" s="626">
        <v>3413000</v>
      </c>
      <c r="E471" s="626">
        <v>3413000</v>
      </c>
      <c r="F471" s="626">
        <v>1000000</v>
      </c>
      <c r="G471" s="707" t="s">
        <v>1858</v>
      </c>
    </row>
    <row r="472" spans="1:7" ht="21" customHeight="1" x14ac:dyDescent="0.25">
      <c r="A472" s="644">
        <v>12020466</v>
      </c>
      <c r="B472" s="625" t="s">
        <v>1859</v>
      </c>
      <c r="C472" s="626">
        <v>552000</v>
      </c>
      <c r="D472" s="626">
        <v>599000</v>
      </c>
      <c r="E472" s="626">
        <v>408000</v>
      </c>
      <c r="F472" s="626">
        <v>700000</v>
      </c>
      <c r="G472" s="658" t="s">
        <v>1860</v>
      </c>
    </row>
    <row r="473" spans="1:7" x14ac:dyDescent="0.25">
      <c r="A473" s="644">
        <v>12020467</v>
      </c>
      <c r="B473" s="625" t="s">
        <v>1861</v>
      </c>
      <c r="C473" s="626">
        <v>0</v>
      </c>
      <c r="D473" s="626">
        <v>15000</v>
      </c>
      <c r="E473" s="626">
        <v>10005000</v>
      </c>
      <c r="F473" s="626">
        <v>0</v>
      </c>
      <c r="G473" s="707"/>
    </row>
    <row r="474" spans="1:7" x14ac:dyDescent="0.25">
      <c r="A474" s="644">
        <v>12020468</v>
      </c>
      <c r="B474" s="625" t="s">
        <v>1862</v>
      </c>
      <c r="C474" s="626">
        <v>50000</v>
      </c>
      <c r="D474" s="626">
        <v>0</v>
      </c>
      <c r="E474" s="626">
        <v>250000</v>
      </c>
      <c r="F474" s="626">
        <v>50000</v>
      </c>
      <c r="G474" s="707" t="s">
        <v>1863</v>
      </c>
    </row>
    <row r="475" spans="1:7" ht="18.75" customHeight="1" x14ac:dyDescent="0.25">
      <c r="A475" s="644">
        <v>12020469</v>
      </c>
      <c r="B475" s="625" t="s">
        <v>1864</v>
      </c>
      <c r="C475" s="626">
        <v>8555698</v>
      </c>
      <c r="D475" s="626">
        <f>137320290+43800000</f>
        <v>181120290</v>
      </c>
      <c r="E475" s="626">
        <v>116122790</v>
      </c>
      <c r="F475" s="626">
        <v>746718804</v>
      </c>
      <c r="G475" s="658" t="s">
        <v>1865</v>
      </c>
    </row>
    <row r="476" spans="1:7" ht="18.75" customHeight="1" x14ac:dyDescent="0.25">
      <c r="A476" s="644">
        <v>12020470</v>
      </c>
      <c r="B476" s="625" t="s">
        <v>1866</v>
      </c>
      <c r="C476" s="626">
        <v>0</v>
      </c>
      <c r="D476" s="626">
        <v>23459476</v>
      </c>
      <c r="E476" s="626">
        <v>10513800</v>
      </c>
      <c r="F476" s="626">
        <v>33419549</v>
      </c>
      <c r="G476" s="658" t="s">
        <v>1867</v>
      </c>
    </row>
    <row r="477" spans="1:7" ht="27.75" customHeight="1" x14ac:dyDescent="0.25">
      <c r="A477" s="644">
        <v>12020471</v>
      </c>
      <c r="B477" s="648" t="s">
        <v>1868</v>
      </c>
      <c r="C477" s="626">
        <v>67963265</v>
      </c>
      <c r="D477" s="626">
        <f>26074308+620918625</f>
        <v>646992933</v>
      </c>
      <c r="E477" s="626">
        <v>627146699</v>
      </c>
      <c r="F477" s="626">
        <v>494433246</v>
      </c>
      <c r="G477" s="658" t="s">
        <v>1869</v>
      </c>
    </row>
    <row r="478" spans="1:7" ht="18.75" customHeight="1" x14ac:dyDescent="0.25">
      <c r="A478" s="644">
        <v>12020472</v>
      </c>
      <c r="B478" s="648" t="s">
        <v>1870</v>
      </c>
      <c r="C478" s="626">
        <v>3360000</v>
      </c>
      <c r="D478" s="626">
        <v>725000</v>
      </c>
      <c r="E478" s="626">
        <v>1450000</v>
      </c>
      <c r="F478" s="626">
        <v>3360000</v>
      </c>
      <c r="G478" s="658" t="s">
        <v>1871</v>
      </c>
    </row>
    <row r="479" spans="1:7" ht="18.75" customHeight="1" x14ac:dyDescent="0.25">
      <c r="A479" s="644">
        <v>12020473</v>
      </c>
      <c r="B479" s="648" t="s">
        <v>1872</v>
      </c>
      <c r="C479" s="626">
        <v>0</v>
      </c>
      <c r="D479" s="626">
        <v>130000</v>
      </c>
      <c r="E479" s="626">
        <v>45000</v>
      </c>
      <c r="F479" s="626">
        <v>450000</v>
      </c>
      <c r="G479" s="707" t="s">
        <v>1873</v>
      </c>
    </row>
    <row r="480" spans="1:7" x14ac:dyDescent="0.25">
      <c r="A480" s="644"/>
      <c r="B480" s="633" t="s">
        <v>1461</v>
      </c>
      <c r="C480" s="628">
        <f t="shared" ref="C480:E480" si="96">SUM(C464:C479)</f>
        <v>270066209</v>
      </c>
      <c r="D480" s="632">
        <f t="shared" si="96"/>
        <v>1048365902</v>
      </c>
      <c r="E480" s="632">
        <f t="shared" si="96"/>
        <v>1254635324</v>
      </c>
      <c r="F480" s="632">
        <f>SUM(F464:F479)</f>
        <v>1696155154</v>
      </c>
      <c r="G480" s="645"/>
    </row>
    <row r="481" spans="1:7" x14ac:dyDescent="0.25">
      <c r="A481" s="643">
        <v>120206</v>
      </c>
      <c r="B481" s="633" t="s">
        <v>1472</v>
      </c>
      <c r="C481" s="1320"/>
      <c r="D481" s="619"/>
      <c r="E481" s="619"/>
      <c r="F481" s="620"/>
      <c r="G481" s="645"/>
    </row>
    <row r="482" spans="1:7" ht="18.75" customHeight="1" x14ac:dyDescent="0.25">
      <c r="A482" s="644">
        <v>12020606</v>
      </c>
      <c r="B482" s="625" t="s">
        <v>1874</v>
      </c>
      <c r="C482" s="626">
        <v>13225000</v>
      </c>
      <c r="D482" s="626">
        <v>10776400</v>
      </c>
      <c r="E482" s="626">
        <v>15954000</v>
      </c>
      <c r="F482" s="626">
        <v>15000000</v>
      </c>
      <c r="G482" s="658" t="s">
        <v>1875</v>
      </c>
    </row>
    <row r="483" spans="1:7" ht="17.25" customHeight="1" x14ac:dyDescent="0.25">
      <c r="A483" s="644">
        <v>12020619</v>
      </c>
      <c r="B483" s="625" t="s">
        <v>1876</v>
      </c>
      <c r="C483" s="626">
        <v>0</v>
      </c>
      <c r="D483" s="626">
        <v>0</v>
      </c>
      <c r="E483" s="626">
        <v>0</v>
      </c>
      <c r="F483" s="626">
        <v>0</v>
      </c>
      <c r="G483" s="645"/>
    </row>
    <row r="484" spans="1:7" x14ac:dyDescent="0.25">
      <c r="A484" s="627"/>
      <c r="B484" s="633" t="s">
        <v>1461</v>
      </c>
      <c r="C484" s="628">
        <f t="shared" ref="C484:F484" si="97">SUM(C482:C483)</f>
        <v>13225000</v>
      </c>
      <c r="D484" s="632">
        <f t="shared" si="97"/>
        <v>10776400</v>
      </c>
      <c r="E484" s="632">
        <f t="shared" si="97"/>
        <v>15954000</v>
      </c>
      <c r="F484" s="632">
        <f t="shared" si="97"/>
        <v>15000000</v>
      </c>
      <c r="G484" s="645"/>
    </row>
    <row r="485" spans="1:7" x14ac:dyDescent="0.25">
      <c r="A485" s="627">
        <v>120207</v>
      </c>
      <c r="B485" s="647" t="s">
        <v>1475</v>
      </c>
      <c r="C485" s="1320"/>
      <c r="D485" s="619"/>
      <c r="E485" s="619"/>
      <c r="F485" s="620"/>
      <c r="G485" s="645"/>
    </row>
    <row r="486" spans="1:7" ht="19.5" customHeight="1" x14ac:dyDescent="0.25">
      <c r="A486" s="644">
        <v>12020717</v>
      </c>
      <c r="B486" s="648" t="s">
        <v>1877</v>
      </c>
      <c r="C486" s="626">
        <v>193226467</v>
      </c>
      <c r="D486" s="626">
        <v>132541305</v>
      </c>
      <c r="E486" s="626">
        <v>167026015</v>
      </c>
      <c r="F486" s="626">
        <v>409724606</v>
      </c>
      <c r="G486" s="658" t="s">
        <v>1878</v>
      </c>
    </row>
    <row r="487" spans="1:7" ht="19.5" customHeight="1" x14ac:dyDescent="0.25">
      <c r="A487" s="644">
        <v>12020787</v>
      </c>
      <c r="B487" s="648" t="s">
        <v>1879</v>
      </c>
      <c r="C487" s="626">
        <v>0</v>
      </c>
      <c r="D487" s="626">
        <v>17762500</v>
      </c>
      <c r="E487" s="626">
        <v>1064115000</v>
      </c>
      <c r="F487" s="626">
        <v>2075000000</v>
      </c>
      <c r="G487" s="913" t="s">
        <v>1880</v>
      </c>
    </row>
    <row r="488" spans="1:7" x14ac:dyDescent="0.25">
      <c r="A488" s="627"/>
      <c r="B488" s="647" t="s">
        <v>1461</v>
      </c>
      <c r="C488" s="628">
        <f t="shared" ref="C488:F488" si="98">SUM(C486:C487)</f>
        <v>193226467</v>
      </c>
      <c r="D488" s="632">
        <f t="shared" si="98"/>
        <v>150303805</v>
      </c>
      <c r="E488" s="632">
        <f t="shared" si="98"/>
        <v>1231141015</v>
      </c>
      <c r="F488" s="632">
        <f t="shared" si="98"/>
        <v>2484724606</v>
      </c>
      <c r="G488" s="645"/>
    </row>
    <row r="489" spans="1:7" x14ac:dyDescent="0.25">
      <c r="A489" s="627">
        <v>120208</v>
      </c>
      <c r="B489" s="647" t="s">
        <v>1881</v>
      </c>
      <c r="C489" s="1320"/>
      <c r="D489" s="619"/>
      <c r="E489" s="619"/>
      <c r="F489" s="620"/>
      <c r="G489" s="645"/>
    </row>
    <row r="490" spans="1:7" ht="17.25" customHeight="1" x14ac:dyDescent="0.25">
      <c r="A490" s="644">
        <v>12020806</v>
      </c>
      <c r="B490" s="648" t="s">
        <v>1882</v>
      </c>
      <c r="C490" s="626">
        <v>0</v>
      </c>
      <c r="D490" s="626">
        <v>3497161</v>
      </c>
      <c r="E490" s="626">
        <v>3638379</v>
      </c>
      <c r="F490" s="626">
        <v>2000000</v>
      </c>
      <c r="G490" s="645"/>
    </row>
    <row r="491" spans="1:7" ht="17.25" customHeight="1" x14ac:dyDescent="0.25">
      <c r="A491" s="644">
        <v>12020807</v>
      </c>
      <c r="B491" s="648" t="s">
        <v>1883</v>
      </c>
      <c r="C491" s="626">
        <v>0</v>
      </c>
      <c r="D491" s="626">
        <v>0</v>
      </c>
      <c r="E491" s="626">
        <v>0</v>
      </c>
      <c r="F491" s="626">
        <v>0</v>
      </c>
      <c r="G491" s="645"/>
    </row>
    <row r="492" spans="1:7" x14ac:dyDescent="0.25">
      <c r="A492" s="651"/>
      <c r="B492" s="647" t="s">
        <v>1461</v>
      </c>
      <c r="C492" s="628">
        <f t="shared" ref="C492:F492" si="99">SUM(C490:C491)</f>
        <v>0</v>
      </c>
      <c r="D492" s="632">
        <f t="shared" si="99"/>
        <v>3497161</v>
      </c>
      <c r="E492" s="632">
        <f t="shared" si="99"/>
        <v>3638379</v>
      </c>
      <c r="F492" s="632">
        <f t="shared" si="99"/>
        <v>2000000</v>
      </c>
      <c r="G492" s="645"/>
    </row>
    <row r="493" spans="1:7" x14ac:dyDescent="0.25">
      <c r="A493" s="622">
        <v>120209</v>
      </c>
      <c r="B493" s="647" t="s">
        <v>1884</v>
      </c>
      <c r="C493" s="1320"/>
      <c r="D493" s="619"/>
      <c r="E493" s="619"/>
      <c r="F493" s="620"/>
      <c r="G493" s="645"/>
    </row>
    <row r="494" spans="1:7" ht="30" customHeight="1" x14ac:dyDescent="0.25">
      <c r="A494" s="651">
        <v>12020903</v>
      </c>
      <c r="B494" s="648" t="s">
        <v>1885</v>
      </c>
      <c r="C494" s="687">
        <v>110910851</v>
      </c>
      <c r="D494" s="687">
        <f>57763949+225065515+712500</f>
        <v>283541964</v>
      </c>
      <c r="E494" s="687">
        <v>283389364</v>
      </c>
      <c r="F494" s="703">
        <v>457816000</v>
      </c>
      <c r="G494" s="680" t="s">
        <v>1886</v>
      </c>
    </row>
    <row r="495" spans="1:7" x14ac:dyDescent="0.25">
      <c r="A495" s="651"/>
      <c r="B495" s="647" t="s">
        <v>1461</v>
      </c>
      <c r="C495" s="628">
        <f t="shared" ref="C495:F495" si="100">SUM(C494:C494)</f>
        <v>110910851</v>
      </c>
      <c r="D495" s="632">
        <f t="shared" si="100"/>
        <v>283541964</v>
      </c>
      <c r="E495" s="632">
        <f t="shared" si="100"/>
        <v>283389364</v>
      </c>
      <c r="F495" s="632">
        <f t="shared" si="100"/>
        <v>457816000</v>
      </c>
      <c r="G495" s="621"/>
    </row>
    <row r="496" spans="1:7" x14ac:dyDescent="0.25">
      <c r="A496" s="651"/>
      <c r="B496" s="633" t="s">
        <v>1887</v>
      </c>
      <c r="C496" s="683">
        <f>SUM(C459,C462,C480,C484,C488,C492,C495)</f>
        <v>639273473</v>
      </c>
      <c r="D496" s="634">
        <f>SUM(D459,D462,D480,D484,D488,D492,D495)</f>
        <v>1526875943</v>
      </c>
      <c r="E496" s="634">
        <f t="shared" ref="E496" si="101">SUM(E459,E462,E480,E484,E488,E492,E495)</f>
        <v>2840839479</v>
      </c>
      <c r="F496" s="634">
        <f>SUM(F459,F462,F480,F484,F488,F492,F495)</f>
        <v>4711295760</v>
      </c>
      <c r="G496" s="621"/>
    </row>
    <row r="497" spans="1:7" x14ac:dyDescent="0.25">
      <c r="A497" s="652"/>
      <c r="B497" s="622"/>
      <c r="C497" s="1320"/>
      <c r="D497" s="619"/>
      <c r="E497" s="619"/>
      <c r="F497" s="620"/>
      <c r="G497" s="621"/>
    </row>
    <row r="498" spans="1:7" x14ac:dyDescent="0.25">
      <c r="A498" s="656" t="s">
        <v>149</v>
      </c>
      <c r="B498" s="633" t="s">
        <v>1005</v>
      </c>
      <c r="C498" s="1320"/>
      <c r="D498" s="619"/>
      <c r="E498" s="619"/>
      <c r="F498" s="620"/>
      <c r="G498" s="621"/>
    </row>
    <row r="499" spans="1:7" x14ac:dyDescent="0.25">
      <c r="A499" s="627">
        <v>120204</v>
      </c>
      <c r="B499" s="647" t="s">
        <v>1512</v>
      </c>
      <c r="C499" s="619"/>
      <c r="D499" s="619"/>
      <c r="E499" s="619"/>
      <c r="F499" s="620"/>
      <c r="G499" s="621"/>
    </row>
    <row r="500" spans="1:7" ht="15" customHeight="1" x14ac:dyDescent="0.25">
      <c r="A500" s="914">
        <v>12020427</v>
      </c>
      <c r="B500" s="915" t="s">
        <v>1888</v>
      </c>
      <c r="C500" s="626">
        <v>0</v>
      </c>
      <c r="D500" s="626">
        <v>0</v>
      </c>
      <c r="E500" s="626">
        <v>0</v>
      </c>
      <c r="F500" s="626">
        <v>600000</v>
      </c>
      <c r="G500" s="916" t="s">
        <v>1889</v>
      </c>
    </row>
    <row r="501" spans="1:7" ht="15.75" customHeight="1" x14ac:dyDescent="0.25">
      <c r="A501" s="644">
        <v>12020455</v>
      </c>
      <c r="B501" s="625" t="s">
        <v>1718</v>
      </c>
      <c r="C501" s="626">
        <v>1149109</v>
      </c>
      <c r="D501" s="626">
        <v>713932</v>
      </c>
      <c r="E501" s="626">
        <v>1445949</v>
      </c>
      <c r="F501" s="626">
        <v>2000000</v>
      </c>
      <c r="G501" s="916" t="s">
        <v>1890</v>
      </c>
    </row>
    <row r="502" spans="1:7" ht="26.25" customHeight="1" x14ac:dyDescent="0.25">
      <c r="A502" s="644">
        <v>12020489</v>
      </c>
      <c r="B502" s="625" t="s">
        <v>1891</v>
      </c>
      <c r="C502" s="626">
        <v>10521506</v>
      </c>
      <c r="D502" s="626">
        <v>12039953</v>
      </c>
      <c r="E502" s="626">
        <v>31986592</v>
      </c>
      <c r="F502" s="626">
        <v>20000000</v>
      </c>
      <c r="G502" s="916" t="s">
        <v>1892</v>
      </c>
    </row>
    <row r="503" spans="1:7" ht="18" customHeight="1" x14ac:dyDescent="0.25">
      <c r="A503" s="644">
        <v>12020490</v>
      </c>
      <c r="B503" s="625" t="s">
        <v>1893</v>
      </c>
      <c r="C503" s="626">
        <v>20000</v>
      </c>
      <c r="D503" s="626">
        <v>0</v>
      </c>
      <c r="E503" s="626">
        <v>0</v>
      </c>
      <c r="F503" s="626">
        <v>0</v>
      </c>
      <c r="G503" s="916" t="s">
        <v>1894</v>
      </c>
    </row>
    <row r="504" spans="1:7" x14ac:dyDescent="0.25">
      <c r="A504" s="644"/>
      <c r="B504" s="633" t="s">
        <v>1461</v>
      </c>
      <c r="C504" s="632">
        <f t="shared" ref="C504:F504" si="102">SUM(C500:C503)</f>
        <v>11690615</v>
      </c>
      <c r="D504" s="632">
        <f t="shared" si="102"/>
        <v>12753885</v>
      </c>
      <c r="E504" s="632">
        <f t="shared" si="102"/>
        <v>33432541</v>
      </c>
      <c r="F504" s="632">
        <f t="shared" si="102"/>
        <v>22600000</v>
      </c>
      <c r="G504" s="629"/>
    </row>
    <row r="505" spans="1:7" x14ac:dyDescent="0.25">
      <c r="A505" s="643">
        <v>120206</v>
      </c>
      <c r="B505" s="633" t="s">
        <v>1472</v>
      </c>
      <c r="C505" s="619"/>
      <c r="D505" s="619"/>
      <c r="E505" s="619"/>
      <c r="F505" s="620"/>
      <c r="G505" s="917"/>
    </row>
    <row r="506" spans="1:7" ht="18.75" customHeight="1" x14ac:dyDescent="0.25">
      <c r="A506" s="644">
        <v>12020601</v>
      </c>
      <c r="B506" s="648" t="s">
        <v>1895</v>
      </c>
      <c r="C506" s="626">
        <v>140000</v>
      </c>
      <c r="D506" s="626">
        <f>92700+880000</f>
        <v>972700</v>
      </c>
      <c r="E506" s="626">
        <v>1376000</v>
      </c>
      <c r="F506" s="626">
        <v>2450000</v>
      </c>
      <c r="G506" s="916" t="s">
        <v>1896</v>
      </c>
    </row>
    <row r="507" spans="1:7" x14ac:dyDescent="0.25">
      <c r="A507" s="627"/>
      <c r="B507" s="647" t="s">
        <v>1461</v>
      </c>
      <c r="C507" s="632">
        <f t="shared" ref="C507:F507" si="103">SUM(C506:C506)</f>
        <v>140000</v>
      </c>
      <c r="D507" s="632">
        <f t="shared" si="103"/>
        <v>972700</v>
      </c>
      <c r="E507" s="632">
        <f t="shared" si="103"/>
        <v>1376000</v>
      </c>
      <c r="F507" s="632">
        <f t="shared" si="103"/>
        <v>2450000</v>
      </c>
      <c r="G507" s="916"/>
    </row>
    <row r="508" spans="1:7" x14ac:dyDescent="0.25">
      <c r="A508" s="652"/>
      <c r="B508" s="633" t="s">
        <v>1897</v>
      </c>
      <c r="C508" s="634">
        <f t="shared" ref="C508:F508" si="104">SUM(C504,C507)</f>
        <v>11830615</v>
      </c>
      <c r="D508" s="634">
        <f t="shared" si="104"/>
        <v>13726585</v>
      </c>
      <c r="E508" s="634">
        <f t="shared" si="104"/>
        <v>34808541</v>
      </c>
      <c r="F508" s="634">
        <f t="shared" si="104"/>
        <v>25050000</v>
      </c>
      <c r="G508" s="916"/>
    </row>
    <row r="509" spans="1:7" x14ac:dyDescent="0.25">
      <c r="A509" s="652"/>
      <c r="B509" s="633"/>
      <c r="C509" s="619"/>
      <c r="D509" s="619"/>
      <c r="E509" s="619"/>
      <c r="F509" s="620"/>
      <c r="G509" s="621"/>
    </row>
    <row r="510" spans="1:7" x14ac:dyDescent="0.25">
      <c r="A510" s="656" t="s">
        <v>817</v>
      </c>
      <c r="B510" s="633" t="s">
        <v>1006</v>
      </c>
      <c r="C510" s="619"/>
      <c r="D510" s="619"/>
      <c r="E510" s="619"/>
      <c r="F510" s="620"/>
      <c r="G510" s="621"/>
    </row>
    <row r="511" spans="1:7" x14ac:dyDescent="0.25">
      <c r="A511" s="627">
        <v>120204</v>
      </c>
      <c r="B511" s="638" t="s">
        <v>1467</v>
      </c>
      <c r="C511" s="619"/>
      <c r="D511" s="619"/>
      <c r="E511" s="619"/>
      <c r="F511" s="620"/>
      <c r="G511" s="621"/>
    </row>
    <row r="512" spans="1:7" ht="23.25" customHeight="1" x14ac:dyDescent="0.25">
      <c r="A512" s="644">
        <v>12020401</v>
      </c>
      <c r="B512" s="625" t="s">
        <v>1898</v>
      </c>
      <c r="C512" s="626">
        <v>2582038</v>
      </c>
      <c r="D512" s="626">
        <f>16312661+1247750</f>
        <v>17560411</v>
      </c>
      <c r="E512" s="626">
        <v>24661002</v>
      </c>
      <c r="F512" s="626">
        <v>36000000</v>
      </c>
      <c r="G512" s="707" t="s">
        <v>1899</v>
      </c>
    </row>
    <row r="513" spans="1:7" x14ac:dyDescent="0.25">
      <c r="A513" s="644">
        <v>12020417</v>
      </c>
      <c r="B513" s="625" t="s">
        <v>1535</v>
      </c>
      <c r="C513" s="626">
        <v>0</v>
      </c>
      <c r="D513" s="626">
        <v>0</v>
      </c>
      <c r="E513" s="626">
        <v>0</v>
      </c>
      <c r="F513" s="626">
        <v>0</v>
      </c>
      <c r="G513" s="706"/>
    </row>
    <row r="514" spans="1:7" x14ac:dyDescent="0.25">
      <c r="A514" s="651">
        <v>12020426</v>
      </c>
      <c r="B514" s="704" t="s">
        <v>1900</v>
      </c>
      <c r="C514" s="626">
        <v>0</v>
      </c>
      <c r="D514" s="626">
        <v>0</v>
      </c>
      <c r="E514" s="626">
        <v>0</v>
      </c>
      <c r="F514" s="626">
        <v>0</v>
      </c>
      <c r="G514" s="706"/>
    </row>
    <row r="515" spans="1:7" x14ac:dyDescent="0.25">
      <c r="A515" s="651"/>
      <c r="B515" s="638" t="s">
        <v>1461</v>
      </c>
      <c r="C515" s="632">
        <f t="shared" ref="C515:F515" si="105">SUM(C512:C514)</f>
        <v>2582038</v>
      </c>
      <c r="D515" s="632">
        <f t="shared" si="105"/>
        <v>17560411</v>
      </c>
      <c r="E515" s="632">
        <f t="shared" si="105"/>
        <v>24661002</v>
      </c>
      <c r="F515" s="632">
        <f t="shared" si="105"/>
        <v>36000000</v>
      </c>
      <c r="G515" s="706"/>
    </row>
    <row r="516" spans="1:7" x14ac:dyDescent="0.25">
      <c r="A516" s="627">
        <v>120205</v>
      </c>
      <c r="B516" s="633" t="s">
        <v>1576</v>
      </c>
      <c r="C516" s="619"/>
      <c r="D516" s="619"/>
      <c r="E516" s="619"/>
      <c r="F516" s="620"/>
      <c r="G516" s="706"/>
    </row>
    <row r="517" spans="1:7" ht="24.75" customHeight="1" x14ac:dyDescent="0.25">
      <c r="A517" s="644">
        <v>12020503</v>
      </c>
      <c r="B517" s="625" t="s">
        <v>1901</v>
      </c>
      <c r="C517" s="626">
        <v>2385360</v>
      </c>
      <c r="D517" s="626">
        <f>3735230+980070</f>
        <v>4715300</v>
      </c>
      <c r="E517" s="626">
        <v>10284030</v>
      </c>
      <c r="F517" s="626">
        <v>14000000</v>
      </c>
      <c r="G517" s="645" t="s">
        <v>1902</v>
      </c>
    </row>
    <row r="518" spans="1:7" x14ac:dyDescent="0.25">
      <c r="A518" s="644"/>
      <c r="B518" s="633" t="s">
        <v>7</v>
      </c>
      <c r="C518" s="632">
        <f t="shared" ref="C518:F518" si="106">SUM(C517:C517)</f>
        <v>2385360</v>
      </c>
      <c r="D518" s="632">
        <f t="shared" si="106"/>
        <v>4715300</v>
      </c>
      <c r="E518" s="632">
        <f t="shared" si="106"/>
        <v>10284030</v>
      </c>
      <c r="F518" s="632">
        <f t="shared" si="106"/>
        <v>14000000</v>
      </c>
      <c r="G518" s="645"/>
    </row>
    <row r="519" spans="1:7" x14ac:dyDescent="0.25">
      <c r="A519" s="652"/>
      <c r="B519" s="633" t="s">
        <v>1903</v>
      </c>
      <c r="C519" s="634">
        <f t="shared" ref="C519:F519" si="107">SUM(C515,C518)</f>
        <v>4967398</v>
      </c>
      <c r="D519" s="634">
        <f t="shared" si="107"/>
        <v>22275711</v>
      </c>
      <c r="E519" s="634">
        <f t="shared" si="107"/>
        <v>34945032</v>
      </c>
      <c r="F519" s="634">
        <f t="shared" si="107"/>
        <v>50000000</v>
      </c>
      <c r="G519" s="621"/>
    </row>
    <row r="520" spans="1:7" x14ac:dyDescent="0.25">
      <c r="A520" s="652"/>
      <c r="B520" s="633"/>
      <c r="C520" s="619"/>
      <c r="D520" s="619"/>
      <c r="E520" s="619"/>
      <c r="F520" s="620"/>
      <c r="G520" s="621"/>
    </row>
    <row r="521" spans="1:7" x14ac:dyDescent="0.25">
      <c r="A521" s="656" t="s">
        <v>818</v>
      </c>
      <c r="B521" s="633" t="s">
        <v>1904</v>
      </c>
      <c r="C521" s="619"/>
      <c r="D521" s="619"/>
      <c r="E521" s="619"/>
      <c r="F521" s="620"/>
      <c r="G521" s="621"/>
    </row>
    <row r="522" spans="1:7" x14ac:dyDescent="0.25">
      <c r="A522" s="627">
        <v>120204</v>
      </c>
      <c r="B522" s="638" t="s">
        <v>1467</v>
      </c>
      <c r="C522" s="619"/>
      <c r="D522" s="619"/>
      <c r="E522" s="619"/>
      <c r="F522" s="620"/>
      <c r="G522" s="621"/>
    </row>
    <row r="523" spans="1:7" ht="16.5" customHeight="1" x14ac:dyDescent="0.25">
      <c r="A523" s="644">
        <v>12020401</v>
      </c>
      <c r="B523" s="625" t="s">
        <v>1905</v>
      </c>
      <c r="C523" s="626">
        <v>179025</v>
      </c>
      <c r="D523" s="902">
        <v>357175</v>
      </c>
      <c r="E523" s="626">
        <v>400000</v>
      </c>
      <c r="F523" s="677">
        <v>500000</v>
      </c>
      <c r="G523" s="707" t="s">
        <v>1906</v>
      </c>
    </row>
    <row r="524" spans="1:7" x14ac:dyDescent="0.25">
      <c r="A524" s="644">
        <v>12020417</v>
      </c>
      <c r="B524" s="625" t="s">
        <v>1535</v>
      </c>
      <c r="C524" s="626">
        <v>0</v>
      </c>
      <c r="D524" s="626">
        <v>0</v>
      </c>
      <c r="E524" s="626">
        <v>0</v>
      </c>
      <c r="F524" s="626">
        <v>0</v>
      </c>
      <c r="G524" s="706"/>
    </row>
    <row r="525" spans="1:7" ht="22.5" customHeight="1" x14ac:dyDescent="0.25">
      <c r="A525" s="644">
        <v>12020418</v>
      </c>
      <c r="B525" s="625" t="s">
        <v>1907</v>
      </c>
      <c r="C525" s="626">
        <v>69000</v>
      </c>
      <c r="D525" s="902">
        <v>54500</v>
      </c>
      <c r="E525" s="626">
        <v>126000</v>
      </c>
      <c r="F525" s="677">
        <v>250000</v>
      </c>
      <c r="G525" s="707" t="s">
        <v>1908</v>
      </c>
    </row>
    <row r="526" spans="1:7" x14ac:dyDescent="0.25">
      <c r="A526" s="644">
        <v>12020426</v>
      </c>
      <c r="B526" s="625" t="s">
        <v>1900</v>
      </c>
      <c r="C526" s="626">
        <v>0</v>
      </c>
      <c r="D526" s="626">
        <v>0</v>
      </c>
      <c r="E526" s="626">
        <v>0</v>
      </c>
      <c r="F526" s="626">
        <v>0</v>
      </c>
      <c r="G526" s="706"/>
    </row>
    <row r="527" spans="1:7" ht="24" x14ac:dyDescent="0.25">
      <c r="A527" s="644">
        <v>12020491</v>
      </c>
      <c r="B527" s="625" t="s">
        <v>1909</v>
      </c>
      <c r="C527" s="626">
        <v>279500</v>
      </c>
      <c r="D527" s="902">
        <v>151000</v>
      </c>
      <c r="E527" s="626">
        <v>400000</v>
      </c>
      <c r="F527" s="677">
        <v>400000</v>
      </c>
      <c r="G527" s="707" t="s">
        <v>1910</v>
      </c>
    </row>
    <row r="528" spans="1:7" x14ac:dyDescent="0.25">
      <c r="A528" s="644"/>
      <c r="B528" s="633" t="s">
        <v>1461</v>
      </c>
      <c r="C528" s="632">
        <f t="shared" ref="C528:F528" si="108">SUM(C523:C527)</f>
        <v>527525</v>
      </c>
      <c r="D528" s="632">
        <f t="shared" si="108"/>
        <v>562675</v>
      </c>
      <c r="E528" s="632">
        <f t="shared" si="108"/>
        <v>926000</v>
      </c>
      <c r="F528" s="632">
        <f t="shared" si="108"/>
        <v>1150000</v>
      </c>
      <c r="G528" s="621"/>
    </row>
    <row r="529" spans="1:7" x14ac:dyDescent="0.25">
      <c r="A529" s="652"/>
      <c r="B529" s="633" t="s">
        <v>1911</v>
      </c>
      <c r="C529" s="634">
        <f t="shared" ref="C529:E529" si="109">SUM(C528)</f>
        <v>527525</v>
      </c>
      <c r="D529" s="634">
        <f t="shared" si="109"/>
        <v>562675</v>
      </c>
      <c r="E529" s="634">
        <f t="shared" si="109"/>
        <v>926000</v>
      </c>
      <c r="F529" s="634">
        <f>SUM(F528)</f>
        <v>1150000</v>
      </c>
      <c r="G529" s="621"/>
    </row>
    <row r="530" spans="1:7" x14ac:dyDescent="0.25">
      <c r="A530" s="651"/>
      <c r="B530" s="619"/>
      <c r="C530" s="619"/>
      <c r="D530" s="619"/>
      <c r="E530" s="619"/>
      <c r="F530" s="620"/>
      <c r="G530" s="621"/>
    </row>
    <row r="531" spans="1:7" x14ac:dyDescent="0.25">
      <c r="A531" s="656" t="s">
        <v>189</v>
      </c>
      <c r="B531" s="633" t="s">
        <v>1912</v>
      </c>
      <c r="C531" s="619"/>
      <c r="D531" s="619"/>
      <c r="E531" s="619"/>
      <c r="F531" s="620"/>
      <c r="G531" s="621"/>
    </row>
    <row r="532" spans="1:7" x14ac:dyDescent="0.25">
      <c r="A532" s="656" t="s">
        <v>1792</v>
      </c>
      <c r="B532" s="633" t="s">
        <v>1501</v>
      </c>
      <c r="C532" s="619"/>
      <c r="D532" s="619"/>
      <c r="E532" s="619"/>
      <c r="F532" s="620"/>
      <c r="G532" s="621"/>
    </row>
    <row r="533" spans="1:7" ht="16.5" customHeight="1" x14ac:dyDescent="0.25">
      <c r="A533" s="644">
        <v>12020109</v>
      </c>
      <c r="B533" s="625" t="s">
        <v>1913</v>
      </c>
      <c r="C533" s="626">
        <v>121000</v>
      </c>
      <c r="D533" s="626">
        <v>155500</v>
      </c>
      <c r="E533" s="626">
        <v>103000</v>
      </c>
      <c r="F533" s="626">
        <v>150000</v>
      </c>
      <c r="G533" s="918" t="s">
        <v>1914</v>
      </c>
    </row>
    <row r="534" spans="1:7" ht="16.5" customHeight="1" x14ac:dyDescent="0.25">
      <c r="A534" s="644">
        <v>12020170</v>
      </c>
      <c r="B534" s="625" t="s">
        <v>1915</v>
      </c>
      <c r="C534" s="626">
        <v>16500</v>
      </c>
      <c r="D534" s="626">
        <v>5000</v>
      </c>
      <c r="E534" s="626">
        <v>33500</v>
      </c>
      <c r="F534" s="626">
        <v>52000</v>
      </c>
      <c r="G534" s="919" t="s">
        <v>1916</v>
      </c>
    </row>
    <row r="535" spans="1:7" x14ac:dyDescent="0.25">
      <c r="A535" s="651"/>
      <c r="B535" s="633" t="s">
        <v>1461</v>
      </c>
      <c r="C535" s="632">
        <f t="shared" ref="C535:E535" si="110">SUM(C533:C534)</f>
        <v>137500</v>
      </c>
      <c r="D535" s="632">
        <f t="shared" si="110"/>
        <v>160500</v>
      </c>
      <c r="E535" s="632">
        <f t="shared" si="110"/>
        <v>136500</v>
      </c>
      <c r="F535" s="632">
        <f>SUM(F533:F534)</f>
        <v>202000</v>
      </c>
      <c r="G535" s="706"/>
    </row>
    <row r="536" spans="1:7" x14ac:dyDescent="0.25">
      <c r="A536" s="627">
        <v>120204</v>
      </c>
      <c r="B536" s="638" t="s">
        <v>1467</v>
      </c>
      <c r="C536" s="619"/>
      <c r="D536" s="619"/>
      <c r="E536" s="619"/>
      <c r="F536" s="620"/>
      <c r="G536" s="706"/>
    </row>
    <row r="537" spans="1:7" x14ac:dyDescent="0.25">
      <c r="A537" s="644">
        <v>12020417</v>
      </c>
      <c r="B537" s="625" t="s">
        <v>1535</v>
      </c>
      <c r="C537" s="626">
        <v>0</v>
      </c>
      <c r="D537" s="626">
        <v>0</v>
      </c>
      <c r="E537" s="626">
        <v>1500000</v>
      </c>
      <c r="F537" s="626">
        <v>0</v>
      </c>
      <c r="G537" s="707" t="s">
        <v>1917</v>
      </c>
    </row>
    <row r="538" spans="1:7" x14ac:dyDescent="0.25">
      <c r="A538" s="644">
        <v>12020427</v>
      </c>
      <c r="B538" s="625" t="s">
        <v>1918</v>
      </c>
      <c r="C538" s="626">
        <v>0</v>
      </c>
      <c r="D538" s="626">
        <v>0</v>
      </c>
      <c r="E538" s="626">
        <v>0</v>
      </c>
      <c r="F538" s="626">
        <v>200000</v>
      </c>
      <c r="G538" s="707"/>
    </row>
    <row r="539" spans="1:7" ht="24" x14ac:dyDescent="0.25">
      <c r="A539" s="644">
        <v>12020454</v>
      </c>
      <c r="B539" s="625" t="s">
        <v>1919</v>
      </c>
      <c r="C539" s="626">
        <v>90000</v>
      </c>
      <c r="D539" s="626">
        <v>0</v>
      </c>
      <c r="E539" s="626">
        <v>75500</v>
      </c>
      <c r="F539" s="626">
        <v>0</v>
      </c>
      <c r="G539" s="920" t="s">
        <v>1920</v>
      </c>
    </row>
    <row r="540" spans="1:7" x14ac:dyDescent="0.25">
      <c r="A540" s="644">
        <v>12020448</v>
      </c>
      <c r="B540" s="625" t="s">
        <v>1921</v>
      </c>
      <c r="C540" s="626">
        <v>0</v>
      </c>
      <c r="D540" s="626">
        <v>0</v>
      </c>
      <c r="E540" s="626">
        <v>168960</v>
      </c>
      <c r="F540" s="626">
        <v>0</v>
      </c>
      <c r="G540" s="920"/>
    </row>
    <row r="541" spans="1:7" x14ac:dyDescent="0.25">
      <c r="A541" s="644">
        <v>12020455</v>
      </c>
      <c r="B541" s="625" t="s">
        <v>1718</v>
      </c>
      <c r="C541" s="626">
        <v>20500</v>
      </c>
      <c r="D541" s="626">
        <v>20500</v>
      </c>
      <c r="E541" s="626">
        <v>16000</v>
      </c>
      <c r="F541" s="626">
        <v>8010000</v>
      </c>
      <c r="G541" s="711" t="s">
        <v>1922</v>
      </c>
    </row>
    <row r="542" spans="1:7" x14ac:dyDescent="0.25">
      <c r="A542" s="651"/>
      <c r="B542" s="633" t="s">
        <v>1461</v>
      </c>
      <c r="C542" s="632">
        <f t="shared" ref="C542:F542" si="111">SUM(C537:C541)</f>
        <v>110500</v>
      </c>
      <c r="D542" s="632">
        <f t="shared" si="111"/>
        <v>20500</v>
      </c>
      <c r="E542" s="632">
        <f t="shared" si="111"/>
        <v>1760460</v>
      </c>
      <c r="F542" s="632">
        <f t="shared" si="111"/>
        <v>8210000</v>
      </c>
      <c r="G542" s="711"/>
    </row>
    <row r="543" spans="1:7" x14ac:dyDescent="0.25">
      <c r="A543" s="627">
        <v>120207</v>
      </c>
      <c r="B543" s="647" t="s">
        <v>1923</v>
      </c>
      <c r="C543" s="619"/>
      <c r="D543" s="619"/>
      <c r="E543" s="619"/>
      <c r="F543" s="620"/>
      <c r="G543" s="706"/>
    </row>
    <row r="544" spans="1:7" x14ac:dyDescent="0.25">
      <c r="A544" s="644">
        <v>12020755</v>
      </c>
      <c r="B544" s="625" t="s">
        <v>1924</v>
      </c>
      <c r="C544" s="626">
        <v>56000</v>
      </c>
      <c r="D544" s="626">
        <v>40000</v>
      </c>
      <c r="E544" s="626">
        <v>50000</v>
      </c>
      <c r="F544" s="626">
        <v>200000</v>
      </c>
      <c r="G544" s="645" t="s">
        <v>1925</v>
      </c>
    </row>
    <row r="545" spans="1:7" ht="19.5" customHeight="1" x14ac:dyDescent="0.25">
      <c r="A545" s="644">
        <v>12020756</v>
      </c>
      <c r="B545" s="625" t="s">
        <v>1926</v>
      </c>
      <c r="C545" s="626">
        <v>40000</v>
      </c>
      <c r="D545" s="626">
        <v>0</v>
      </c>
      <c r="E545" s="626">
        <v>75000</v>
      </c>
      <c r="F545" s="626">
        <v>150000</v>
      </c>
      <c r="G545" s="707" t="s">
        <v>1927</v>
      </c>
    </row>
    <row r="546" spans="1:7" x14ac:dyDescent="0.25">
      <c r="A546" s="627"/>
      <c r="B546" s="633" t="s">
        <v>1461</v>
      </c>
      <c r="C546" s="632">
        <f t="shared" ref="C546:F546" si="112">SUM(C544:C545)</f>
        <v>96000</v>
      </c>
      <c r="D546" s="632">
        <f t="shared" si="112"/>
        <v>40000</v>
      </c>
      <c r="E546" s="632">
        <f t="shared" si="112"/>
        <v>125000</v>
      </c>
      <c r="F546" s="632">
        <f t="shared" si="112"/>
        <v>350000</v>
      </c>
      <c r="G546" s="707"/>
    </row>
    <row r="547" spans="1:7" x14ac:dyDescent="0.25">
      <c r="A547" s="652"/>
      <c r="B547" s="633" t="s">
        <v>1928</v>
      </c>
      <c r="C547" s="634">
        <f>SUM(C535,C542,C546)</f>
        <v>344000</v>
      </c>
      <c r="D547" s="634">
        <f t="shared" ref="D547:E547" si="113">SUM(D535,D542,D546)</f>
        <v>221000</v>
      </c>
      <c r="E547" s="634">
        <f t="shared" si="113"/>
        <v>2021960</v>
      </c>
      <c r="F547" s="634">
        <f>SUM(F535,F542,F546)</f>
        <v>8762000</v>
      </c>
      <c r="G547" s="621"/>
    </row>
    <row r="548" spans="1:7" x14ac:dyDescent="0.25">
      <c r="A548" s="652"/>
      <c r="B548" s="622"/>
      <c r="C548" s="619"/>
      <c r="D548" s="619"/>
      <c r="E548" s="619"/>
      <c r="F548" s="620"/>
      <c r="G548" s="621"/>
    </row>
    <row r="549" spans="1:7" x14ac:dyDescent="0.25">
      <c r="A549" s="656" t="s">
        <v>151</v>
      </c>
      <c r="B549" s="633" t="s">
        <v>1929</v>
      </c>
      <c r="C549" s="619"/>
      <c r="D549" s="619"/>
      <c r="E549" s="619"/>
      <c r="F549" s="620"/>
      <c r="G549" s="621"/>
    </row>
    <row r="550" spans="1:7" x14ac:dyDescent="0.25">
      <c r="A550" s="656" t="s">
        <v>1792</v>
      </c>
      <c r="B550" s="633" t="s">
        <v>1501</v>
      </c>
      <c r="C550" s="619"/>
      <c r="D550" s="619"/>
      <c r="E550" s="619"/>
      <c r="F550" s="620"/>
      <c r="G550" s="621"/>
    </row>
    <row r="551" spans="1:7" ht="18.75" customHeight="1" x14ac:dyDescent="0.25">
      <c r="A551" s="644">
        <v>12020109</v>
      </c>
      <c r="B551" s="625" t="s">
        <v>2957</v>
      </c>
      <c r="C551" s="626">
        <v>0</v>
      </c>
      <c r="D551" s="626">
        <v>0</v>
      </c>
      <c r="E551" s="626">
        <v>1000000</v>
      </c>
      <c r="F551" s="626">
        <v>200000</v>
      </c>
      <c r="G551" s="747" t="s">
        <v>1930</v>
      </c>
    </row>
    <row r="552" spans="1:7" ht="27.75" customHeight="1" x14ac:dyDescent="0.25">
      <c r="A552" s="644">
        <v>12020110</v>
      </c>
      <c r="B552" s="625" t="s">
        <v>2956</v>
      </c>
      <c r="C552" s="626">
        <v>337500</v>
      </c>
      <c r="D552" s="626">
        <v>0</v>
      </c>
      <c r="E552" s="626">
        <v>500000</v>
      </c>
      <c r="F552" s="626">
        <v>520000</v>
      </c>
      <c r="G552" s="747" t="s">
        <v>1946</v>
      </c>
    </row>
    <row r="553" spans="1:7" ht="20.25" customHeight="1" x14ac:dyDescent="0.25">
      <c r="A553" s="644">
        <v>12020164</v>
      </c>
      <c r="B553" s="625" t="s">
        <v>1931</v>
      </c>
      <c r="C553" s="626">
        <v>0</v>
      </c>
      <c r="D553" s="626">
        <v>163000</v>
      </c>
      <c r="E553" s="626">
        <v>17430000</v>
      </c>
      <c r="F553" s="626">
        <v>34860000</v>
      </c>
      <c r="G553" s="921" t="s">
        <v>1932</v>
      </c>
    </row>
    <row r="554" spans="1:7" x14ac:dyDescent="0.25">
      <c r="A554" s="651"/>
      <c r="B554" s="633" t="s">
        <v>1461</v>
      </c>
      <c r="C554" s="632">
        <f>SUM(C551:C553)</f>
        <v>337500</v>
      </c>
      <c r="D554" s="632">
        <f t="shared" ref="D554:E554" si="114">SUM(D551:D553)</f>
        <v>163000</v>
      </c>
      <c r="E554" s="632">
        <f t="shared" si="114"/>
        <v>18930000</v>
      </c>
      <c r="F554" s="632">
        <f>SUM(F551:F553)</f>
        <v>35580000</v>
      </c>
      <c r="G554" s="747"/>
    </row>
    <row r="555" spans="1:7" x14ac:dyDescent="0.25">
      <c r="A555" s="627">
        <v>120204</v>
      </c>
      <c r="B555" s="638" t="s">
        <v>1467</v>
      </c>
      <c r="C555" s="619"/>
      <c r="D555" s="619"/>
      <c r="E555" s="619"/>
      <c r="F555" s="620"/>
      <c r="G555" s="747"/>
    </row>
    <row r="556" spans="1:7" x14ac:dyDescent="0.25">
      <c r="A556" s="624">
        <v>12020418</v>
      </c>
      <c r="B556" s="625" t="s">
        <v>1768</v>
      </c>
      <c r="C556" s="626">
        <v>0</v>
      </c>
      <c r="D556" s="626">
        <v>0</v>
      </c>
      <c r="E556" s="626">
        <v>12500000</v>
      </c>
      <c r="F556" s="626">
        <v>0</v>
      </c>
      <c r="G556" s="922"/>
    </row>
    <row r="557" spans="1:7" ht="17.25" customHeight="1" x14ac:dyDescent="0.25">
      <c r="A557" s="651">
        <v>12020429</v>
      </c>
      <c r="B557" s="625" t="s">
        <v>1769</v>
      </c>
      <c r="C557" s="626">
        <v>0</v>
      </c>
      <c r="D557" s="626">
        <v>0</v>
      </c>
      <c r="E557" s="626">
        <v>1000000</v>
      </c>
      <c r="F557" s="626">
        <v>200000</v>
      </c>
      <c r="G557" s="923" t="s">
        <v>1933</v>
      </c>
    </row>
    <row r="558" spans="1:7" ht="21.75" customHeight="1" x14ac:dyDescent="0.25">
      <c r="A558" s="651">
        <v>12021411</v>
      </c>
      <c r="B558" s="625" t="s">
        <v>2999</v>
      </c>
      <c r="C558" s="626">
        <v>0</v>
      </c>
      <c r="D558" s="626">
        <v>0</v>
      </c>
      <c r="E558" s="626">
        <v>0</v>
      </c>
      <c r="F558" s="626">
        <v>310000</v>
      </c>
      <c r="G558" s="924" t="s">
        <v>1934</v>
      </c>
    </row>
    <row r="559" spans="1:7" ht="21.75" customHeight="1" x14ac:dyDescent="0.25">
      <c r="A559" s="651">
        <v>12021412</v>
      </c>
      <c r="B559" s="625" t="s">
        <v>3000</v>
      </c>
      <c r="C559" s="626">
        <v>275000</v>
      </c>
      <c r="D559" s="626">
        <v>0</v>
      </c>
      <c r="E559" s="626">
        <v>0</v>
      </c>
      <c r="F559" s="626">
        <v>600000</v>
      </c>
      <c r="G559" s="747" t="s">
        <v>1935</v>
      </c>
    </row>
    <row r="560" spans="1:7" ht="21.75" customHeight="1" x14ac:dyDescent="0.25">
      <c r="A560" s="651">
        <v>12021413</v>
      </c>
      <c r="B560" s="625" t="s">
        <v>1936</v>
      </c>
      <c r="C560" s="626">
        <v>943500</v>
      </c>
      <c r="D560" s="626">
        <v>0</v>
      </c>
      <c r="E560" s="626">
        <v>0</v>
      </c>
      <c r="F560" s="626">
        <v>2010000</v>
      </c>
      <c r="G560" s="747" t="s">
        <v>1937</v>
      </c>
    </row>
    <row r="561" spans="1:7" ht="21.75" customHeight="1" x14ac:dyDescent="0.25">
      <c r="A561" s="651">
        <v>12021414</v>
      </c>
      <c r="B561" s="625" t="s">
        <v>1938</v>
      </c>
      <c r="C561" s="626">
        <v>1463000</v>
      </c>
      <c r="D561" s="626">
        <v>0</v>
      </c>
      <c r="E561" s="626">
        <v>0</v>
      </c>
      <c r="F561" s="626">
        <v>4500000</v>
      </c>
      <c r="G561" s="747" t="s">
        <v>1939</v>
      </c>
    </row>
    <row r="562" spans="1:7" ht="21.75" customHeight="1" x14ac:dyDescent="0.25">
      <c r="A562" s="651">
        <v>12021415</v>
      </c>
      <c r="B562" s="625" t="s">
        <v>1940</v>
      </c>
      <c r="C562" s="626">
        <v>1202000</v>
      </c>
      <c r="D562" s="626">
        <v>0</v>
      </c>
      <c r="E562" s="626">
        <v>0</v>
      </c>
      <c r="F562" s="626">
        <v>3500000</v>
      </c>
      <c r="G562" s="747" t="s">
        <v>1941</v>
      </c>
    </row>
    <row r="563" spans="1:7" ht="21.75" customHeight="1" x14ac:dyDescent="0.25">
      <c r="A563" s="651">
        <v>12021416</v>
      </c>
      <c r="B563" s="625" t="s">
        <v>1942</v>
      </c>
      <c r="C563" s="626">
        <v>2095000</v>
      </c>
      <c r="D563" s="626">
        <v>0</v>
      </c>
      <c r="E563" s="626">
        <v>0</v>
      </c>
      <c r="F563" s="626">
        <v>3200000</v>
      </c>
      <c r="G563" s="747" t="s">
        <v>1943</v>
      </c>
    </row>
    <row r="564" spans="1:7" ht="21.75" customHeight="1" x14ac:dyDescent="0.25">
      <c r="A564" s="651">
        <v>12021417</v>
      </c>
      <c r="B564" s="625" t="s">
        <v>1944</v>
      </c>
      <c r="C564" s="626">
        <v>0</v>
      </c>
      <c r="D564" s="626">
        <v>0</v>
      </c>
      <c r="E564" s="626">
        <v>0</v>
      </c>
      <c r="F564" s="626">
        <v>100000</v>
      </c>
      <c r="G564" s="925" t="s">
        <v>1945</v>
      </c>
    </row>
    <row r="565" spans="1:7" x14ac:dyDescent="0.25">
      <c r="A565" s="651"/>
      <c r="B565" s="633" t="s">
        <v>1461</v>
      </c>
      <c r="C565" s="632">
        <f>SUM(C556:C564)</f>
        <v>5978500</v>
      </c>
      <c r="D565" s="632">
        <f t="shared" ref="D565:E565" si="115">SUM(D556:D564)</f>
        <v>0</v>
      </c>
      <c r="E565" s="632">
        <f t="shared" si="115"/>
        <v>13500000</v>
      </c>
      <c r="F565" s="632">
        <f>SUM(F556:F564)</f>
        <v>14420000</v>
      </c>
      <c r="G565" s="926"/>
    </row>
    <row r="566" spans="1:7" x14ac:dyDescent="0.25">
      <c r="A566" s="643">
        <v>120206</v>
      </c>
      <c r="B566" s="633" t="s">
        <v>1472</v>
      </c>
      <c r="C566" s="626"/>
      <c r="D566" s="626"/>
      <c r="E566" s="626"/>
      <c r="F566" s="620"/>
      <c r="G566" s="927"/>
    </row>
    <row r="567" spans="1:7" x14ac:dyDescent="0.25">
      <c r="A567" s="644">
        <v>12020634</v>
      </c>
      <c r="B567" s="648" t="s">
        <v>1771</v>
      </c>
      <c r="C567" s="626">
        <v>55000</v>
      </c>
      <c r="D567" s="626">
        <v>0</v>
      </c>
      <c r="E567" s="626">
        <v>67673000</v>
      </c>
      <c r="F567" s="626">
        <v>140000</v>
      </c>
      <c r="G567" s="747" t="s">
        <v>1947</v>
      </c>
    </row>
    <row r="568" spans="1:7" x14ac:dyDescent="0.25">
      <c r="A568" s="651"/>
      <c r="B568" s="633" t="s">
        <v>1461</v>
      </c>
      <c r="C568" s="632">
        <f t="shared" ref="C568:F568" si="116">SUM(C567:C567)</f>
        <v>55000</v>
      </c>
      <c r="D568" s="632">
        <f t="shared" si="116"/>
        <v>0</v>
      </c>
      <c r="E568" s="632">
        <f t="shared" si="116"/>
        <v>67673000</v>
      </c>
      <c r="F568" s="632">
        <f t="shared" si="116"/>
        <v>140000</v>
      </c>
      <c r="G568" s="928"/>
    </row>
    <row r="569" spans="1:7" x14ac:dyDescent="0.25">
      <c r="A569" s="627">
        <v>120207</v>
      </c>
      <c r="B569" s="647" t="s">
        <v>1923</v>
      </c>
      <c r="C569" s="619"/>
      <c r="D569" s="619"/>
      <c r="E569" s="619"/>
      <c r="F569" s="620"/>
      <c r="G569" s="747"/>
    </row>
    <row r="570" spans="1:7" x14ac:dyDescent="0.25">
      <c r="A570" s="644">
        <v>12020745</v>
      </c>
      <c r="B570" s="625" t="s">
        <v>1948</v>
      </c>
      <c r="C570" s="626">
        <v>16000</v>
      </c>
      <c r="D570" s="626">
        <v>0</v>
      </c>
      <c r="E570" s="626">
        <v>65000</v>
      </c>
      <c r="F570" s="626">
        <v>90000</v>
      </c>
      <c r="G570" s="929" t="s">
        <v>1949</v>
      </c>
    </row>
    <row r="571" spans="1:7" x14ac:dyDescent="0.25">
      <c r="A571" s="644">
        <v>12020746</v>
      </c>
      <c r="B571" s="625" t="s">
        <v>1950</v>
      </c>
      <c r="C571" s="626">
        <v>100800</v>
      </c>
      <c r="D571" s="626">
        <v>0</v>
      </c>
      <c r="E571" s="626">
        <v>216000</v>
      </c>
      <c r="F571" s="626">
        <v>500000</v>
      </c>
      <c r="G571" s="929" t="s">
        <v>1951</v>
      </c>
    </row>
    <row r="572" spans="1:7" ht="18.75" customHeight="1" x14ac:dyDescent="0.25">
      <c r="A572" s="644">
        <v>12020747</v>
      </c>
      <c r="B572" s="625" t="s">
        <v>1952</v>
      </c>
      <c r="C572" s="626">
        <v>0</v>
      </c>
      <c r="D572" s="626">
        <v>0</v>
      </c>
      <c r="E572" s="626">
        <v>312500</v>
      </c>
      <c r="F572" s="626">
        <v>500000</v>
      </c>
      <c r="G572" s="930" t="s">
        <v>1953</v>
      </c>
    </row>
    <row r="573" spans="1:7" ht="18.75" customHeight="1" x14ac:dyDescent="0.25">
      <c r="A573" s="644">
        <v>12020748</v>
      </c>
      <c r="B573" s="648" t="s">
        <v>1954</v>
      </c>
      <c r="C573" s="626">
        <v>0</v>
      </c>
      <c r="D573" s="626">
        <v>0</v>
      </c>
      <c r="E573" s="626">
        <v>0</v>
      </c>
      <c r="F573" s="626">
        <v>0</v>
      </c>
      <c r="G573" s="926" t="s">
        <v>1955</v>
      </c>
    </row>
    <row r="574" spans="1:7" x14ac:dyDescent="0.25">
      <c r="A574" s="644">
        <v>12020749</v>
      </c>
      <c r="B574" s="648" t="s">
        <v>1956</v>
      </c>
      <c r="C574" s="626">
        <v>0</v>
      </c>
      <c r="D574" s="626">
        <v>0</v>
      </c>
      <c r="E574" s="626">
        <v>0</v>
      </c>
      <c r="F574" s="626">
        <v>0</v>
      </c>
      <c r="G574" s="926" t="s">
        <v>1955</v>
      </c>
    </row>
    <row r="575" spans="1:7" x14ac:dyDescent="0.25">
      <c r="A575" s="644">
        <v>12020783</v>
      </c>
      <c r="B575" s="625" t="s">
        <v>1773</v>
      </c>
      <c r="C575" s="626">
        <v>0</v>
      </c>
      <c r="D575" s="626">
        <v>0</v>
      </c>
      <c r="E575" s="626">
        <v>0</v>
      </c>
      <c r="F575" s="626">
        <v>0</v>
      </c>
      <c r="G575" s="747"/>
    </row>
    <row r="576" spans="1:7" x14ac:dyDescent="0.25">
      <c r="A576" s="651"/>
      <c r="B576" s="633" t="s">
        <v>1461</v>
      </c>
      <c r="C576" s="632">
        <f t="shared" ref="C576:E576" si="117">SUM(C570:C575)</f>
        <v>116800</v>
      </c>
      <c r="D576" s="632">
        <f t="shared" si="117"/>
        <v>0</v>
      </c>
      <c r="E576" s="632">
        <f t="shared" si="117"/>
        <v>593500</v>
      </c>
      <c r="F576" s="632">
        <f>SUM(F570:F575)</f>
        <v>1090000</v>
      </c>
      <c r="G576" s="747"/>
    </row>
    <row r="577" spans="1:7" x14ac:dyDescent="0.25">
      <c r="A577" s="627">
        <v>120209</v>
      </c>
      <c r="B577" s="647" t="s">
        <v>1547</v>
      </c>
      <c r="C577" s="619"/>
      <c r="D577" s="619"/>
      <c r="E577" s="619"/>
      <c r="F577" s="620"/>
      <c r="G577" s="747"/>
    </row>
    <row r="578" spans="1:7" ht="24" x14ac:dyDescent="0.25">
      <c r="A578" s="644">
        <v>12020906</v>
      </c>
      <c r="B578" s="648" t="s">
        <v>1775</v>
      </c>
      <c r="C578" s="626">
        <v>637000</v>
      </c>
      <c r="D578" s="626">
        <v>0</v>
      </c>
      <c r="E578" s="626">
        <v>3192500</v>
      </c>
      <c r="F578" s="626">
        <v>3192500</v>
      </c>
      <c r="G578" s="747" t="s">
        <v>1957</v>
      </c>
    </row>
    <row r="579" spans="1:7" ht="16.5" customHeight="1" x14ac:dyDescent="0.25">
      <c r="A579" s="644"/>
      <c r="B579" s="647" t="s">
        <v>1461</v>
      </c>
      <c r="C579" s="632">
        <f t="shared" ref="C579:F579" si="118">SUM(C578:C578)</f>
        <v>637000</v>
      </c>
      <c r="D579" s="632">
        <f t="shared" si="118"/>
        <v>0</v>
      </c>
      <c r="E579" s="632">
        <f t="shared" si="118"/>
        <v>3192500</v>
      </c>
      <c r="F579" s="632">
        <f t="shared" si="118"/>
        <v>3192500</v>
      </c>
      <c r="G579" s="621"/>
    </row>
    <row r="580" spans="1:7" ht="27" customHeight="1" x14ac:dyDescent="0.25">
      <c r="A580" s="652"/>
      <c r="B580" s="633" t="s">
        <v>1958</v>
      </c>
      <c r="C580" s="634">
        <f>SUM(C554,C565,C568,C576,C579)</f>
        <v>7124800</v>
      </c>
      <c r="D580" s="634">
        <f>SUM(D554,D565,D568,D576,D579)</f>
        <v>163000</v>
      </c>
      <c r="E580" s="634">
        <f>SUM(E554,E565,E568,E576,E579)</f>
        <v>103889000</v>
      </c>
      <c r="F580" s="634">
        <f>SUM(F554,F565,F568,F576,F579)</f>
        <v>54422500</v>
      </c>
      <c r="G580" s="747"/>
    </row>
    <row r="581" spans="1:7" x14ac:dyDescent="0.25">
      <c r="A581" s="651"/>
      <c r="B581" s="619"/>
      <c r="C581" s="619"/>
      <c r="D581" s="619"/>
      <c r="E581" s="619"/>
      <c r="F581" s="620"/>
      <c r="G581" s="925"/>
    </row>
    <row r="582" spans="1:7" x14ac:dyDescent="0.25">
      <c r="A582" s="656" t="s">
        <v>152</v>
      </c>
      <c r="B582" s="633" t="s">
        <v>1007</v>
      </c>
      <c r="C582" s="619"/>
      <c r="D582" s="619"/>
      <c r="E582" s="619"/>
      <c r="F582" s="620"/>
      <c r="G582" s="621"/>
    </row>
    <row r="583" spans="1:7" x14ac:dyDescent="0.25">
      <c r="A583" s="656" t="s">
        <v>1792</v>
      </c>
      <c r="B583" s="633" t="s">
        <v>1501</v>
      </c>
      <c r="C583" s="619"/>
      <c r="D583" s="619"/>
      <c r="E583" s="619"/>
      <c r="F583" s="620"/>
      <c r="G583" s="621"/>
    </row>
    <row r="584" spans="1:7" ht="19.5" customHeight="1" x14ac:dyDescent="0.25">
      <c r="A584" s="654">
        <v>12020146</v>
      </c>
      <c r="B584" s="648" t="s">
        <v>1959</v>
      </c>
      <c r="C584" s="626">
        <v>0</v>
      </c>
      <c r="D584" s="626">
        <v>0</v>
      </c>
      <c r="E584" s="626">
        <v>26000000</v>
      </c>
      <c r="F584" s="626">
        <v>520000</v>
      </c>
      <c r="G584" s="931" t="s">
        <v>1960</v>
      </c>
    </row>
    <row r="585" spans="1:7" ht="30" customHeight="1" x14ac:dyDescent="0.25">
      <c r="A585" s="644">
        <v>12020166</v>
      </c>
      <c r="B585" s="625" t="s">
        <v>1961</v>
      </c>
      <c r="C585" s="626">
        <v>33735000</v>
      </c>
      <c r="D585" s="626">
        <v>10660000</v>
      </c>
      <c r="E585" s="626">
        <v>9200000</v>
      </c>
      <c r="F585" s="626">
        <v>7250000</v>
      </c>
      <c r="G585" s="932" t="s">
        <v>1962</v>
      </c>
    </row>
    <row r="586" spans="1:7" x14ac:dyDescent="0.25">
      <c r="A586" s="651"/>
      <c r="B586" s="633" t="s">
        <v>1461</v>
      </c>
      <c r="C586" s="628">
        <f>SUM(C584:C585)</f>
        <v>33735000</v>
      </c>
      <c r="D586" s="632">
        <f t="shared" ref="D586:F586" si="119">SUM(D584:D585)</f>
        <v>10660000</v>
      </c>
      <c r="E586" s="632">
        <f t="shared" si="119"/>
        <v>35200000</v>
      </c>
      <c r="F586" s="632">
        <f t="shared" si="119"/>
        <v>7770000</v>
      </c>
      <c r="G586" s="933"/>
    </row>
    <row r="587" spans="1:7" x14ac:dyDescent="0.25">
      <c r="A587" s="627">
        <v>120204</v>
      </c>
      <c r="B587" s="638" t="s">
        <v>1467</v>
      </c>
      <c r="C587" s="1320"/>
      <c r="D587" s="619"/>
      <c r="E587" s="619"/>
      <c r="F587" s="620"/>
      <c r="G587" s="934"/>
    </row>
    <row r="588" spans="1:7" x14ac:dyDescent="0.25">
      <c r="A588" s="644">
        <v>12020417</v>
      </c>
      <c r="B588" s="625" t="s">
        <v>1535</v>
      </c>
      <c r="C588" s="626">
        <v>0</v>
      </c>
      <c r="D588" s="626">
        <v>0</v>
      </c>
      <c r="E588" s="626">
        <v>1000000</v>
      </c>
      <c r="F588" s="626">
        <v>1500000</v>
      </c>
      <c r="G588" s="934" t="s">
        <v>1963</v>
      </c>
    </row>
    <row r="589" spans="1:7" ht="21" customHeight="1" x14ac:dyDescent="0.25">
      <c r="A589" s="644">
        <v>12020427</v>
      </c>
      <c r="B589" s="625" t="s">
        <v>1964</v>
      </c>
      <c r="C589" s="626">
        <v>0</v>
      </c>
      <c r="D589" s="626">
        <v>260000</v>
      </c>
      <c r="E589" s="626">
        <v>1500000</v>
      </c>
      <c r="F589" s="626">
        <v>1980000</v>
      </c>
      <c r="G589" s="932" t="s">
        <v>1965</v>
      </c>
    </row>
    <row r="590" spans="1:7" ht="18.75" customHeight="1" x14ac:dyDescent="0.25">
      <c r="A590" s="644">
        <v>12020455</v>
      </c>
      <c r="B590" s="653" t="s">
        <v>1471</v>
      </c>
      <c r="C590" s="626">
        <v>0</v>
      </c>
      <c r="D590" s="626">
        <v>0</v>
      </c>
      <c r="E590" s="626">
        <v>15000000</v>
      </c>
      <c r="F590" s="626">
        <v>0</v>
      </c>
      <c r="G590" s="931"/>
    </row>
    <row r="591" spans="1:7" ht="27" customHeight="1" x14ac:dyDescent="0.25">
      <c r="A591" s="644">
        <v>12020429</v>
      </c>
      <c r="B591" s="625" t="s">
        <v>1966</v>
      </c>
      <c r="C591" s="626">
        <v>0</v>
      </c>
      <c r="D591" s="626">
        <v>23465500</v>
      </c>
      <c r="E591" s="626">
        <v>50100500</v>
      </c>
      <c r="F591" s="626">
        <v>28270000</v>
      </c>
      <c r="G591" s="931" t="s">
        <v>1967</v>
      </c>
    </row>
    <row r="592" spans="1:7" x14ac:dyDescent="0.25">
      <c r="A592" s="651"/>
      <c r="B592" s="633" t="s">
        <v>1461</v>
      </c>
      <c r="C592" s="628">
        <f>SUM(C588:C591)</f>
        <v>0</v>
      </c>
      <c r="D592" s="632">
        <f t="shared" ref="D592:E592" si="120">SUM(D588:D591)</f>
        <v>23725500</v>
      </c>
      <c r="E592" s="632">
        <f t="shared" si="120"/>
        <v>67600500</v>
      </c>
      <c r="F592" s="632">
        <f>SUM(F588:F591)</f>
        <v>31750000</v>
      </c>
      <c r="G592" s="935"/>
    </row>
    <row r="593" spans="1:7" x14ac:dyDescent="0.25">
      <c r="A593" s="627">
        <v>120207</v>
      </c>
      <c r="B593" s="647" t="s">
        <v>1968</v>
      </c>
      <c r="C593" s="1320"/>
      <c r="D593" s="619"/>
      <c r="E593" s="619"/>
      <c r="F593" s="620"/>
      <c r="G593" s="934"/>
    </row>
    <row r="594" spans="1:7" ht="23.25" customHeight="1" x14ac:dyDescent="0.25">
      <c r="A594" s="654">
        <v>12020705</v>
      </c>
      <c r="B594" s="648" t="s">
        <v>1969</v>
      </c>
      <c r="C594" s="626">
        <v>0</v>
      </c>
      <c r="D594" s="626">
        <v>1043500</v>
      </c>
      <c r="E594" s="626">
        <v>1179500</v>
      </c>
      <c r="F594" s="626">
        <v>1500000</v>
      </c>
      <c r="G594" s="932" t="s">
        <v>1970</v>
      </c>
    </row>
    <row r="595" spans="1:7" ht="28.5" customHeight="1" x14ac:dyDescent="0.25">
      <c r="A595" s="654">
        <v>12020751</v>
      </c>
      <c r="B595" s="648" t="s">
        <v>1971</v>
      </c>
      <c r="C595" s="626">
        <v>0</v>
      </c>
      <c r="D595" s="626">
        <v>23422608</v>
      </c>
      <c r="E595" s="626">
        <v>27400000</v>
      </c>
      <c r="F595" s="626">
        <v>30800000</v>
      </c>
      <c r="G595" s="931" t="s">
        <v>1972</v>
      </c>
    </row>
    <row r="596" spans="1:7" x14ac:dyDescent="0.25">
      <c r="A596" s="644">
        <v>12020752</v>
      </c>
      <c r="B596" s="648" t="s">
        <v>1973</v>
      </c>
      <c r="C596" s="626">
        <v>0</v>
      </c>
      <c r="D596" s="626">
        <v>0</v>
      </c>
      <c r="E596" s="626">
        <v>0</v>
      </c>
      <c r="F596" s="626">
        <v>0</v>
      </c>
      <c r="G596" s="931"/>
    </row>
    <row r="597" spans="1:7" ht="22.5" customHeight="1" x14ac:dyDescent="0.25">
      <c r="A597" s="644">
        <v>12020753</v>
      </c>
      <c r="B597" s="648" t="s">
        <v>1974</v>
      </c>
      <c r="C597" s="626">
        <v>406200</v>
      </c>
      <c r="D597" s="626">
        <v>119425</v>
      </c>
      <c r="E597" s="626">
        <v>379425</v>
      </c>
      <c r="F597" s="626">
        <v>1020000</v>
      </c>
      <c r="G597" s="931" t="s">
        <v>1975</v>
      </c>
    </row>
    <row r="598" spans="1:7" x14ac:dyDescent="0.25">
      <c r="A598" s="644">
        <v>12020754</v>
      </c>
      <c r="B598" s="648" t="s">
        <v>1976</v>
      </c>
      <c r="C598" s="626">
        <v>50000</v>
      </c>
      <c r="D598" s="626">
        <v>0</v>
      </c>
      <c r="E598" s="626">
        <v>0</v>
      </c>
      <c r="F598" s="626">
        <v>0</v>
      </c>
      <c r="G598" s="621"/>
    </row>
    <row r="599" spans="1:7" ht="23.25" customHeight="1" x14ac:dyDescent="0.25">
      <c r="A599" s="644">
        <v>12020786</v>
      </c>
      <c r="B599" s="648" t="s">
        <v>1977</v>
      </c>
      <c r="C599" s="626">
        <v>32890000</v>
      </c>
      <c r="D599" s="626">
        <v>65806384</v>
      </c>
      <c r="E599" s="626">
        <v>70683450</v>
      </c>
      <c r="F599" s="626">
        <v>96750000</v>
      </c>
      <c r="G599" s="931" t="s">
        <v>1978</v>
      </c>
    </row>
    <row r="600" spans="1:7" ht="21" customHeight="1" x14ac:dyDescent="0.25">
      <c r="A600" s="644">
        <v>12020799</v>
      </c>
      <c r="B600" s="705" t="s">
        <v>1979</v>
      </c>
      <c r="C600" s="626">
        <v>275000</v>
      </c>
      <c r="D600" s="626">
        <v>133050</v>
      </c>
      <c r="E600" s="626">
        <v>216350</v>
      </c>
      <c r="F600" s="626">
        <v>200200</v>
      </c>
      <c r="G600" s="931" t="s">
        <v>1980</v>
      </c>
    </row>
    <row r="601" spans="1:7" ht="21" customHeight="1" x14ac:dyDescent="0.25">
      <c r="A601" s="644">
        <v>12020791</v>
      </c>
      <c r="B601" s="648" t="s">
        <v>1981</v>
      </c>
      <c r="C601" s="626">
        <v>0</v>
      </c>
      <c r="D601" s="626">
        <v>300000</v>
      </c>
      <c r="E601" s="626">
        <v>1670000</v>
      </c>
      <c r="F601" s="626">
        <v>0</v>
      </c>
      <c r="G601" s="931" t="s">
        <v>3013</v>
      </c>
    </row>
    <row r="602" spans="1:7" x14ac:dyDescent="0.25">
      <c r="A602" s="651"/>
      <c r="B602" s="647" t="s">
        <v>1461</v>
      </c>
      <c r="C602" s="628">
        <f>SUM(C594:C601)</f>
        <v>33621200</v>
      </c>
      <c r="D602" s="632">
        <f t="shared" ref="D602:E602" si="121">SUM(D594:D601)</f>
        <v>90824967</v>
      </c>
      <c r="E602" s="632">
        <f t="shared" si="121"/>
        <v>101528725</v>
      </c>
      <c r="F602" s="632">
        <f>SUM(F594:F601)</f>
        <v>130270200</v>
      </c>
      <c r="G602" s="621"/>
    </row>
    <row r="603" spans="1:7" ht="24" x14ac:dyDescent="0.25">
      <c r="A603" s="651"/>
      <c r="B603" s="633" t="s">
        <v>1982</v>
      </c>
      <c r="C603" s="634">
        <f>SUM(C586,C592,C602)</f>
        <v>67356200</v>
      </c>
      <c r="D603" s="634">
        <f t="shared" ref="D603:E603" si="122">SUM(D586,D592,D602)</f>
        <v>125210467</v>
      </c>
      <c r="E603" s="634">
        <f t="shared" si="122"/>
        <v>204329225</v>
      </c>
      <c r="F603" s="634">
        <f>SUM(F586,F592,F602)</f>
        <v>169790200</v>
      </c>
      <c r="G603" s="621"/>
    </row>
    <row r="604" spans="1:7" x14ac:dyDescent="0.25">
      <c r="A604" s="627"/>
      <c r="B604" s="619"/>
      <c r="C604" s="619"/>
      <c r="D604" s="619"/>
      <c r="E604" s="619"/>
      <c r="F604" s="620"/>
      <c r="G604" s="621"/>
    </row>
    <row r="605" spans="1:7" x14ac:dyDescent="0.25">
      <c r="A605" s="656" t="s">
        <v>1008</v>
      </c>
      <c r="B605" s="633" t="s">
        <v>1009</v>
      </c>
      <c r="C605" s="619"/>
      <c r="D605" s="619"/>
      <c r="E605" s="619"/>
      <c r="F605" s="620"/>
      <c r="G605" s="621"/>
    </row>
    <row r="606" spans="1:7" x14ac:dyDescent="0.25">
      <c r="A606" s="656" t="s">
        <v>1792</v>
      </c>
      <c r="B606" s="633" t="s">
        <v>1501</v>
      </c>
      <c r="C606" s="619"/>
      <c r="D606" s="619"/>
      <c r="E606" s="619"/>
      <c r="F606" s="620"/>
      <c r="G606" s="621"/>
    </row>
    <row r="607" spans="1:7" ht="18.75" customHeight="1" x14ac:dyDescent="0.25">
      <c r="A607" s="644">
        <v>12020167</v>
      </c>
      <c r="B607" s="625" t="s">
        <v>1983</v>
      </c>
      <c r="C607" s="626">
        <v>0</v>
      </c>
      <c r="D607" s="626">
        <v>456000</v>
      </c>
      <c r="E607" s="626">
        <v>337000</v>
      </c>
      <c r="F607" s="626">
        <v>1700000</v>
      </c>
      <c r="G607" s="645" t="s">
        <v>1984</v>
      </c>
    </row>
    <row r="608" spans="1:7" ht="17.25" customHeight="1" x14ac:dyDescent="0.25">
      <c r="A608" s="644">
        <v>12020168</v>
      </c>
      <c r="B608" s="625" t="s">
        <v>1985</v>
      </c>
      <c r="C608" s="626">
        <v>0</v>
      </c>
      <c r="D608" s="626">
        <v>44000</v>
      </c>
      <c r="E608" s="626">
        <v>125000</v>
      </c>
      <c r="F608" s="626">
        <v>1700000</v>
      </c>
      <c r="G608" s="645" t="s">
        <v>1986</v>
      </c>
    </row>
    <row r="609" spans="1:7" x14ac:dyDescent="0.25">
      <c r="A609" s="651"/>
      <c r="B609" s="633" t="s">
        <v>7</v>
      </c>
      <c r="C609" s="632">
        <f t="shared" ref="C609:F609" si="123">SUM(C607:C608)</f>
        <v>0</v>
      </c>
      <c r="D609" s="632">
        <f t="shared" si="123"/>
        <v>500000</v>
      </c>
      <c r="E609" s="632">
        <f t="shared" si="123"/>
        <v>462000</v>
      </c>
      <c r="F609" s="632">
        <f t="shared" si="123"/>
        <v>3400000</v>
      </c>
      <c r="G609" s="706"/>
    </row>
    <row r="610" spans="1:7" x14ac:dyDescent="0.25">
      <c r="A610" s="627">
        <v>120204</v>
      </c>
      <c r="B610" s="638" t="s">
        <v>1467</v>
      </c>
      <c r="C610" s="619"/>
      <c r="D610" s="619"/>
      <c r="E610" s="619"/>
      <c r="F610" s="620"/>
      <c r="G610" s="706"/>
    </row>
    <row r="611" spans="1:7" ht="18" customHeight="1" x14ac:dyDescent="0.25">
      <c r="A611" s="644">
        <v>12020429</v>
      </c>
      <c r="B611" s="625" t="s">
        <v>1987</v>
      </c>
      <c r="C611" s="626">
        <v>23000</v>
      </c>
      <c r="D611" s="626">
        <v>366000</v>
      </c>
      <c r="E611" s="626">
        <v>565750</v>
      </c>
      <c r="F611" s="626">
        <v>637500</v>
      </c>
      <c r="G611" s="707" t="s">
        <v>1988</v>
      </c>
    </row>
    <row r="612" spans="1:7" x14ac:dyDescent="0.25">
      <c r="A612" s="627"/>
      <c r="B612" s="633" t="s">
        <v>7</v>
      </c>
      <c r="C612" s="632">
        <f t="shared" ref="C612:F612" si="124">SUM(C611:C611)</f>
        <v>23000</v>
      </c>
      <c r="D612" s="632">
        <f t="shared" si="124"/>
        <v>366000</v>
      </c>
      <c r="E612" s="632">
        <f t="shared" si="124"/>
        <v>565750</v>
      </c>
      <c r="F612" s="632">
        <f t="shared" si="124"/>
        <v>637500</v>
      </c>
      <c r="G612" s="707"/>
    </row>
    <row r="613" spans="1:7" ht="24" x14ac:dyDescent="0.25">
      <c r="A613" s="651"/>
      <c r="B613" s="633" t="s">
        <v>1989</v>
      </c>
      <c r="C613" s="634">
        <f t="shared" ref="C613:E613" si="125">SUM(C609,C612)</f>
        <v>23000</v>
      </c>
      <c r="D613" s="634">
        <f t="shared" si="125"/>
        <v>866000</v>
      </c>
      <c r="E613" s="634">
        <f t="shared" si="125"/>
        <v>1027750</v>
      </c>
      <c r="F613" s="634">
        <f>SUM(F609,F612)</f>
        <v>4037500</v>
      </c>
      <c r="G613" s="707"/>
    </row>
    <row r="614" spans="1:7" x14ac:dyDescent="0.25">
      <c r="A614" s="651"/>
      <c r="B614" s="619"/>
      <c r="C614" s="619"/>
      <c r="D614" s="619"/>
      <c r="E614" s="619"/>
      <c r="F614" s="620"/>
      <c r="G614" s="621"/>
    </row>
    <row r="615" spans="1:7" x14ac:dyDescent="0.25">
      <c r="A615" s="656" t="s">
        <v>188</v>
      </c>
      <c r="B615" s="633" t="s">
        <v>1990</v>
      </c>
      <c r="C615" s="619"/>
      <c r="D615" s="619"/>
      <c r="E615" s="619"/>
      <c r="F615" s="620"/>
      <c r="G615" s="621"/>
    </row>
    <row r="616" spans="1:7" x14ac:dyDescent="0.25">
      <c r="A616" s="656" t="s">
        <v>1792</v>
      </c>
      <c r="B616" s="633" t="s">
        <v>1501</v>
      </c>
      <c r="C616" s="619"/>
      <c r="D616" s="619"/>
      <c r="E616" s="619"/>
      <c r="F616" s="620"/>
      <c r="G616" s="621"/>
    </row>
    <row r="617" spans="1:7" ht="20.25" customHeight="1" x14ac:dyDescent="0.25">
      <c r="A617" s="652">
        <v>12020169</v>
      </c>
      <c r="B617" s="708" t="s">
        <v>1991</v>
      </c>
      <c r="C617" s="626">
        <v>2667500</v>
      </c>
      <c r="D617" s="626">
        <v>5770000</v>
      </c>
      <c r="E617" s="626">
        <v>12250000</v>
      </c>
      <c r="F617" s="626">
        <v>6000000</v>
      </c>
      <c r="G617" s="645" t="s">
        <v>1992</v>
      </c>
    </row>
    <row r="618" spans="1:7" x14ac:dyDescent="0.25">
      <c r="A618" s="651"/>
      <c r="B618" s="622" t="s">
        <v>7</v>
      </c>
      <c r="C618" s="632">
        <f t="shared" ref="C618:F618" si="126">SUM(C617)</f>
        <v>2667500</v>
      </c>
      <c r="D618" s="632">
        <f t="shared" si="126"/>
        <v>5770000</v>
      </c>
      <c r="E618" s="632">
        <f t="shared" si="126"/>
        <v>12250000</v>
      </c>
      <c r="F618" s="632">
        <f t="shared" si="126"/>
        <v>6000000</v>
      </c>
      <c r="G618" s="621"/>
    </row>
    <row r="619" spans="1:7" x14ac:dyDescent="0.25">
      <c r="A619" s="627">
        <v>120204</v>
      </c>
      <c r="B619" s="638" t="s">
        <v>1467</v>
      </c>
      <c r="C619" s="619"/>
      <c r="D619" s="619"/>
      <c r="E619" s="619"/>
      <c r="F619" s="620"/>
      <c r="G619" s="621"/>
    </row>
    <row r="620" spans="1:7" ht="18.75" customHeight="1" x14ac:dyDescent="0.25">
      <c r="A620" s="652">
        <v>12020417</v>
      </c>
      <c r="B620" s="625" t="s">
        <v>1535</v>
      </c>
      <c r="C620" s="626">
        <v>0</v>
      </c>
      <c r="D620" s="626">
        <v>0</v>
      </c>
      <c r="E620" s="626">
        <v>53000000</v>
      </c>
      <c r="F620" s="626">
        <v>0</v>
      </c>
      <c r="G620" s="658" t="s">
        <v>1993</v>
      </c>
    </row>
    <row r="621" spans="1:7" ht="18.75" customHeight="1" x14ac:dyDescent="0.25">
      <c r="A621" s="652">
        <v>12020429</v>
      </c>
      <c r="B621" s="708" t="s">
        <v>1994</v>
      </c>
      <c r="C621" s="626">
        <v>0</v>
      </c>
      <c r="D621" s="626">
        <v>90000</v>
      </c>
      <c r="E621" s="626">
        <v>2790000</v>
      </c>
      <c r="F621" s="626">
        <v>6763750</v>
      </c>
      <c r="G621" s="658" t="s">
        <v>3001</v>
      </c>
    </row>
    <row r="622" spans="1:7" ht="17.25" customHeight="1" x14ac:dyDescent="0.25">
      <c r="A622" s="709">
        <v>12020455</v>
      </c>
      <c r="B622" s="653" t="s">
        <v>1471</v>
      </c>
      <c r="C622" s="626">
        <v>0</v>
      </c>
      <c r="D622" s="626">
        <v>0</v>
      </c>
      <c r="E622" s="626">
        <v>300000</v>
      </c>
      <c r="F622" s="626">
        <v>0</v>
      </c>
      <c r="G622" s="658" t="s">
        <v>1995</v>
      </c>
    </row>
    <row r="623" spans="1:7" x14ac:dyDescent="0.25">
      <c r="A623" s="652"/>
      <c r="B623" s="622" t="s">
        <v>7</v>
      </c>
      <c r="C623" s="632">
        <f t="shared" ref="C623:F623" si="127">SUM(C620:C622)</f>
        <v>0</v>
      </c>
      <c r="D623" s="632">
        <f t="shared" si="127"/>
        <v>90000</v>
      </c>
      <c r="E623" s="632">
        <f t="shared" si="127"/>
        <v>56090000</v>
      </c>
      <c r="F623" s="632">
        <f t="shared" si="127"/>
        <v>6763750</v>
      </c>
      <c r="G623" s="621"/>
    </row>
    <row r="624" spans="1:7" ht="24" x14ac:dyDescent="0.25">
      <c r="A624" s="652"/>
      <c r="B624" s="633" t="s">
        <v>1996</v>
      </c>
      <c r="C624" s="634">
        <f t="shared" ref="C624:E624" si="128">SUM(C618,C623)</f>
        <v>2667500</v>
      </c>
      <c r="D624" s="634">
        <f t="shared" si="128"/>
        <v>5860000</v>
      </c>
      <c r="E624" s="634">
        <f t="shared" si="128"/>
        <v>68340000</v>
      </c>
      <c r="F624" s="634">
        <f>SUM(F618,F623)</f>
        <v>12763750</v>
      </c>
      <c r="G624" s="621"/>
    </row>
    <row r="625" spans="1:7" x14ac:dyDescent="0.25">
      <c r="A625" s="652"/>
      <c r="B625" s="622"/>
      <c r="C625" s="619"/>
      <c r="D625" s="619"/>
      <c r="E625" s="619"/>
      <c r="F625" s="620"/>
      <c r="G625" s="621"/>
    </row>
    <row r="626" spans="1:7" x14ac:dyDescent="0.25">
      <c r="A626" s="656" t="s">
        <v>153</v>
      </c>
      <c r="B626" s="633" t="s">
        <v>1010</v>
      </c>
      <c r="C626" s="1320"/>
      <c r="D626" s="619"/>
      <c r="E626" s="619"/>
      <c r="F626" s="620"/>
      <c r="G626" s="621"/>
    </row>
    <row r="627" spans="1:7" x14ac:dyDescent="0.25">
      <c r="A627" s="627">
        <v>120201</v>
      </c>
      <c r="B627" s="638" t="s">
        <v>1590</v>
      </c>
      <c r="C627" s="1320"/>
      <c r="D627" s="619"/>
      <c r="E627" s="619"/>
      <c r="F627" s="620"/>
      <c r="G627" s="658"/>
    </row>
    <row r="628" spans="1:7" ht="20.25" customHeight="1" x14ac:dyDescent="0.25">
      <c r="A628" s="624">
        <v>12020134</v>
      </c>
      <c r="B628" s="625" t="s">
        <v>1997</v>
      </c>
      <c r="C628" s="626">
        <v>2686000</v>
      </c>
      <c r="D628" s="626">
        <v>5260500</v>
      </c>
      <c r="E628" s="626">
        <v>5000000</v>
      </c>
      <c r="F628" s="626">
        <v>16000000</v>
      </c>
      <c r="G628" s="658" t="s">
        <v>1998</v>
      </c>
    </row>
    <row r="629" spans="1:7" ht="20.25" customHeight="1" x14ac:dyDescent="0.25">
      <c r="A629" s="644">
        <v>12020160</v>
      </c>
      <c r="B629" s="625" t="s">
        <v>1999</v>
      </c>
      <c r="C629" s="626">
        <v>4638000</v>
      </c>
      <c r="D629" s="626">
        <v>260000</v>
      </c>
      <c r="E629" s="626">
        <v>590000</v>
      </c>
      <c r="F629" s="626">
        <v>20000000</v>
      </c>
      <c r="G629" s="658" t="s">
        <v>2000</v>
      </c>
    </row>
    <row r="630" spans="1:7" ht="20.25" customHeight="1" x14ac:dyDescent="0.25">
      <c r="A630" s="644">
        <v>12020161</v>
      </c>
      <c r="B630" s="625" t="s">
        <v>2001</v>
      </c>
      <c r="C630" s="626">
        <v>10000</v>
      </c>
      <c r="D630" s="626">
        <v>115000</v>
      </c>
      <c r="E630" s="626">
        <v>3760000</v>
      </c>
      <c r="F630" s="626">
        <v>6500000</v>
      </c>
      <c r="G630" s="645" t="s">
        <v>2002</v>
      </c>
    </row>
    <row r="631" spans="1:7" x14ac:dyDescent="0.25">
      <c r="A631" s="627"/>
      <c r="B631" s="633" t="s">
        <v>1461</v>
      </c>
      <c r="C631" s="628">
        <f>SUM(C628:C630)</f>
        <v>7334000</v>
      </c>
      <c r="D631" s="632">
        <f t="shared" ref="D631:E631" si="129">SUM(D628:D630)</f>
        <v>5635500</v>
      </c>
      <c r="E631" s="632">
        <f t="shared" si="129"/>
        <v>9350000</v>
      </c>
      <c r="F631" s="632">
        <f>SUM(F628:F630)</f>
        <v>42500000</v>
      </c>
      <c r="G631" s="645"/>
    </row>
    <row r="632" spans="1:7" x14ac:dyDescent="0.25">
      <c r="A632" s="627">
        <v>120204</v>
      </c>
      <c r="B632" s="638" t="s">
        <v>1467</v>
      </c>
      <c r="C632" s="1320"/>
      <c r="D632" s="619"/>
      <c r="E632" s="619"/>
      <c r="F632" s="620"/>
      <c r="G632" s="645"/>
    </row>
    <row r="633" spans="1:7" ht="21" customHeight="1" x14ac:dyDescent="0.25">
      <c r="A633" s="624">
        <v>12020417</v>
      </c>
      <c r="B633" s="625" t="s">
        <v>2003</v>
      </c>
      <c r="C633" s="626">
        <v>0</v>
      </c>
      <c r="D633" s="626">
        <v>40000</v>
      </c>
      <c r="E633" s="626">
        <v>7358446</v>
      </c>
      <c r="F633" s="626">
        <v>7040000</v>
      </c>
      <c r="G633" s="710" t="s">
        <v>2004</v>
      </c>
    </row>
    <row r="634" spans="1:7" ht="30.75" customHeight="1" x14ac:dyDescent="0.25">
      <c r="A634" s="644">
        <v>12020429</v>
      </c>
      <c r="B634" s="625" t="s">
        <v>2005</v>
      </c>
      <c r="C634" s="626">
        <v>0</v>
      </c>
      <c r="D634" s="626">
        <v>2611000</v>
      </c>
      <c r="E634" s="626">
        <v>6697500</v>
      </c>
      <c r="F634" s="626">
        <v>6400000</v>
      </c>
      <c r="G634" s="645" t="s">
        <v>2006</v>
      </c>
    </row>
    <row r="635" spans="1:7" ht="18.75" customHeight="1" x14ac:dyDescent="0.25">
      <c r="A635" s="651">
        <v>12020440</v>
      </c>
      <c r="B635" s="653" t="s">
        <v>2007</v>
      </c>
      <c r="C635" s="626">
        <v>0</v>
      </c>
      <c r="D635" s="626">
        <v>11797012</v>
      </c>
      <c r="E635" s="626">
        <v>25027005</v>
      </c>
      <c r="F635" s="626">
        <v>24000000</v>
      </c>
      <c r="G635" s="645" t="s">
        <v>2008</v>
      </c>
    </row>
    <row r="636" spans="1:7" ht="18.75" customHeight="1" x14ac:dyDescent="0.25">
      <c r="A636" s="644">
        <v>12020441</v>
      </c>
      <c r="B636" s="648" t="s">
        <v>2009</v>
      </c>
      <c r="C636" s="626">
        <v>10086100</v>
      </c>
      <c r="D636" s="626">
        <v>12604671</v>
      </c>
      <c r="E636" s="626">
        <v>31802456</v>
      </c>
      <c r="F636" s="626">
        <v>56705000</v>
      </c>
      <c r="G636" s="645" t="s">
        <v>2010</v>
      </c>
    </row>
    <row r="637" spans="1:7" ht="18.75" customHeight="1" x14ac:dyDescent="0.25">
      <c r="A637" s="644">
        <v>12020450</v>
      </c>
      <c r="B637" s="625" t="s">
        <v>2011</v>
      </c>
      <c r="C637" s="626">
        <v>1212500</v>
      </c>
      <c r="D637" s="626">
        <v>405000</v>
      </c>
      <c r="E637" s="626">
        <v>790000</v>
      </c>
      <c r="F637" s="626">
        <v>1970000</v>
      </c>
      <c r="G637" s="645" t="s">
        <v>2012</v>
      </c>
    </row>
    <row r="638" spans="1:7" ht="18.75" customHeight="1" x14ac:dyDescent="0.25">
      <c r="A638" s="651">
        <v>12020474</v>
      </c>
      <c r="B638" s="653" t="s">
        <v>2013</v>
      </c>
      <c r="C638" s="626">
        <v>0</v>
      </c>
      <c r="D638" s="626">
        <v>27512610</v>
      </c>
      <c r="E638" s="626">
        <v>34164430</v>
      </c>
      <c r="F638" s="626">
        <v>40000000</v>
      </c>
      <c r="G638" s="645" t="s">
        <v>2014</v>
      </c>
    </row>
    <row r="639" spans="1:7" ht="18.75" customHeight="1" x14ac:dyDescent="0.25">
      <c r="A639" s="651">
        <v>12020497</v>
      </c>
      <c r="B639" s="653" t="s">
        <v>2015</v>
      </c>
      <c r="C639" s="626">
        <v>27403120</v>
      </c>
      <c r="D639" s="626">
        <v>62001478</v>
      </c>
      <c r="E639" s="626">
        <v>70018608</v>
      </c>
      <c r="F639" s="626">
        <v>31284000</v>
      </c>
      <c r="G639" s="645" t="s">
        <v>2016</v>
      </c>
    </row>
    <row r="640" spans="1:7" x14ac:dyDescent="0.25">
      <c r="A640" s="651">
        <v>12021418</v>
      </c>
      <c r="B640" s="653" t="s">
        <v>2017</v>
      </c>
      <c r="C640" s="626">
        <v>0</v>
      </c>
      <c r="D640" s="626">
        <v>224000</v>
      </c>
      <c r="E640" s="626">
        <v>0</v>
      </c>
      <c r="F640" s="626"/>
      <c r="G640" s="645"/>
    </row>
    <row r="641" spans="1:7" x14ac:dyDescent="0.25">
      <c r="A641" s="651"/>
      <c r="B641" s="633" t="s">
        <v>1461</v>
      </c>
      <c r="C641" s="628">
        <f>SUM(C633:C640)</f>
        <v>38701720</v>
      </c>
      <c r="D641" s="632">
        <f t="shared" ref="D641:E641" si="130">SUM(D633:D640)</f>
        <v>117195771</v>
      </c>
      <c r="E641" s="632">
        <f t="shared" si="130"/>
        <v>175858445</v>
      </c>
      <c r="F641" s="632">
        <f>SUM(F633:F640)</f>
        <v>167399000</v>
      </c>
      <c r="G641" s="645"/>
    </row>
    <row r="642" spans="1:7" x14ac:dyDescent="0.25">
      <c r="A642" s="643">
        <v>120206</v>
      </c>
      <c r="B642" s="633" t="s">
        <v>1472</v>
      </c>
      <c r="C642" s="1320"/>
      <c r="D642" s="619"/>
      <c r="E642" s="619"/>
      <c r="F642" s="620"/>
      <c r="G642" s="645"/>
    </row>
    <row r="643" spans="1:7" x14ac:dyDescent="0.25">
      <c r="A643" s="644">
        <v>12020612</v>
      </c>
      <c r="B643" s="648" t="s">
        <v>2018</v>
      </c>
      <c r="C643" s="626">
        <v>62952954</v>
      </c>
      <c r="D643" s="626">
        <v>82040755</v>
      </c>
      <c r="E643" s="626">
        <v>85371110</v>
      </c>
      <c r="F643" s="626">
        <v>105372336</v>
      </c>
      <c r="G643" s="707" t="s">
        <v>3014</v>
      </c>
    </row>
    <row r="644" spans="1:7" x14ac:dyDescent="0.25">
      <c r="A644" s="644">
        <v>12020630</v>
      </c>
      <c r="B644" s="625" t="s">
        <v>2019</v>
      </c>
      <c r="C644" s="626">
        <v>8007790</v>
      </c>
      <c r="D644" s="626">
        <v>0</v>
      </c>
      <c r="E644" s="626">
        <v>0</v>
      </c>
      <c r="F644" s="626">
        <v>0</v>
      </c>
      <c r="G644" s="645"/>
    </row>
    <row r="645" spans="1:7" x14ac:dyDescent="0.25">
      <c r="A645" s="644">
        <v>12020631</v>
      </c>
      <c r="B645" s="648" t="s">
        <v>2020</v>
      </c>
      <c r="C645" s="626">
        <v>0</v>
      </c>
      <c r="D645" s="626">
        <v>0</v>
      </c>
      <c r="E645" s="626">
        <v>0</v>
      </c>
      <c r="F645" s="626">
        <v>0</v>
      </c>
      <c r="G645" s="645"/>
    </row>
    <row r="646" spans="1:7" x14ac:dyDescent="0.25">
      <c r="A646" s="627"/>
      <c r="B646" s="647" t="s">
        <v>1461</v>
      </c>
      <c r="C646" s="628">
        <f>SUM(C643:C645)</f>
        <v>70960744</v>
      </c>
      <c r="D646" s="632">
        <f t="shared" ref="D646:F646" si="131">SUM(D643:D645)</f>
        <v>82040755</v>
      </c>
      <c r="E646" s="632">
        <f t="shared" si="131"/>
        <v>85371110</v>
      </c>
      <c r="F646" s="632">
        <f t="shared" si="131"/>
        <v>105372336</v>
      </c>
      <c r="G646" s="645"/>
    </row>
    <row r="647" spans="1:7" x14ac:dyDescent="0.25">
      <c r="A647" s="627">
        <v>120207</v>
      </c>
      <c r="B647" s="647" t="s">
        <v>1475</v>
      </c>
      <c r="C647" s="1320"/>
      <c r="D647" s="619"/>
      <c r="E647" s="619"/>
      <c r="F647" s="626"/>
      <c r="G647" s="645"/>
    </row>
    <row r="648" spans="1:7" x14ac:dyDescent="0.25">
      <c r="A648" s="644">
        <v>12020707</v>
      </c>
      <c r="B648" s="625" t="s">
        <v>2021</v>
      </c>
      <c r="C648" s="626">
        <v>0</v>
      </c>
      <c r="D648" s="626">
        <v>0</v>
      </c>
      <c r="E648" s="626">
        <v>0</v>
      </c>
      <c r="F648" s="626">
        <v>0</v>
      </c>
      <c r="G648" s="645"/>
    </row>
    <row r="649" spans="1:7" ht="21" customHeight="1" x14ac:dyDescent="0.25">
      <c r="A649" s="644">
        <v>12020784</v>
      </c>
      <c r="B649" s="625" t="s">
        <v>2022</v>
      </c>
      <c r="C649" s="626">
        <v>0</v>
      </c>
      <c r="D649" s="626">
        <v>0</v>
      </c>
      <c r="E649" s="626">
        <v>580000</v>
      </c>
      <c r="F649" s="626">
        <v>455000</v>
      </c>
      <c r="G649" s="658" t="s">
        <v>2023</v>
      </c>
    </row>
    <row r="650" spans="1:7" ht="18" customHeight="1" x14ac:dyDescent="0.25">
      <c r="A650" s="644">
        <v>12020785</v>
      </c>
      <c r="B650" s="625" t="s">
        <v>2024</v>
      </c>
      <c r="C650" s="626">
        <v>0</v>
      </c>
      <c r="D650" s="626">
        <v>0</v>
      </c>
      <c r="E650" s="626">
        <v>130000</v>
      </c>
      <c r="F650" s="626">
        <v>260000</v>
      </c>
      <c r="G650" s="645" t="s">
        <v>2025</v>
      </c>
    </row>
    <row r="651" spans="1:7" ht="21" customHeight="1" x14ac:dyDescent="0.25">
      <c r="A651" s="644">
        <v>12020710</v>
      </c>
      <c r="B651" s="625" t="s">
        <v>2026</v>
      </c>
      <c r="C651" s="626">
        <v>0</v>
      </c>
      <c r="D651" s="626">
        <v>182000</v>
      </c>
      <c r="E651" s="626">
        <v>156000</v>
      </c>
      <c r="F651" s="626">
        <v>435000</v>
      </c>
      <c r="G651" s="645" t="s">
        <v>2027</v>
      </c>
    </row>
    <row r="652" spans="1:7" ht="16.5" customHeight="1" x14ac:dyDescent="0.25">
      <c r="A652" s="644">
        <v>12020706</v>
      </c>
      <c r="B652" s="625" t="s">
        <v>2028</v>
      </c>
      <c r="C652" s="626">
        <v>0</v>
      </c>
      <c r="D652" s="626">
        <v>844620</v>
      </c>
      <c r="E652" s="626">
        <v>217950</v>
      </c>
      <c r="F652" s="626">
        <v>5000000</v>
      </c>
      <c r="G652" s="645"/>
    </row>
    <row r="653" spans="1:7" ht="17.25" customHeight="1" x14ac:dyDescent="0.25">
      <c r="A653" s="644">
        <v>12021703</v>
      </c>
      <c r="B653" s="625" t="s">
        <v>2029</v>
      </c>
      <c r="C653" s="626">
        <v>0</v>
      </c>
      <c r="D653" s="626">
        <v>0</v>
      </c>
      <c r="E653" s="626">
        <v>0</v>
      </c>
      <c r="F653" s="626">
        <v>24000000</v>
      </c>
      <c r="G653" s="645" t="s">
        <v>2030</v>
      </c>
    </row>
    <row r="654" spans="1:7" x14ac:dyDescent="0.25">
      <c r="A654" s="627"/>
      <c r="B654" s="647" t="s">
        <v>1461</v>
      </c>
      <c r="C654" s="632">
        <f>SUM(C648:C653)</f>
        <v>0</v>
      </c>
      <c r="D654" s="632">
        <f t="shared" ref="D654:E654" si="132">SUM(D648:D653)</f>
        <v>1026620</v>
      </c>
      <c r="E654" s="632">
        <f t="shared" si="132"/>
        <v>1083950</v>
      </c>
      <c r="F654" s="632">
        <f>SUM(F648:F653)</f>
        <v>30150000</v>
      </c>
      <c r="G654" s="645"/>
    </row>
    <row r="655" spans="1:7" x14ac:dyDescent="0.25">
      <c r="A655" s="627"/>
      <c r="B655" s="633" t="s">
        <v>2031</v>
      </c>
      <c r="C655" s="634">
        <f>SUM(C631,C641,C646,C654)</f>
        <v>116996464</v>
      </c>
      <c r="D655" s="634">
        <f t="shared" ref="D655:E655" si="133">SUM(D631,D641,D646,D654)</f>
        <v>205898646</v>
      </c>
      <c r="E655" s="634">
        <f t="shared" si="133"/>
        <v>271663505</v>
      </c>
      <c r="F655" s="634">
        <f>SUM(F631,F641,F646,F654)</f>
        <v>345421336</v>
      </c>
      <c r="G655" s="645"/>
    </row>
    <row r="656" spans="1:7" x14ac:dyDescent="0.25">
      <c r="A656" s="651"/>
      <c r="B656" s="619"/>
      <c r="C656" s="619"/>
      <c r="D656" s="619"/>
      <c r="E656" s="619"/>
      <c r="F656" s="620"/>
      <c r="G656" s="621"/>
    </row>
    <row r="657" spans="1:7" x14ac:dyDescent="0.25">
      <c r="A657" s="656" t="s">
        <v>154</v>
      </c>
      <c r="B657" s="633" t="s">
        <v>2032</v>
      </c>
      <c r="C657" s="619"/>
      <c r="D657" s="619"/>
      <c r="E657" s="619"/>
      <c r="F657" s="620"/>
      <c r="G657" s="621"/>
    </row>
    <row r="658" spans="1:7" x14ac:dyDescent="0.25">
      <c r="A658" s="627">
        <v>120201</v>
      </c>
      <c r="B658" s="638" t="s">
        <v>1590</v>
      </c>
      <c r="C658" s="619"/>
      <c r="D658" s="619"/>
      <c r="E658" s="619"/>
      <c r="F658" s="620"/>
      <c r="G658" s="621"/>
    </row>
    <row r="659" spans="1:7" ht="20.25" customHeight="1" x14ac:dyDescent="0.25">
      <c r="A659" s="624">
        <v>12020121</v>
      </c>
      <c r="B659" s="625" t="s">
        <v>2033</v>
      </c>
      <c r="C659" s="626">
        <v>507100</v>
      </c>
      <c r="D659" s="626">
        <v>546050</v>
      </c>
      <c r="E659" s="626">
        <v>800000</v>
      </c>
      <c r="F659" s="626">
        <v>520000</v>
      </c>
      <c r="G659" s="645" t="s">
        <v>2034</v>
      </c>
    </row>
    <row r="660" spans="1:7" ht="18" customHeight="1" x14ac:dyDescent="0.25">
      <c r="A660" s="644">
        <v>12020158</v>
      </c>
      <c r="B660" s="625" t="s">
        <v>2035</v>
      </c>
      <c r="C660" s="626">
        <v>2822000</v>
      </c>
      <c r="D660" s="626">
        <v>4468000</v>
      </c>
      <c r="E660" s="626">
        <v>8000000</v>
      </c>
      <c r="F660" s="626">
        <v>20000000</v>
      </c>
      <c r="G660" s="658" t="s">
        <v>2036</v>
      </c>
    </row>
    <row r="661" spans="1:7" ht="24" x14ac:dyDescent="0.25">
      <c r="A661" s="624">
        <v>12020176</v>
      </c>
      <c r="B661" s="625" t="s">
        <v>2037</v>
      </c>
      <c r="C661" s="626">
        <v>0</v>
      </c>
      <c r="D661" s="626">
        <v>0</v>
      </c>
      <c r="E661" s="626">
        <v>80000</v>
      </c>
      <c r="F661" s="626">
        <v>80000</v>
      </c>
      <c r="G661" s="711" t="s">
        <v>2038</v>
      </c>
    </row>
    <row r="662" spans="1:7" ht="24" x14ac:dyDescent="0.25">
      <c r="A662" s="624">
        <v>12020177</v>
      </c>
      <c r="B662" s="625" t="s">
        <v>2039</v>
      </c>
      <c r="C662" s="626">
        <v>0</v>
      </c>
      <c r="D662" s="626">
        <v>610000</v>
      </c>
      <c r="E662" s="626">
        <v>3000000</v>
      </c>
      <c r="F662" s="626">
        <v>3000000</v>
      </c>
      <c r="G662" s="658" t="s">
        <v>2040</v>
      </c>
    </row>
    <row r="663" spans="1:7" ht="21.75" customHeight="1" x14ac:dyDescent="0.25">
      <c r="A663" s="644">
        <v>12020156</v>
      </c>
      <c r="B663" s="625" t="s">
        <v>2041</v>
      </c>
      <c r="C663" s="626">
        <v>20000</v>
      </c>
      <c r="D663" s="626">
        <v>1250000</v>
      </c>
      <c r="E663" s="626">
        <v>1750000</v>
      </c>
      <c r="F663" s="626">
        <v>1950000</v>
      </c>
      <c r="G663" s="658" t="s">
        <v>2042</v>
      </c>
    </row>
    <row r="664" spans="1:7" ht="28.5" customHeight="1" x14ac:dyDescent="0.25">
      <c r="A664" s="644">
        <v>12020157</v>
      </c>
      <c r="B664" s="625" t="s">
        <v>2043</v>
      </c>
      <c r="C664" s="626">
        <v>248000</v>
      </c>
      <c r="D664" s="626">
        <v>137500</v>
      </c>
      <c r="E664" s="626">
        <v>100000</v>
      </c>
      <c r="F664" s="626">
        <v>285000</v>
      </c>
      <c r="G664" s="658" t="s">
        <v>2044</v>
      </c>
    </row>
    <row r="665" spans="1:7" x14ac:dyDescent="0.25">
      <c r="A665" s="627"/>
      <c r="B665" s="633" t="s">
        <v>1461</v>
      </c>
      <c r="C665" s="632">
        <f t="shared" ref="C665:E665" si="134">SUM(C659:C664)</f>
        <v>3597100</v>
      </c>
      <c r="D665" s="632">
        <f t="shared" si="134"/>
        <v>7011550</v>
      </c>
      <c r="E665" s="632">
        <f t="shared" si="134"/>
        <v>13730000</v>
      </c>
      <c r="F665" s="632">
        <f>SUM(F659:F664)</f>
        <v>25835000</v>
      </c>
      <c r="G665" s="658"/>
    </row>
    <row r="666" spans="1:7" x14ac:dyDescent="0.25">
      <c r="A666" s="627">
        <v>120204</v>
      </c>
      <c r="B666" s="638" t="s">
        <v>1467</v>
      </c>
      <c r="C666" s="619"/>
      <c r="D666" s="619"/>
      <c r="E666" s="619"/>
      <c r="F666" s="620"/>
      <c r="G666" s="658"/>
    </row>
    <row r="667" spans="1:7" ht="24" x14ac:dyDescent="0.25">
      <c r="A667" s="644">
        <v>12020417</v>
      </c>
      <c r="B667" s="625" t="s">
        <v>1535</v>
      </c>
      <c r="C667" s="626">
        <v>0</v>
      </c>
      <c r="D667" s="626">
        <v>282000</v>
      </c>
      <c r="E667" s="626">
        <v>345000</v>
      </c>
      <c r="F667" s="626">
        <v>180000</v>
      </c>
      <c r="G667" s="658" t="s">
        <v>2045</v>
      </c>
    </row>
    <row r="668" spans="1:7" x14ac:dyDescent="0.25">
      <c r="A668" s="644">
        <v>12020429</v>
      </c>
      <c r="B668" s="625" t="s">
        <v>1769</v>
      </c>
      <c r="C668" s="626">
        <v>0</v>
      </c>
      <c r="D668" s="626">
        <v>0</v>
      </c>
      <c r="E668" s="626">
        <v>0</v>
      </c>
      <c r="F668" s="626">
        <v>0</v>
      </c>
      <c r="G668" s="658"/>
    </row>
    <row r="669" spans="1:7" ht="24" x14ac:dyDescent="0.25">
      <c r="A669" s="644">
        <v>12020431</v>
      </c>
      <c r="B669" s="625" t="s">
        <v>2046</v>
      </c>
      <c r="C669" s="626">
        <v>0</v>
      </c>
      <c r="D669" s="626">
        <v>0</v>
      </c>
      <c r="E669" s="626">
        <v>0</v>
      </c>
      <c r="F669" s="626">
        <v>0</v>
      </c>
      <c r="G669" s="658"/>
    </row>
    <row r="670" spans="1:7" ht="24" x14ac:dyDescent="0.25">
      <c r="A670" s="644">
        <v>12020451</v>
      </c>
      <c r="B670" s="625" t="s">
        <v>2047</v>
      </c>
      <c r="C670" s="626">
        <v>7818190</v>
      </c>
      <c r="D670" s="626">
        <v>33380776</v>
      </c>
      <c r="E670" s="626">
        <v>46287350</v>
      </c>
      <c r="F670" s="626">
        <v>60000000</v>
      </c>
      <c r="G670" s="658" t="s">
        <v>2048</v>
      </c>
    </row>
    <row r="671" spans="1:7" x14ac:dyDescent="0.25">
      <c r="A671" s="644">
        <v>12020455</v>
      </c>
      <c r="B671" s="625" t="s">
        <v>1718</v>
      </c>
      <c r="C671" s="626">
        <v>602000</v>
      </c>
      <c r="D671" s="626">
        <v>5100</v>
      </c>
      <c r="E671" s="626">
        <v>5100</v>
      </c>
      <c r="F671" s="626">
        <v>0</v>
      </c>
      <c r="G671" s="711"/>
    </row>
    <row r="672" spans="1:7" ht="24" x14ac:dyDescent="0.25">
      <c r="A672" s="712">
        <v>12020486</v>
      </c>
      <c r="B672" s="648" t="s">
        <v>2049</v>
      </c>
      <c r="C672" s="626">
        <v>60000</v>
      </c>
      <c r="D672" s="626">
        <v>130000</v>
      </c>
      <c r="E672" s="626">
        <v>175000</v>
      </c>
      <c r="F672" s="626">
        <v>180000</v>
      </c>
      <c r="G672" s="658" t="s">
        <v>2050</v>
      </c>
    </row>
    <row r="673" spans="1:7" x14ac:dyDescent="0.25">
      <c r="A673" s="651"/>
      <c r="B673" s="633" t="s">
        <v>1461</v>
      </c>
      <c r="C673" s="628">
        <f t="shared" ref="C673:E673" si="135">SUM(C667:C672)</f>
        <v>8480190</v>
      </c>
      <c r="D673" s="632">
        <f t="shared" si="135"/>
        <v>33797876</v>
      </c>
      <c r="E673" s="632">
        <f t="shared" si="135"/>
        <v>46812450</v>
      </c>
      <c r="F673" s="632">
        <f>SUM(F667:F672)</f>
        <v>60360000</v>
      </c>
      <c r="G673" s="658"/>
    </row>
    <row r="674" spans="1:7" x14ac:dyDescent="0.25">
      <c r="A674" s="627">
        <v>120205</v>
      </c>
      <c r="B674" s="633" t="s">
        <v>1576</v>
      </c>
      <c r="C674" s="1320"/>
      <c r="D674" s="619"/>
      <c r="E674" s="619"/>
      <c r="F674" s="620"/>
      <c r="G674" s="658"/>
    </row>
    <row r="675" spans="1:7" ht="24" x14ac:dyDescent="0.25">
      <c r="A675" s="644">
        <v>12020501</v>
      </c>
      <c r="B675" s="625" t="s">
        <v>2051</v>
      </c>
      <c r="C675" s="626">
        <v>4109200</v>
      </c>
      <c r="D675" s="626">
        <v>17572371</v>
      </c>
      <c r="E675" s="626">
        <v>23880100</v>
      </c>
      <c r="F675" s="626">
        <v>20000000</v>
      </c>
      <c r="G675" s="658" t="s">
        <v>2052</v>
      </c>
    </row>
    <row r="676" spans="1:7" x14ac:dyDescent="0.25">
      <c r="A676" s="644"/>
      <c r="B676" s="633" t="s">
        <v>7</v>
      </c>
      <c r="C676" s="628">
        <f t="shared" ref="C676:F676" si="136">SUM(C675)</f>
        <v>4109200</v>
      </c>
      <c r="D676" s="632">
        <f t="shared" si="136"/>
        <v>17572371</v>
      </c>
      <c r="E676" s="632">
        <f t="shared" si="136"/>
        <v>23880100</v>
      </c>
      <c r="F676" s="632">
        <f t="shared" si="136"/>
        <v>20000000</v>
      </c>
      <c r="G676" s="713"/>
    </row>
    <row r="677" spans="1:7" x14ac:dyDescent="0.25">
      <c r="A677" s="643">
        <v>120206</v>
      </c>
      <c r="B677" s="633" t="s">
        <v>1472</v>
      </c>
      <c r="C677" s="1320"/>
      <c r="D677" s="619"/>
      <c r="E677" s="619"/>
      <c r="F677" s="620"/>
      <c r="G677" s="714"/>
    </row>
    <row r="678" spans="1:7" x14ac:dyDescent="0.25">
      <c r="A678" s="644">
        <v>12020604</v>
      </c>
      <c r="B678" s="648" t="s">
        <v>2053</v>
      </c>
      <c r="C678" s="626">
        <v>300000</v>
      </c>
      <c r="D678" s="626">
        <v>0</v>
      </c>
      <c r="E678" s="626">
        <v>0</v>
      </c>
      <c r="F678" s="626">
        <v>0</v>
      </c>
      <c r="G678" s="713"/>
    </row>
    <row r="679" spans="1:7" x14ac:dyDescent="0.25">
      <c r="A679" s="651"/>
      <c r="B679" s="633" t="s">
        <v>1461</v>
      </c>
      <c r="C679" s="628">
        <f t="shared" ref="C679:F679" si="137">SUM(C678)</f>
        <v>300000</v>
      </c>
      <c r="D679" s="632">
        <f t="shared" si="137"/>
        <v>0</v>
      </c>
      <c r="E679" s="632">
        <f t="shared" si="137"/>
        <v>0</v>
      </c>
      <c r="F679" s="632">
        <f t="shared" si="137"/>
        <v>0</v>
      </c>
      <c r="G679" s="713"/>
    </row>
    <row r="680" spans="1:7" x14ac:dyDescent="0.25">
      <c r="A680" s="627">
        <v>120207</v>
      </c>
      <c r="B680" s="647" t="s">
        <v>1475</v>
      </c>
      <c r="C680" s="1320"/>
      <c r="D680" s="619"/>
      <c r="E680" s="619"/>
      <c r="F680" s="620"/>
      <c r="G680" s="903"/>
    </row>
    <row r="681" spans="1:7" ht="24" x14ac:dyDescent="0.25">
      <c r="A681" s="644">
        <v>12020724</v>
      </c>
      <c r="B681" s="648" t="s">
        <v>2054</v>
      </c>
      <c r="C681" s="626">
        <v>2097900</v>
      </c>
      <c r="D681" s="626">
        <v>6328000</v>
      </c>
      <c r="E681" s="626">
        <v>3160000</v>
      </c>
      <c r="F681" s="626">
        <v>20000000</v>
      </c>
      <c r="G681" s="658" t="s">
        <v>2055</v>
      </c>
    </row>
    <row r="682" spans="1:7" x14ac:dyDescent="0.25">
      <c r="A682" s="644">
        <v>12020726</v>
      </c>
      <c r="B682" s="648" t="s">
        <v>2056</v>
      </c>
      <c r="C682" s="626">
        <v>1130000</v>
      </c>
      <c r="D682" s="626">
        <v>0</v>
      </c>
      <c r="E682" s="626">
        <v>0</v>
      </c>
      <c r="F682" s="626">
        <v>0</v>
      </c>
      <c r="G682" s="621"/>
    </row>
    <row r="683" spans="1:7" x14ac:dyDescent="0.25">
      <c r="A683" s="627"/>
      <c r="B683" s="647" t="s">
        <v>1461</v>
      </c>
      <c r="C683" s="632">
        <f t="shared" ref="C683:F683" si="138">SUM(C681:C682)</f>
        <v>3227900</v>
      </c>
      <c r="D683" s="632">
        <f t="shared" si="138"/>
        <v>6328000</v>
      </c>
      <c r="E683" s="632">
        <f t="shared" si="138"/>
        <v>3160000</v>
      </c>
      <c r="F683" s="632">
        <f t="shared" si="138"/>
        <v>20000000</v>
      </c>
      <c r="G683" s="621"/>
    </row>
    <row r="684" spans="1:7" ht="24" x14ac:dyDescent="0.25">
      <c r="A684" s="627"/>
      <c r="B684" s="633" t="s">
        <v>2057</v>
      </c>
      <c r="C684" s="634">
        <f t="shared" ref="C684:E684" si="139">SUM(C665,C673,C676,C679,C683)</f>
        <v>19714390</v>
      </c>
      <c r="D684" s="634">
        <f t="shared" si="139"/>
        <v>64709797</v>
      </c>
      <c r="E684" s="634">
        <f t="shared" si="139"/>
        <v>87582550</v>
      </c>
      <c r="F684" s="634">
        <f>SUM(F665,F673,F676,F679,F683)</f>
        <v>126195000</v>
      </c>
      <c r="G684" s="621"/>
    </row>
    <row r="685" spans="1:7" x14ac:dyDescent="0.25">
      <c r="A685" s="651"/>
      <c r="B685" s="619"/>
      <c r="C685" s="619"/>
      <c r="D685" s="619"/>
      <c r="E685" s="619"/>
      <c r="F685" s="620"/>
      <c r="G685" s="621"/>
    </row>
    <row r="686" spans="1:7" x14ac:dyDescent="0.25">
      <c r="A686" s="656" t="s">
        <v>155</v>
      </c>
      <c r="B686" s="633" t="s">
        <v>1011</v>
      </c>
      <c r="C686" s="619"/>
      <c r="D686" s="619"/>
      <c r="E686" s="619"/>
      <c r="F686" s="620"/>
      <c r="G686" s="621"/>
    </row>
    <row r="687" spans="1:7" x14ac:dyDescent="0.25">
      <c r="A687" s="627">
        <v>120201</v>
      </c>
      <c r="B687" s="638" t="s">
        <v>1590</v>
      </c>
      <c r="C687" s="619"/>
      <c r="D687" s="619"/>
      <c r="E687" s="619"/>
      <c r="F687" s="620"/>
      <c r="G687" s="621"/>
    </row>
    <row r="688" spans="1:7" x14ac:dyDescent="0.25">
      <c r="A688" s="644">
        <v>12020159</v>
      </c>
      <c r="B688" s="625" t="s">
        <v>2058</v>
      </c>
      <c r="C688" s="626">
        <v>80000</v>
      </c>
      <c r="D688" s="626">
        <v>1600000</v>
      </c>
      <c r="E688" s="626">
        <v>13060000</v>
      </c>
      <c r="F688" s="626">
        <v>8000000</v>
      </c>
      <c r="G688" s="707" t="s">
        <v>2059</v>
      </c>
    </row>
    <row r="689" spans="1:7" x14ac:dyDescent="0.25">
      <c r="A689" s="656"/>
      <c r="B689" s="633" t="s">
        <v>1461</v>
      </c>
      <c r="C689" s="632">
        <f t="shared" ref="C689:F689" si="140">SUM(C688)</f>
        <v>80000</v>
      </c>
      <c r="D689" s="632">
        <f t="shared" si="140"/>
        <v>1600000</v>
      </c>
      <c r="E689" s="632">
        <f t="shared" si="140"/>
        <v>13060000</v>
      </c>
      <c r="F689" s="632">
        <f t="shared" si="140"/>
        <v>8000000</v>
      </c>
      <c r="G689" s="706"/>
    </row>
    <row r="690" spans="1:7" x14ac:dyDescent="0.25">
      <c r="A690" s="627">
        <v>120204</v>
      </c>
      <c r="B690" s="638" t="s">
        <v>1467</v>
      </c>
      <c r="C690" s="619"/>
      <c r="D690" s="619"/>
      <c r="E690" s="619"/>
      <c r="F690" s="620"/>
      <c r="G690" s="706"/>
    </row>
    <row r="691" spans="1:7" x14ac:dyDescent="0.25">
      <c r="A691" s="624">
        <v>12020417</v>
      </c>
      <c r="B691" s="625" t="s">
        <v>1535</v>
      </c>
      <c r="C691" s="626">
        <v>0</v>
      </c>
      <c r="D691" s="626">
        <v>0</v>
      </c>
      <c r="E691" s="626">
        <v>0</v>
      </c>
      <c r="F691" s="626">
        <v>0</v>
      </c>
      <c r="G691" s="706"/>
    </row>
    <row r="692" spans="1:7" x14ac:dyDescent="0.25">
      <c r="A692" s="644">
        <v>12020429</v>
      </c>
      <c r="B692" s="625" t="s">
        <v>2060</v>
      </c>
      <c r="C692" s="626">
        <v>0</v>
      </c>
      <c r="D692" s="626">
        <v>12500</v>
      </c>
      <c r="E692" s="626">
        <v>13000</v>
      </c>
      <c r="F692" s="626">
        <v>100000</v>
      </c>
      <c r="G692" s="707" t="s">
        <v>2061</v>
      </c>
    </row>
    <row r="693" spans="1:7" x14ac:dyDescent="0.25">
      <c r="A693" s="644">
        <v>12020447</v>
      </c>
      <c r="B693" s="625" t="s">
        <v>2062</v>
      </c>
      <c r="C693" s="626">
        <v>0</v>
      </c>
      <c r="D693" s="626">
        <v>0</v>
      </c>
      <c r="E693" s="626">
        <v>0</v>
      </c>
      <c r="F693" s="626">
        <v>0</v>
      </c>
      <c r="G693" s="621"/>
    </row>
    <row r="694" spans="1:7" x14ac:dyDescent="0.25">
      <c r="A694" s="654">
        <v>12020499</v>
      </c>
      <c r="B694" s="625" t="s">
        <v>2063</v>
      </c>
      <c r="C694" s="626">
        <v>0</v>
      </c>
      <c r="D694" s="626">
        <v>0</v>
      </c>
      <c r="E694" s="626">
        <v>250000</v>
      </c>
      <c r="F694" s="626">
        <v>0</v>
      </c>
      <c r="G694" s="621"/>
    </row>
    <row r="695" spans="1:7" x14ac:dyDescent="0.25">
      <c r="A695" s="627"/>
      <c r="B695" s="633" t="s">
        <v>1461</v>
      </c>
      <c r="C695" s="632">
        <f t="shared" ref="C695:F695" si="141">SUM(C691:C694)</f>
        <v>0</v>
      </c>
      <c r="D695" s="632">
        <f t="shared" si="141"/>
        <v>12500</v>
      </c>
      <c r="E695" s="632">
        <f t="shared" si="141"/>
        <v>263000</v>
      </c>
      <c r="F695" s="632">
        <f t="shared" si="141"/>
        <v>100000</v>
      </c>
      <c r="G695" s="621"/>
    </row>
    <row r="696" spans="1:7" ht="24" x14ac:dyDescent="0.25">
      <c r="A696" s="643"/>
      <c r="B696" s="633" t="s">
        <v>2064</v>
      </c>
      <c r="C696" s="634">
        <f t="shared" ref="C696:F696" si="142">SUM(C689,C695)</f>
        <v>80000</v>
      </c>
      <c r="D696" s="634">
        <f t="shared" si="142"/>
        <v>1612500</v>
      </c>
      <c r="E696" s="634">
        <f t="shared" si="142"/>
        <v>13323000</v>
      </c>
      <c r="F696" s="634">
        <f t="shared" si="142"/>
        <v>8100000</v>
      </c>
      <c r="G696" s="621"/>
    </row>
    <row r="697" spans="1:7" x14ac:dyDescent="0.25">
      <c r="A697" s="643"/>
      <c r="B697" s="633"/>
      <c r="C697" s="619"/>
      <c r="D697" s="619"/>
      <c r="E697" s="619"/>
      <c r="F697" s="620"/>
      <c r="G697" s="621"/>
    </row>
    <row r="698" spans="1:7" x14ac:dyDescent="0.25">
      <c r="A698" s="715" t="s">
        <v>1012</v>
      </c>
      <c r="B698" s="716" t="s">
        <v>1013</v>
      </c>
      <c r="C698" s="619"/>
      <c r="D698" s="619"/>
      <c r="E698" s="619"/>
      <c r="F698" s="620"/>
      <c r="G698" s="621"/>
    </row>
    <row r="699" spans="1:7" x14ac:dyDescent="0.25">
      <c r="A699" s="717">
        <v>12020400</v>
      </c>
      <c r="B699" s="718" t="s">
        <v>1467</v>
      </c>
      <c r="C699" s="619"/>
      <c r="D699" s="619"/>
      <c r="E699" s="619"/>
      <c r="F699" s="620"/>
      <c r="G699" s="621"/>
    </row>
    <row r="700" spans="1:7" x14ac:dyDescent="0.25">
      <c r="A700" s="719">
        <v>12020497</v>
      </c>
      <c r="B700" s="720" t="s">
        <v>2065</v>
      </c>
      <c r="C700" s="626">
        <v>0</v>
      </c>
      <c r="D700" s="626">
        <v>0</v>
      </c>
      <c r="E700" s="626">
        <v>0</v>
      </c>
      <c r="F700" s="626">
        <v>0</v>
      </c>
      <c r="G700" s="621"/>
    </row>
    <row r="701" spans="1:7" x14ac:dyDescent="0.25">
      <c r="A701" s="719">
        <v>12020417</v>
      </c>
      <c r="B701" s="720" t="s">
        <v>2066</v>
      </c>
      <c r="C701" s="626">
        <v>0</v>
      </c>
      <c r="D701" s="626">
        <v>0</v>
      </c>
      <c r="E701" s="626">
        <v>120000</v>
      </c>
      <c r="F701" s="626">
        <v>0</v>
      </c>
      <c r="G701" s="706" t="s">
        <v>2067</v>
      </c>
    </row>
    <row r="702" spans="1:7" x14ac:dyDescent="0.25">
      <c r="A702" s="721"/>
      <c r="B702" s="633" t="s">
        <v>1461</v>
      </c>
      <c r="C702" s="722">
        <f t="shared" ref="C702:F702" si="143">SUM(C700:C701)</f>
        <v>0</v>
      </c>
      <c r="D702" s="722">
        <f t="shared" si="143"/>
        <v>0</v>
      </c>
      <c r="E702" s="722">
        <f t="shared" si="143"/>
        <v>120000</v>
      </c>
      <c r="F702" s="722">
        <f t="shared" si="143"/>
        <v>0</v>
      </c>
      <c r="G702" s="621"/>
    </row>
    <row r="703" spans="1:7" x14ac:dyDescent="0.25">
      <c r="A703" s="723"/>
      <c r="B703" s="724" t="s">
        <v>2068</v>
      </c>
      <c r="C703" s="725">
        <f t="shared" ref="C703:F703" si="144">SUM(C702)</f>
        <v>0</v>
      </c>
      <c r="D703" s="725">
        <f t="shared" si="144"/>
        <v>0</v>
      </c>
      <c r="E703" s="725">
        <f t="shared" si="144"/>
        <v>120000</v>
      </c>
      <c r="F703" s="725">
        <f t="shared" si="144"/>
        <v>0</v>
      </c>
      <c r="G703" s="621"/>
    </row>
    <row r="704" spans="1:7" x14ac:dyDescent="0.25">
      <c r="A704" s="643"/>
      <c r="B704" s="633"/>
      <c r="C704" s="619"/>
      <c r="D704" s="619"/>
      <c r="E704" s="619"/>
      <c r="F704" s="620"/>
      <c r="G704" s="621"/>
    </row>
    <row r="705" spans="1:7" x14ac:dyDescent="0.25">
      <c r="A705" s="656" t="s">
        <v>1014</v>
      </c>
      <c r="B705" s="633" t="s">
        <v>2069</v>
      </c>
      <c r="C705" s="619"/>
      <c r="D705" s="619"/>
      <c r="E705" s="619"/>
      <c r="F705" s="620"/>
      <c r="G705" s="621"/>
    </row>
    <row r="706" spans="1:7" x14ac:dyDescent="0.25">
      <c r="A706" s="627">
        <v>120204</v>
      </c>
      <c r="B706" s="638" t="s">
        <v>1467</v>
      </c>
      <c r="C706" s="619"/>
      <c r="D706" s="619"/>
      <c r="E706" s="619"/>
      <c r="F706" s="620"/>
      <c r="G706" s="621"/>
    </row>
    <row r="707" spans="1:7" ht="19.5" customHeight="1" x14ac:dyDescent="0.25">
      <c r="A707" s="651">
        <v>12020417</v>
      </c>
      <c r="B707" s="625" t="s">
        <v>1535</v>
      </c>
      <c r="C707" s="626">
        <v>1100000</v>
      </c>
      <c r="D707" s="626">
        <v>100000</v>
      </c>
      <c r="E707" s="626">
        <v>400000</v>
      </c>
      <c r="F707" s="626">
        <v>800000</v>
      </c>
      <c r="G707" s="707" t="s">
        <v>2070</v>
      </c>
    </row>
    <row r="708" spans="1:7" ht="19.5" customHeight="1" x14ac:dyDescent="0.25">
      <c r="A708" s="651">
        <v>12020427</v>
      </c>
      <c r="B708" s="653" t="s">
        <v>1469</v>
      </c>
      <c r="C708" s="626">
        <v>2660000</v>
      </c>
      <c r="D708" s="626">
        <v>1040000</v>
      </c>
      <c r="E708" s="626">
        <v>7681500</v>
      </c>
      <c r="F708" s="626">
        <v>15363000</v>
      </c>
      <c r="G708" s="707" t="s">
        <v>2071</v>
      </c>
    </row>
    <row r="709" spans="1:7" ht="24" x14ac:dyDescent="0.25">
      <c r="A709" s="651">
        <v>12020455</v>
      </c>
      <c r="B709" s="653" t="s">
        <v>1471</v>
      </c>
      <c r="C709" s="626">
        <v>7223463</v>
      </c>
      <c r="D709" s="626">
        <v>265580</v>
      </c>
      <c r="E709" s="626">
        <v>10307973</v>
      </c>
      <c r="F709" s="626">
        <v>20615946</v>
      </c>
      <c r="G709" s="707" t="s">
        <v>2072</v>
      </c>
    </row>
    <row r="710" spans="1:7" x14ac:dyDescent="0.25">
      <c r="A710" s="627"/>
      <c r="B710" s="633" t="s">
        <v>1461</v>
      </c>
      <c r="C710" s="632">
        <f t="shared" ref="C710:E710" si="145">SUM(C707:C709)</f>
        <v>10983463</v>
      </c>
      <c r="D710" s="632">
        <f t="shared" si="145"/>
        <v>1405580</v>
      </c>
      <c r="E710" s="632">
        <f t="shared" si="145"/>
        <v>18389473</v>
      </c>
      <c r="F710" s="632">
        <f>SUM(F707:F709)</f>
        <v>36778946</v>
      </c>
      <c r="G710" s="621"/>
    </row>
    <row r="711" spans="1:7" x14ac:dyDescent="0.25">
      <c r="A711" s="643"/>
      <c r="B711" s="633" t="s">
        <v>2073</v>
      </c>
      <c r="C711" s="634">
        <f t="shared" ref="C711:E711" si="146">SUM(C710)</f>
        <v>10983463</v>
      </c>
      <c r="D711" s="634">
        <f t="shared" si="146"/>
        <v>1405580</v>
      </c>
      <c r="E711" s="634">
        <f t="shared" si="146"/>
        <v>18389473</v>
      </c>
      <c r="F711" s="634">
        <f>SUM(F710)</f>
        <v>36778946</v>
      </c>
      <c r="G711" s="621"/>
    </row>
    <row r="712" spans="1:7" x14ac:dyDescent="0.25">
      <c r="A712" s="651"/>
      <c r="B712" s="619"/>
      <c r="C712" s="619"/>
      <c r="D712" s="619"/>
      <c r="E712" s="619"/>
      <c r="F712" s="620"/>
      <c r="G712" s="621"/>
    </row>
    <row r="713" spans="1:7" x14ac:dyDescent="0.25">
      <c r="A713" s="651" t="s">
        <v>692</v>
      </c>
      <c r="B713" s="617" t="s">
        <v>2074</v>
      </c>
      <c r="C713" s="619"/>
      <c r="D713" s="619"/>
      <c r="E713" s="619"/>
      <c r="F713" s="620"/>
      <c r="G713" s="621"/>
    </row>
    <row r="714" spans="1:7" x14ac:dyDescent="0.25">
      <c r="A714" s="656" t="s">
        <v>1015</v>
      </c>
      <c r="B714" s="633" t="s">
        <v>1016</v>
      </c>
      <c r="C714" s="619"/>
      <c r="D714" s="619"/>
      <c r="E714" s="619"/>
      <c r="F714" s="620"/>
      <c r="G714" s="621"/>
    </row>
    <row r="715" spans="1:7" x14ac:dyDescent="0.25">
      <c r="A715" s="627">
        <v>120204</v>
      </c>
      <c r="B715" s="638" t="s">
        <v>1467</v>
      </c>
      <c r="C715" s="619"/>
      <c r="D715" s="619"/>
      <c r="E715" s="619"/>
      <c r="F715" s="620"/>
      <c r="G715" s="621"/>
    </row>
    <row r="716" spans="1:7" x14ac:dyDescent="0.25">
      <c r="A716" s="651">
        <v>12020411</v>
      </c>
      <c r="B716" s="653" t="s">
        <v>2075</v>
      </c>
      <c r="C716" s="726">
        <v>0</v>
      </c>
      <c r="D716" s="673">
        <v>191688683</v>
      </c>
      <c r="E716" s="726">
        <v>2153903</v>
      </c>
      <c r="F716" s="626">
        <v>1969000</v>
      </c>
      <c r="G716" s="645" t="s">
        <v>2076</v>
      </c>
    </row>
    <row r="717" spans="1:7" x14ac:dyDescent="0.25">
      <c r="A717" s="651">
        <v>12020417</v>
      </c>
      <c r="B717" s="625" t="s">
        <v>1535</v>
      </c>
      <c r="C717" s="726">
        <v>0</v>
      </c>
      <c r="D717" s="673">
        <v>0</v>
      </c>
      <c r="E717" s="726">
        <v>1250000</v>
      </c>
      <c r="F717" s="626">
        <v>0</v>
      </c>
      <c r="G717" s="645"/>
    </row>
    <row r="718" spans="1:7" x14ac:dyDescent="0.25">
      <c r="A718" s="651">
        <v>12020448</v>
      </c>
      <c r="B718" s="653" t="s">
        <v>1516</v>
      </c>
      <c r="C718" s="726">
        <v>11617000</v>
      </c>
      <c r="D718" s="673">
        <v>0</v>
      </c>
      <c r="E718" s="726">
        <v>22017033</v>
      </c>
      <c r="F718" s="626">
        <v>16363000</v>
      </c>
      <c r="G718" s="645" t="s">
        <v>2077</v>
      </c>
    </row>
    <row r="719" spans="1:7" ht="16.5" customHeight="1" x14ac:dyDescent="0.25">
      <c r="A719" s="651">
        <v>12020452</v>
      </c>
      <c r="B719" s="653" t="s">
        <v>2078</v>
      </c>
      <c r="C719" s="726">
        <v>49716000</v>
      </c>
      <c r="D719" s="673">
        <v>0</v>
      </c>
      <c r="E719" s="726">
        <v>164854954</v>
      </c>
      <c r="F719" s="626">
        <v>75019000</v>
      </c>
      <c r="G719" s="645" t="s">
        <v>2079</v>
      </c>
    </row>
    <row r="720" spans="1:7" x14ac:dyDescent="0.25">
      <c r="A720" s="651">
        <v>12020453</v>
      </c>
      <c r="B720" s="653" t="s">
        <v>2080</v>
      </c>
      <c r="C720" s="726">
        <v>19730000</v>
      </c>
      <c r="D720" s="673">
        <v>0</v>
      </c>
      <c r="E720" s="726">
        <v>36137388</v>
      </c>
      <c r="F720" s="626">
        <v>4252000</v>
      </c>
      <c r="G720" s="645"/>
    </row>
    <row r="721" spans="1:7" x14ac:dyDescent="0.25">
      <c r="A721" s="651">
        <v>12020492</v>
      </c>
      <c r="B721" s="727" t="s">
        <v>2081</v>
      </c>
      <c r="C721" s="726">
        <v>0</v>
      </c>
      <c r="D721" s="673">
        <v>0</v>
      </c>
      <c r="E721" s="726">
        <v>0</v>
      </c>
      <c r="F721" s="626">
        <v>0</v>
      </c>
      <c r="G721" s="645"/>
    </row>
    <row r="722" spans="1:7" x14ac:dyDescent="0.25">
      <c r="A722" s="651">
        <v>12020493</v>
      </c>
      <c r="B722" s="653" t="s">
        <v>2082</v>
      </c>
      <c r="C722" s="726">
        <v>1811000</v>
      </c>
      <c r="D722" s="673">
        <v>0</v>
      </c>
      <c r="E722" s="726">
        <v>6374678</v>
      </c>
      <c r="F722" s="626">
        <v>1505000</v>
      </c>
      <c r="G722" s="645" t="s">
        <v>2083</v>
      </c>
    </row>
    <row r="723" spans="1:7" x14ac:dyDescent="0.25">
      <c r="A723" s="651">
        <v>12020494</v>
      </c>
      <c r="B723" s="653" t="s">
        <v>2084</v>
      </c>
      <c r="C723" s="726">
        <v>71927200</v>
      </c>
      <c r="D723" s="673">
        <v>0</v>
      </c>
      <c r="E723" s="726">
        <v>37747074</v>
      </c>
      <c r="F723" s="626">
        <v>61318600</v>
      </c>
      <c r="G723" s="645"/>
    </row>
    <row r="724" spans="1:7" x14ac:dyDescent="0.25">
      <c r="A724" s="651">
        <v>12020495</v>
      </c>
      <c r="B724" s="653" t="s">
        <v>2085</v>
      </c>
      <c r="C724" s="726">
        <v>3946000</v>
      </c>
      <c r="D724" s="673">
        <v>0</v>
      </c>
      <c r="E724" s="726">
        <v>14478856</v>
      </c>
      <c r="F724" s="626">
        <v>17869500</v>
      </c>
      <c r="G724" s="645" t="s">
        <v>2086</v>
      </c>
    </row>
    <row r="725" spans="1:7" x14ac:dyDescent="0.25">
      <c r="A725" s="627"/>
      <c r="B725" s="633" t="s">
        <v>1461</v>
      </c>
      <c r="C725" s="632">
        <f>SUM(C716:C724)</f>
        <v>158747200</v>
      </c>
      <c r="D725" s="696">
        <f t="shared" ref="D725:E725" si="147">SUM(D716:D724)</f>
        <v>191688683</v>
      </c>
      <c r="E725" s="632">
        <f t="shared" si="147"/>
        <v>285013886</v>
      </c>
      <c r="F725" s="632">
        <f>SUM(F716:F724)</f>
        <v>178296100</v>
      </c>
      <c r="G725" s="645"/>
    </row>
    <row r="726" spans="1:7" x14ac:dyDescent="0.25">
      <c r="A726" s="643">
        <v>120206</v>
      </c>
      <c r="B726" s="633" t="s">
        <v>1472</v>
      </c>
      <c r="C726" s="619"/>
      <c r="D726" s="673">
        <v>0</v>
      </c>
      <c r="E726" s="619"/>
      <c r="F726" s="620"/>
      <c r="G726" s="645"/>
    </row>
    <row r="727" spans="1:7" x14ac:dyDescent="0.25">
      <c r="A727" s="651">
        <v>12020601</v>
      </c>
      <c r="B727" s="653" t="s">
        <v>1895</v>
      </c>
      <c r="C727" s="726">
        <v>2697100</v>
      </c>
      <c r="D727" s="673">
        <v>0</v>
      </c>
      <c r="E727" s="726">
        <v>3733239</v>
      </c>
      <c r="F727" s="626">
        <v>2897200</v>
      </c>
      <c r="G727" s="645" t="s">
        <v>2087</v>
      </c>
    </row>
    <row r="728" spans="1:7" x14ac:dyDescent="0.25">
      <c r="A728" s="651">
        <v>12020603</v>
      </c>
      <c r="B728" s="653" t="s">
        <v>1545</v>
      </c>
      <c r="C728" s="726">
        <v>905500</v>
      </c>
      <c r="D728" s="673">
        <v>0</v>
      </c>
      <c r="E728" s="726">
        <v>2880739</v>
      </c>
      <c r="F728" s="626">
        <v>924000</v>
      </c>
      <c r="G728" s="645" t="s">
        <v>2088</v>
      </c>
    </row>
    <row r="729" spans="1:7" x14ac:dyDescent="0.25">
      <c r="A729" s="651">
        <v>12020604</v>
      </c>
      <c r="B729" s="653" t="s">
        <v>2089</v>
      </c>
      <c r="C729" s="726">
        <v>0</v>
      </c>
      <c r="D729" s="673">
        <v>0</v>
      </c>
      <c r="E729" s="726">
        <v>0</v>
      </c>
      <c r="F729" s="626">
        <v>0</v>
      </c>
      <c r="G729" s="645"/>
    </row>
    <row r="730" spans="1:7" ht="24" x14ac:dyDescent="0.25">
      <c r="A730" s="651">
        <v>12020606</v>
      </c>
      <c r="B730" s="653" t="s">
        <v>2090</v>
      </c>
      <c r="C730" s="726">
        <v>0</v>
      </c>
      <c r="D730" s="673">
        <v>0</v>
      </c>
      <c r="E730" s="726">
        <v>80511371</v>
      </c>
      <c r="F730" s="626">
        <v>1134000</v>
      </c>
      <c r="G730" s="645" t="s">
        <v>2091</v>
      </c>
    </row>
    <row r="731" spans="1:7" x14ac:dyDescent="0.25">
      <c r="A731" s="627"/>
      <c r="B731" s="633" t="s">
        <v>1461</v>
      </c>
      <c r="C731" s="632">
        <f>SUM(C727:C730)</f>
        <v>3602600</v>
      </c>
      <c r="D731" s="632">
        <f t="shared" ref="D731:E731" si="148">SUM(D727:D730)</f>
        <v>0</v>
      </c>
      <c r="E731" s="632">
        <f t="shared" si="148"/>
        <v>87125349</v>
      </c>
      <c r="F731" s="632">
        <f>SUM(F727:F730)</f>
        <v>4955200</v>
      </c>
      <c r="G731" s="645"/>
    </row>
    <row r="732" spans="1:7" x14ac:dyDescent="0.25">
      <c r="A732" s="627">
        <v>120207</v>
      </c>
      <c r="B732" s="647" t="s">
        <v>1475</v>
      </c>
      <c r="C732" s="619"/>
      <c r="D732" s="673"/>
      <c r="E732" s="619"/>
      <c r="F732" s="620"/>
      <c r="G732" s="645"/>
    </row>
    <row r="733" spans="1:7" x14ac:dyDescent="0.25">
      <c r="A733" s="651">
        <v>12020763</v>
      </c>
      <c r="B733" s="653" t="s">
        <v>2092</v>
      </c>
      <c r="C733" s="726">
        <v>1973000</v>
      </c>
      <c r="D733" s="673">
        <v>0</v>
      </c>
      <c r="E733" s="726">
        <v>3733239</v>
      </c>
      <c r="F733" s="626">
        <v>2147200</v>
      </c>
      <c r="G733" s="645" t="s">
        <v>2093</v>
      </c>
    </row>
    <row r="734" spans="1:7" x14ac:dyDescent="0.25">
      <c r="A734" s="651">
        <v>12020764</v>
      </c>
      <c r="B734" s="727" t="s">
        <v>2094</v>
      </c>
      <c r="C734" s="726">
        <v>12670000</v>
      </c>
      <c r="D734" s="673">
        <v>0</v>
      </c>
      <c r="E734" s="726">
        <v>23504000</v>
      </c>
      <c r="F734" s="626">
        <v>12000000</v>
      </c>
      <c r="G734" s="645" t="s">
        <v>2095</v>
      </c>
    </row>
    <row r="735" spans="1:7" x14ac:dyDescent="0.25">
      <c r="A735" s="651">
        <v>12020765</v>
      </c>
      <c r="B735" s="653" t="s">
        <v>2096</v>
      </c>
      <c r="C735" s="726">
        <v>19730000</v>
      </c>
      <c r="D735" s="673">
        <v>0</v>
      </c>
      <c r="E735" s="726">
        <v>37093388</v>
      </c>
      <c r="F735" s="626">
        <v>1485000</v>
      </c>
      <c r="G735" s="645" t="s">
        <v>2097</v>
      </c>
    </row>
    <row r="736" spans="1:7" x14ac:dyDescent="0.25">
      <c r="A736" s="651">
        <v>12020707</v>
      </c>
      <c r="B736" s="653" t="s">
        <v>2098</v>
      </c>
      <c r="C736" s="726">
        <v>7098900</v>
      </c>
      <c r="D736" s="673">
        <v>0</v>
      </c>
      <c r="E736" s="726">
        <v>7299178</v>
      </c>
      <c r="F736" s="626">
        <v>1648500</v>
      </c>
      <c r="G736" s="645" t="s">
        <v>2099</v>
      </c>
    </row>
    <row r="737" spans="1:7" x14ac:dyDescent="0.25">
      <c r="A737" s="651">
        <v>12020772</v>
      </c>
      <c r="B737" s="653" t="s">
        <v>2100</v>
      </c>
      <c r="C737" s="726">
        <v>789500</v>
      </c>
      <c r="D737" s="673">
        <v>0</v>
      </c>
      <c r="E737" s="726">
        <v>1674936</v>
      </c>
      <c r="F737" s="626">
        <v>290000</v>
      </c>
      <c r="G737" s="645"/>
    </row>
    <row r="738" spans="1:7" ht="24" x14ac:dyDescent="0.25">
      <c r="A738" s="651">
        <v>12020773</v>
      </c>
      <c r="B738" s="653" t="s">
        <v>2101</v>
      </c>
      <c r="C738" s="726">
        <v>905500</v>
      </c>
      <c r="D738" s="673">
        <v>0</v>
      </c>
      <c r="E738" s="726">
        <v>31473456</v>
      </c>
      <c r="F738" s="626">
        <v>46320000</v>
      </c>
      <c r="G738" s="645"/>
    </row>
    <row r="739" spans="1:7" x14ac:dyDescent="0.25">
      <c r="A739" s="651">
        <v>12020774</v>
      </c>
      <c r="B739" s="653" t="s">
        <v>2102</v>
      </c>
      <c r="C739" s="726">
        <v>1326000</v>
      </c>
      <c r="D739" s="673">
        <v>0</v>
      </c>
      <c r="E739" s="726">
        <v>11679355</v>
      </c>
      <c r="F739" s="626">
        <v>4654000</v>
      </c>
      <c r="G739" s="645" t="s">
        <v>2103</v>
      </c>
    </row>
    <row r="740" spans="1:7" x14ac:dyDescent="0.25">
      <c r="A740" s="651">
        <v>12020776</v>
      </c>
      <c r="B740" s="653" t="s">
        <v>2104</v>
      </c>
      <c r="C740" s="726">
        <v>10605600</v>
      </c>
      <c r="D740" s="673">
        <v>0</v>
      </c>
      <c r="E740" s="726">
        <v>19624129</v>
      </c>
      <c r="F740" s="626">
        <v>297000</v>
      </c>
      <c r="G740" s="645"/>
    </row>
    <row r="741" spans="1:7" x14ac:dyDescent="0.25">
      <c r="A741" s="627"/>
      <c r="B741" s="633" t="s">
        <v>1461</v>
      </c>
      <c r="C741" s="632">
        <f>SUM(C733:C740)</f>
        <v>55098500</v>
      </c>
      <c r="D741" s="632">
        <f t="shared" ref="D741:E741" si="149">SUM(D733:D740)</f>
        <v>0</v>
      </c>
      <c r="E741" s="632">
        <f t="shared" si="149"/>
        <v>136081681</v>
      </c>
      <c r="F741" s="632">
        <f>SUM(F733:F740)</f>
        <v>68841700</v>
      </c>
      <c r="G741" s="645"/>
    </row>
    <row r="742" spans="1:7" x14ac:dyDescent="0.25">
      <c r="A742" s="627">
        <v>120208</v>
      </c>
      <c r="B742" s="647" t="s">
        <v>1881</v>
      </c>
      <c r="C742" s="619"/>
      <c r="D742" s="673"/>
      <c r="E742" s="619"/>
      <c r="F742" s="620"/>
      <c r="G742" s="645"/>
    </row>
    <row r="743" spans="1:7" x14ac:dyDescent="0.25">
      <c r="A743" s="651">
        <v>12020801</v>
      </c>
      <c r="B743" s="653" t="s">
        <v>2105</v>
      </c>
      <c r="C743" s="726">
        <v>0</v>
      </c>
      <c r="D743" s="673">
        <v>0</v>
      </c>
      <c r="E743" s="726">
        <v>0</v>
      </c>
      <c r="F743" s="726">
        <v>0</v>
      </c>
      <c r="G743" s="645"/>
    </row>
    <row r="744" spans="1:7" x14ac:dyDescent="0.25">
      <c r="A744" s="627"/>
      <c r="B744" s="633" t="s">
        <v>1461</v>
      </c>
      <c r="C744" s="632">
        <f t="shared" ref="C744:F744" si="150">SUM(C743)</f>
        <v>0</v>
      </c>
      <c r="D744" s="696">
        <f t="shared" ref="D744" si="151">SUM(D743)</f>
        <v>0</v>
      </c>
      <c r="E744" s="632">
        <f t="shared" si="150"/>
        <v>0</v>
      </c>
      <c r="F744" s="632">
        <f t="shared" si="150"/>
        <v>0</v>
      </c>
      <c r="G744" s="645"/>
    </row>
    <row r="745" spans="1:7" x14ac:dyDescent="0.25">
      <c r="A745" s="627">
        <v>120210</v>
      </c>
      <c r="B745" s="647" t="s">
        <v>2106</v>
      </c>
      <c r="C745" s="619"/>
      <c r="D745" s="728"/>
      <c r="E745" s="619"/>
      <c r="F745" s="620"/>
      <c r="G745" s="645"/>
    </row>
    <row r="746" spans="1:7" x14ac:dyDescent="0.25">
      <c r="A746" s="651">
        <v>12021006</v>
      </c>
      <c r="B746" s="653" t="s">
        <v>2107</v>
      </c>
      <c r="C746" s="726">
        <v>97800</v>
      </c>
      <c r="D746" s="673">
        <v>0</v>
      </c>
      <c r="E746" s="726">
        <v>8936933.333333334</v>
      </c>
      <c r="F746" s="726">
        <v>6788266</v>
      </c>
      <c r="G746" s="645" t="s">
        <v>2108</v>
      </c>
    </row>
    <row r="747" spans="1:7" x14ac:dyDescent="0.25">
      <c r="A747" s="651">
        <v>12021011</v>
      </c>
      <c r="B747" s="653" t="s">
        <v>2109</v>
      </c>
      <c r="C747" s="726">
        <v>30000</v>
      </c>
      <c r="D747" s="673">
        <v>0</v>
      </c>
      <c r="E747" s="726">
        <v>259378581</v>
      </c>
      <c r="F747" s="684">
        <v>289888475</v>
      </c>
      <c r="G747" s="621"/>
    </row>
    <row r="748" spans="1:7" x14ac:dyDescent="0.25">
      <c r="A748" s="651">
        <v>12021401</v>
      </c>
      <c r="B748" s="653" t="s">
        <v>2110</v>
      </c>
      <c r="C748" s="726">
        <v>0</v>
      </c>
      <c r="D748" s="726">
        <v>0</v>
      </c>
      <c r="E748" s="726">
        <v>0</v>
      </c>
      <c r="F748" s="684">
        <v>289888475</v>
      </c>
      <c r="G748" s="621"/>
    </row>
    <row r="749" spans="1:7" x14ac:dyDescent="0.25">
      <c r="A749" s="627"/>
      <c r="B749" s="633" t="s">
        <v>1461</v>
      </c>
      <c r="C749" s="632">
        <f>SUM(C746:C748)</f>
        <v>127800</v>
      </c>
      <c r="D749" s="632">
        <f t="shared" ref="D749:E749" si="152">SUM(D746:D748)</f>
        <v>0</v>
      </c>
      <c r="E749" s="632">
        <f t="shared" si="152"/>
        <v>268315514.33333334</v>
      </c>
      <c r="F749" s="632">
        <f>SUM(F746:F748)</f>
        <v>586565216</v>
      </c>
      <c r="G749" s="621"/>
    </row>
    <row r="750" spans="1:7" ht="24" x14ac:dyDescent="0.25">
      <c r="A750" s="643"/>
      <c r="B750" s="633" t="s">
        <v>2111</v>
      </c>
      <c r="C750" s="634">
        <f>SUM(C725,C731,C741,C744,C749)</f>
        <v>217576100</v>
      </c>
      <c r="D750" s="634">
        <f t="shared" ref="D750:E750" si="153">SUM(D725,D731,D741,D744,D749)</f>
        <v>191688683</v>
      </c>
      <c r="E750" s="634">
        <f t="shared" si="153"/>
        <v>776536430.33333337</v>
      </c>
      <c r="F750" s="634">
        <f>SUM(F725,F731,F741,F744,F749)</f>
        <v>838658216</v>
      </c>
      <c r="G750" s="621"/>
    </row>
    <row r="751" spans="1:7" x14ac:dyDescent="0.25">
      <c r="A751" s="643"/>
      <c r="B751" s="633"/>
      <c r="C751" s="634"/>
      <c r="D751" s="634"/>
      <c r="E751" s="634"/>
      <c r="F751" s="634"/>
      <c r="G751" s="621"/>
    </row>
    <row r="752" spans="1:7" x14ac:dyDescent="0.25">
      <c r="A752" s="651"/>
      <c r="B752" s="617" t="s">
        <v>2074</v>
      </c>
      <c r="C752" s="619"/>
      <c r="D752" s="696"/>
      <c r="E752" s="619"/>
      <c r="F752" s="620"/>
      <c r="G752" s="621"/>
    </row>
    <row r="753" spans="1:7" x14ac:dyDescent="0.25">
      <c r="A753" s="656" t="s">
        <v>1017</v>
      </c>
      <c r="B753" s="633" t="s">
        <v>1018</v>
      </c>
      <c r="C753" s="619"/>
      <c r="D753" s="619"/>
      <c r="E753" s="619"/>
      <c r="F753" s="620"/>
      <c r="G753" s="621"/>
    </row>
    <row r="754" spans="1:7" x14ac:dyDescent="0.25">
      <c r="A754" s="627">
        <v>120204</v>
      </c>
      <c r="B754" s="638" t="s">
        <v>1467</v>
      </c>
      <c r="C754" s="619"/>
      <c r="D754" s="619"/>
      <c r="E754" s="619"/>
      <c r="F754" s="620"/>
      <c r="G754" s="621"/>
    </row>
    <row r="755" spans="1:7" x14ac:dyDescent="0.25">
      <c r="A755" s="651">
        <v>12020417</v>
      </c>
      <c r="B755" s="625" t="s">
        <v>1535</v>
      </c>
      <c r="C755" s="726">
        <v>113800</v>
      </c>
      <c r="D755" s="729">
        <v>434754091</v>
      </c>
      <c r="E755" s="726">
        <v>200000</v>
      </c>
      <c r="F755" s="726">
        <v>0</v>
      </c>
      <c r="G755" s="621"/>
    </row>
    <row r="756" spans="1:7" x14ac:dyDescent="0.25">
      <c r="A756" s="651">
        <v>12020427</v>
      </c>
      <c r="B756" s="653" t="s">
        <v>2112</v>
      </c>
      <c r="C756" s="726">
        <v>0</v>
      </c>
      <c r="D756" s="729">
        <v>0</v>
      </c>
      <c r="E756" s="726">
        <v>17000000</v>
      </c>
      <c r="F756" s="726">
        <v>0</v>
      </c>
      <c r="G756" s="621"/>
    </row>
    <row r="757" spans="1:7" x14ac:dyDescent="0.25">
      <c r="A757" s="730">
        <v>12020430</v>
      </c>
      <c r="B757" s="653" t="s">
        <v>2113</v>
      </c>
      <c r="C757" s="726">
        <v>23965700</v>
      </c>
      <c r="D757" s="729">
        <v>132500</v>
      </c>
      <c r="E757" s="726">
        <v>26250000</v>
      </c>
      <c r="F757" s="726">
        <v>46008500</v>
      </c>
      <c r="G757" s="621"/>
    </row>
    <row r="758" spans="1:7" x14ac:dyDescent="0.25">
      <c r="A758" s="651">
        <v>12020441</v>
      </c>
      <c r="B758" s="653" t="s">
        <v>2114</v>
      </c>
      <c r="C758" s="726">
        <v>12300</v>
      </c>
      <c r="D758" s="729">
        <v>0</v>
      </c>
      <c r="E758" s="726">
        <v>9090000</v>
      </c>
      <c r="F758" s="726">
        <v>0</v>
      </c>
      <c r="G758" s="621"/>
    </row>
    <row r="759" spans="1:7" x14ac:dyDescent="0.25">
      <c r="A759" s="651">
        <v>12020448</v>
      </c>
      <c r="B759" s="653" t="s">
        <v>1516</v>
      </c>
      <c r="C759" s="726">
        <v>9924000</v>
      </c>
      <c r="D759" s="729">
        <v>106000</v>
      </c>
      <c r="E759" s="726">
        <v>21000000</v>
      </c>
      <c r="F759" s="726">
        <v>23609000</v>
      </c>
      <c r="G759" s="621"/>
    </row>
    <row r="760" spans="1:7" x14ac:dyDescent="0.25">
      <c r="A760" s="651">
        <v>12020449</v>
      </c>
      <c r="B760" s="653" t="s">
        <v>2115</v>
      </c>
      <c r="C760" s="726">
        <v>0</v>
      </c>
      <c r="D760" s="729">
        <v>0</v>
      </c>
      <c r="E760" s="726">
        <v>15000</v>
      </c>
      <c r="F760" s="726">
        <v>0</v>
      </c>
      <c r="G760" s="621"/>
    </row>
    <row r="761" spans="1:7" x14ac:dyDescent="0.25">
      <c r="A761" s="651">
        <v>12020452</v>
      </c>
      <c r="B761" s="653" t="s">
        <v>2078</v>
      </c>
      <c r="C761" s="726">
        <v>84303700</v>
      </c>
      <c r="D761" s="729">
        <v>825050</v>
      </c>
      <c r="E761" s="726">
        <v>226107000</v>
      </c>
      <c r="F761" s="726">
        <v>196933150</v>
      </c>
      <c r="G761" s="621"/>
    </row>
    <row r="762" spans="1:7" x14ac:dyDescent="0.25">
      <c r="A762" s="651">
        <v>12020453</v>
      </c>
      <c r="B762" s="653" t="s">
        <v>2116</v>
      </c>
      <c r="C762" s="726">
        <v>0</v>
      </c>
      <c r="D762" s="729">
        <v>0</v>
      </c>
      <c r="E762" s="726">
        <v>2117000</v>
      </c>
      <c r="F762" s="726">
        <v>2525000</v>
      </c>
      <c r="G762" s="621"/>
    </row>
    <row r="763" spans="1:7" x14ac:dyDescent="0.25">
      <c r="A763" s="651">
        <v>12020455</v>
      </c>
      <c r="B763" s="653" t="s">
        <v>1471</v>
      </c>
      <c r="C763" s="726">
        <v>24820800</v>
      </c>
      <c r="D763" s="729">
        <v>265000</v>
      </c>
      <c r="E763" s="726">
        <v>52500000</v>
      </c>
      <c r="F763" s="726">
        <v>53743000</v>
      </c>
      <c r="G763" s="621"/>
    </row>
    <row r="764" spans="1:7" x14ac:dyDescent="0.25">
      <c r="A764" s="651">
        <v>12020492</v>
      </c>
      <c r="B764" s="727" t="s">
        <v>2081</v>
      </c>
      <c r="C764" s="726">
        <v>4962000</v>
      </c>
      <c r="D764" s="729">
        <v>2000</v>
      </c>
      <c r="E764" s="726">
        <v>3500000</v>
      </c>
      <c r="F764" s="726">
        <v>4649000</v>
      </c>
      <c r="G764" s="621"/>
    </row>
    <row r="765" spans="1:7" x14ac:dyDescent="0.25">
      <c r="A765" s="651">
        <v>12020494</v>
      </c>
      <c r="B765" s="653" t="s">
        <v>2084</v>
      </c>
      <c r="C765" s="726">
        <v>40735250</v>
      </c>
      <c r="D765" s="729">
        <v>2573500</v>
      </c>
      <c r="E765" s="726">
        <v>142125000</v>
      </c>
      <c r="F765" s="726">
        <v>200641800</v>
      </c>
      <c r="G765" s="621"/>
    </row>
    <row r="766" spans="1:7" x14ac:dyDescent="0.25">
      <c r="A766" s="651">
        <v>12020495</v>
      </c>
      <c r="B766" s="653" t="s">
        <v>2085</v>
      </c>
      <c r="C766" s="726">
        <v>7443000</v>
      </c>
      <c r="D766" s="729">
        <v>79500</v>
      </c>
      <c r="E766" s="726">
        <v>15750000</v>
      </c>
      <c r="F766" s="726">
        <v>17994500</v>
      </c>
      <c r="G766" s="621"/>
    </row>
    <row r="767" spans="1:7" x14ac:dyDescent="0.25">
      <c r="A767" s="651">
        <v>12020496</v>
      </c>
      <c r="B767" s="653" t="s">
        <v>2117</v>
      </c>
      <c r="C767" s="726">
        <v>2814700</v>
      </c>
      <c r="D767" s="729">
        <v>37100</v>
      </c>
      <c r="E767" s="726">
        <v>7350000</v>
      </c>
      <c r="F767" s="726">
        <v>6873300</v>
      </c>
      <c r="G767" s="621"/>
    </row>
    <row r="768" spans="1:7" x14ac:dyDescent="0.25">
      <c r="A768" s="651">
        <v>12021401</v>
      </c>
      <c r="B768" s="631" t="s">
        <v>2118</v>
      </c>
      <c r="C768" s="726">
        <v>357034462</v>
      </c>
      <c r="D768" s="729">
        <v>0</v>
      </c>
      <c r="E768" s="726">
        <v>190635464</v>
      </c>
      <c r="F768" s="726">
        <v>181768812</v>
      </c>
      <c r="G768" s="621"/>
    </row>
    <row r="769" spans="1:7" x14ac:dyDescent="0.25">
      <c r="A769" s="651">
        <v>12021402</v>
      </c>
      <c r="B769" s="653" t="s">
        <v>2119</v>
      </c>
      <c r="C769" s="726">
        <v>6193171</v>
      </c>
      <c r="D769" s="729">
        <v>0</v>
      </c>
      <c r="E769" s="726">
        <v>10500000</v>
      </c>
      <c r="F769" s="726">
        <v>9819000</v>
      </c>
      <c r="G769" s="621"/>
    </row>
    <row r="770" spans="1:7" x14ac:dyDescent="0.25">
      <c r="A770" s="627"/>
      <c r="B770" s="633" t="s">
        <v>1461</v>
      </c>
      <c r="C770" s="632">
        <f>SUM(C755:C769)</f>
        <v>562322883</v>
      </c>
      <c r="D770" s="731">
        <f t="shared" ref="D770:E770" si="154">SUM(D755:D769)</f>
        <v>438774741</v>
      </c>
      <c r="E770" s="632">
        <f t="shared" si="154"/>
        <v>724139464</v>
      </c>
      <c r="F770" s="632">
        <f>SUM(F755:F769)</f>
        <v>744565062</v>
      </c>
      <c r="G770" s="621"/>
    </row>
    <row r="771" spans="1:7" x14ac:dyDescent="0.25">
      <c r="A771" s="643">
        <v>120206</v>
      </c>
      <c r="B771" s="633" t="s">
        <v>1472</v>
      </c>
      <c r="C771" s="619"/>
      <c r="D771" s="731"/>
      <c r="E771" s="619"/>
      <c r="F771" s="620"/>
      <c r="G771" s="621"/>
    </row>
    <row r="772" spans="1:7" x14ac:dyDescent="0.25">
      <c r="A772" s="651">
        <v>12020603</v>
      </c>
      <c r="B772" s="653" t="s">
        <v>1545</v>
      </c>
      <c r="C772" s="729">
        <v>1115000</v>
      </c>
      <c r="D772" s="729">
        <v>2000</v>
      </c>
      <c r="E772" s="726">
        <v>3500000</v>
      </c>
      <c r="F772" s="726">
        <v>3986000</v>
      </c>
      <c r="G772" s="621"/>
    </row>
    <row r="773" spans="1:7" x14ac:dyDescent="0.25">
      <c r="A773" s="651">
        <v>12020606</v>
      </c>
      <c r="B773" s="653" t="s">
        <v>2120</v>
      </c>
      <c r="C773" s="732">
        <v>0</v>
      </c>
      <c r="D773" s="729">
        <v>0</v>
      </c>
      <c r="E773" s="726">
        <v>960000</v>
      </c>
      <c r="F773" s="726">
        <v>0</v>
      </c>
      <c r="G773" s="621"/>
    </row>
    <row r="774" spans="1:7" x14ac:dyDescent="0.25">
      <c r="A774" s="651">
        <v>12020609</v>
      </c>
      <c r="B774" s="653" t="s">
        <v>2121</v>
      </c>
      <c r="C774" s="732">
        <v>0</v>
      </c>
      <c r="D774" s="732">
        <v>0</v>
      </c>
      <c r="E774" s="726">
        <v>5000000</v>
      </c>
      <c r="F774" s="726">
        <v>0</v>
      </c>
      <c r="G774" s="621"/>
    </row>
    <row r="775" spans="1:7" x14ac:dyDescent="0.25">
      <c r="A775" s="651">
        <v>12020610</v>
      </c>
      <c r="B775" s="653" t="s">
        <v>2122</v>
      </c>
      <c r="C775" s="726">
        <v>0</v>
      </c>
      <c r="D775" s="733">
        <v>2000</v>
      </c>
      <c r="E775" s="726">
        <v>4000000</v>
      </c>
      <c r="F775" s="726">
        <v>0</v>
      </c>
      <c r="G775" s="621"/>
    </row>
    <row r="776" spans="1:7" x14ac:dyDescent="0.25">
      <c r="A776" s="627"/>
      <c r="B776" s="633" t="s">
        <v>1461</v>
      </c>
      <c r="C776" s="632">
        <f>SUM(C772:C775)</f>
        <v>1115000</v>
      </c>
      <c r="D776" s="632">
        <f t="shared" ref="D776:F776" si="155">SUM(D772:D775)</f>
        <v>4000</v>
      </c>
      <c r="E776" s="632">
        <f t="shared" si="155"/>
        <v>13460000</v>
      </c>
      <c r="F776" s="632">
        <f t="shared" si="155"/>
        <v>3986000</v>
      </c>
      <c r="G776" s="621"/>
    </row>
    <row r="777" spans="1:7" x14ac:dyDescent="0.25">
      <c r="A777" s="627">
        <v>120207</v>
      </c>
      <c r="B777" s="647" t="s">
        <v>1475</v>
      </c>
      <c r="C777" s="619"/>
      <c r="D777" s="729"/>
      <c r="E777" s="619"/>
      <c r="F777" s="620"/>
      <c r="G777" s="621"/>
    </row>
    <row r="778" spans="1:7" x14ac:dyDescent="0.25">
      <c r="A778" s="651">
        <v>12020707</v>
      </c>
      <c r="B778" s="653" t="s">
        <v>2123</v>
      </c>
      <c r="C778" s="726">
        <v>14141600</v>
      </c>
      <c r="D778" s="729">
        <v>151050</v>
      </c>
      <c r="E778" s="726">
        <v>29925000</v>
      </c>
      <c r="F778" s="726">
        <v>28690150</v>
      </c>
      <c r="G778" s="621"/>
    </row>
    <row r="779" spans="1:7" x14ac:dyDescent="0.25">
      <c r="A779" s="651">
        <v>12020711</v>
      </c>
      <c r="B779" s="653" t="s">
        <v>2124</v>
      </c>
      <c r="C779" s="726">
        <v>0</v>
      </c>
      <c r="D779" s="729">
        <v>0</v>
      </c>
      <c r="E779" s="726">
        <v>74465000</v>
      </c>
      <c r="F779" s="726">
        <v>0</v>
      </c>
      <c r="G779" s="621"/>
    </row>
    <row r="780" spans="1:7" x14ac:dyDescent="0.25">
      <c r="A780" s="651">
        <v>12020763</v>
      </c>
      <c r="B780" s="653" t="s">
        <v>2092</v>
      </c>
      <c r="C780" s="726">
        <v>6450600</v>
      </c>
      <c r="D780" s="729">
        <v>68900</v>
      </c>
      <c r="E780" s="726">
        <v>13417500</v>
      </c>
      <c r="F780" s="726">
        <v>15365700</v>
      </c>
      <c r="G780" s="621"/>
    </row>
    <row r="781" spans="1:7" x14ac:dyDescent="0.25">
      <c r="A781" s="651">
        <v>12020764</v>
      </c>
      <c r="B781" s="727" t="s">
        <v>2125</v>
      </c>
      <c r="C781" s="726">
        <v>40000</v>
      </c>
      <c r="D781" s="729">
        <v>8000</v>
      </c>
      <c r="E781" s="726">
        <v>12000000</v>
      </c>
      <c r="F781" s="726">
        <v>10000000</v>
      </c>
      <c r="G781" s="621"/>
    </row>
    <row r="782" spans="1:7" x14ac:dyDescent="0.25">
      <c r="A782" s="651">
        <v>12020765</v>
      </c>
      <c r="B782" s="653" t="s">
        <v>2096</v>
      </c>
      <c r="C782" s="726">
        <v>2541250</v>
      </c>
      <c r="D782" s="729">
        <v>503400</v>
      </c>
      <c r="E782" s="726">
        <v>1887750</v>
      </c>
      <c r="F782" s="726">
        <v>173500</v>
      </c>
      <c r="G782" s="621"/>
    </row>
    <row r="783" spans="1:7" x14ac:dyDescent="0.25">
      <c r="A783" s="651">
        <v>12020766</v>
      </c>
      <c r="B783" s="653" t="s">
        <v>2126</v>
      </c>
      <c r="C783" s="726">
        <v>0</v>
      </c>
      <c r="D783" s="729">
        <v>53000</v>
      </c>
      <c r="E783" s="726">
        <v>7000000</v>
      </c>
      <c r="F783" s="726">
        <v>6000000</v>
      </c>
      <c r="G783" s="621"/>
    </row>
    <row r="784" spans="1:7" x14ac:dyDescent="0.25">
      <c r="A784" s="651">
        <v>12020771</v>
      </c>
      <c r="B784" s="653" t="s">
        <v>2127</v>
      </c>
      <c r="C784" s="726">
        <v>0</v>
      </c>
      <c r="D784" s="729">
        <v>55800</v>
      </c>
      <c r="E784" s="726">
        <v>6000000</v>
      </c>
      <c r="F784" s="726">
        <v>0</v>
      </c>
      <c r="G784" s="621"/>
    </row>
    <row r="785" spans="1:7" x14ac:dyDescent="0.25">
      <c r="A785" s="651">
        <v>12020772</v>
      </c>
      <c r="B785" s="653" t="s">
        <v>2128</v>
      </c>
      <c r="C785" s="726">
        <v>0</v>
      </c>
      <c r="D785" s="729">
        <v>0</v>
      </c>
      <c r="E785" s="726">
        <v>15000000</v>
      </c>
      <c r="F785" s="726">
        <v>0</v>
      </c>
      <c r="G785" s="621"/>
    </row>
    <row r="786" spans="1:7" ht="24" x14ac:dyDescent="0.25">
      <c r="A786" s="651">
        <v>12020773</v>
      </c>
      <c r="B786" s="653" t="s">
        <v>2129</v>
      </c>
      <c r="C786" s="726">
        <v>13962500</v>
      </c>
      <c r="D786" s="892">
        <v>2320000</v>
      </c>
      <c r="E786" s="726">
        <v>29000000</v>
      </c>
      <c r="F786" s="726">
        <v>30500000</v>
      </c>
      <c r="G786" s="621"/>
    </row>
    <row r="787" spans="1:7" x14ac:dyDescent="0.25">
      <c r="A787" s="651">
        <v>12020774</v>
      </c>
      <c r="B787" s="653" t="s">
        <v>2130</v>
      </c>
      <c r="C787" s="726">
        <v>12932000</v>
      </c>
      <c r="D787" s="892">
        <v>5661400</v>
      </c>
      <c r="E787" s="726">
        <v>33200000</v>
      </c>
      <c r="F787" s="726">
        <v>8824000</v>
      </c>
      <c r="G787" s="621"/>
    </row>
    <row r="788" spans="1:7" x14ac:dyDescent="0.25">
      <c r="A788" s="651">
        <v>12020775</v>
      </c>
      <c r="B788" s="653" t="s">
        <v>2131</v>
      </c>
      <c r="C788" s="726">
        <v>0</v>
      </c>
      <c r="D788" s="892">
        <v>0</v>
      </c>
      <c r="E788" s="726">
        <v>12020774</v>
      </c>
      <c r="F788" s="726">
        <v>0</v>
      </c>
      <c r="G788" s="621"/>
    </row>
    <row r="789" spans="1:7" x14ac:dyDescent="0.25">
      <c r="A789" s="651">
        <v>12020778</v>
      </c>
      <c r="B789" s="653" t="s">
        <v>2132</v>
      </c>
      <c r="C789" s="726">
        <v>4182000</v>
      </c>
      <c r="D789" s="892">
        <v>542000</v>
      </c>
      <c r="E789" s="726">
        <v>12000000</v>
      </c>
      <c r="F789" s="726">
        <v>0</v>
      </c>
      <c r="G789" s="621"/>
    </row>
    <row r="790" spans="1:7" x14ac:dyDescent="0.25">
      <c r="A790" s="651">
        <v>12020779</v>
      </c>
      <c r="B790" s="653" t="s">
        <v>2133</v>
      </c>
      <c r="C790" s="726">
        <v>0</v>
      </c>
      <c r="D790" s="892">
        <v>3375750</v>
      </c>
      <c r="E790" s="726">
        <v>4185000</v>
      </c>
      <c r="F790" s="726">
        <v>0</v>
      </c>
      <c r="G790" s="621"/>
    </row>
    <row r="791" spans="1:7" x14ac:dyDescent="0.25">
      <c r="A791" s="651">
        <v>12020788</v>
      </c>
      <c r="B791" s="653" t="s">
        <v>2134</v>
      </c>
      <c r="C791" s="726">
        <v>0</v>
      </c>
      <c r="D791" s="729">
        <v>100700</v>
      </c>
      <c r="E791" s="726">
        <v>19050000</v>
      </c>
      <c r="F791" s="726">
        <v>26947500</v>
      </c>
      <c r="G791" s="621"/>
    </row>
    <row r="792" spans="1:7" x14ac:dyDescent="0.25">
      <c r="A792" s="651">
        <v>12020789</v>
      </c>
      <c r="B792" s="653" t="s">
        <v>2135</v>
      </c>
      <c r="C792" s="726">
        <v>35248100</v>
      </c>
      <c r="D792" s="729">
        <v>159000</v>
      </c>
      <c r="E792" s="726">
        <v>31500000</v>
      </c>
      <c r="F792" s="726">
        <v>31957000</v>
      </c>
      <c r="G792" s="621"/>
    </row>
    <row r="793" spans="1:7" x14ac:dyDescent="0.25">
      <c r="A793" s="651">
        <v>12020790</v>
      </c>
      <c r="B793" s="653" t="s">
        <v>2136</v>
      </c>
      <c r="C793" s="726">
        <v>0</v>
      </c>
      <c r="D793" s="729">
        <v>0</v>
      </c>
      <c r="E793" s="726">
        <v>5250000</v>
      </c>
      <c r="F793" s="726">
        <v>0</v>
      </c>
      <c r="G793" s="621"/>
    </row>
    <row r="794" spans="1:7" x14ac:dyDescent="0.25">
      <c r="A794" s="627"/>
      <c r="B794" s="633" t="s">
        <v>1461</v>
      </c>
      <c r="C794" s="632">
        <f t="shared" ref="C794:E794" si="156">SUM(C778:C793)</f>
        <v>89498050</v>
      </c>
      <c r="D794" s="632">
        <f t="shared" si="156"/>
        <v>12999000</v>
      </c>
      <c r="E794" s="632">
        <f t="shared" si="156"/>
        <v>305901024</v>
      </c>
      <c r="F794" s="632">
        <f>SUM(F778:F793)</f>
        <v>158457850</v>
      </c>
      <c r="G794" s="621"/>
    </row>
    <row r="795" spans="1:7" x14ac:dyDescent="0.25">
      <c r="A795" s="627">
        <v>120209</v>
      </c>
      <c r="B795" s="647" t="s">
        <v>1824</v>
      </c>
      <c r="C795" s="619"/>
      <c r="D795" s="729"/>
      <c r="E795" s="619"/>
      <c r="F795" s="620"/>
      <c r="G795" s="621"/>
    </row>
    <row r="796" spans="1:7" x14ac:dyDescent="0.25">
      <c r="A796" s="651">
        <v>12020906</v>
      </c>
      <c r="B796" s="653" t="s">
        <v>2137</v>
      </c>
      <c r="C796" s="726">
        <v>226700</v>
      </c>
      <c r="D796" s="726">
        <v>0</v>
      </c>
      <c r="E796" s="726">
        <v>500000</v>
      </c>
      <c r="F796" s="726">
        <v>350000</v>
      </c>
      <c r="G796" s="621"/>
    </row>
    <row r="797" spans="1:7" x14ac:dyDescent="0.25">
      <c r="A797" s="651">
        <v>12020909</v>
      </c>
      <c r="B797" s="653" t="s">
        <v>2138</v>
      </c>
      <c r="C797" s="726">
        <v>0</v>
      </c>
      <c r="D797" s="726">
        <v>0</v>
      </c>
      <c r="E797" s="726">
        <v>400000</v>
      </c>
      <c r="F797" s="726">
        <v>0</v>
      </c>
      <c r="G797" s="621"/>
    </row>
    <row r="798" spans="1:7" x14ac:dyDescent="0.25">
      <c r="A798" s="651">
        <v>12020914</v>
      </c>
      <c r="B798" s="653" t="s">
        <v>2139</v>
      </c>
      <c r="C798" s="726">
        <v>0</v>
      </c>
      <c r="D798" s="726">
        <v>0</v>
      </c>
      <c r="E798" s="726">
        <v>1500000</v>
      </c>
      <c r="F798" s="726">
        <v>160000</v>
      </c>
      <c r="G798" s="621"/>
    </row>
    <row r="799" spans="1:7" x14ac:dyDescent="0.25">
      <c r="A799" s="627"/>
      <c r="B799" s="633" t="s">
        <v>1461</v>
      </c>
      <c r="C799" s="632">
        <f>SUM(C796:C798)</f>
        <v>226700</v>
      </c>
      <c r="D799" s="632">
        <f t="shared" ref="D799:F799" si="157">SUM(D796:D798)</f>
        <v>0</v>
      </c>
      <c r="E799" s="632">
        <f t="shared" si="157"/>
        <v>2400000</v>
      </c>
      <c r="F799" s="632">
        <f t="shared" si="157"/>
        <v>510000</v>
      </c>
      <c r="G799" s="621"/>
    </row>
    <row r="800" spans="1:7" ht="24" x14ac:dyDescent="0.25">
      <c r="A800" s="643"/>
      <c r="B800" s="633" t="s">
        <v>2140</v>
      </c>
      <c r="C800" s="634">
        <f t="shared" ref="C800:E800" si="158">SUM(C770,C776,C794,C799)</f>
        <v>653162633</v>
      </c>
      <c r="D800" s="634">
        <f t="shared" si="158"/>
        <v>451777741</v>
      </c>
      <c r="E800" s="634">
        <f t="shared" si="158"/>
        <v>1045900488</v>
      </c>
      <c r="F800" s="634">
        <f>SUM(F770,F776,F794,F799)</f>
        <v>907518912</v>
      </c>
      <c r="G800" s="621"/>
    </row>
    <row r="801" spans="1:7" x14ac:dyDescent="0.25">
      <c r="A801" s="651"/>
      <c r="B801" s="619"/>
      <c r="C801" s="619"/>
      <c r="D801" s="619"/>
      <c r="E801" s="619"/>
      <c r="F801" s="620"/>
      <c r="G801" s="621"/>
    </row>
    <row r="802" spans="1:7" x14ac:dyDescent="0.25">
      <c r="A802" s="651"/>
      <c r="B802" s="617" t="s">
        <v>2074</v>
      </c>
      <c r="C802" s="619"/>
      <c r="D802" s="619"/>
      <c r="E802" s="619"/>
      <c r="F802" s="620"/>
      <c r="G802" s="621"/>
    </row>
    <row r="803" spans="1:7" x14ac:dyDescent="0.25">
      <c r="A803" s="656" t="s">
        <v>1019</v>
      </c>
      <c r="B803" s="633" t="s">
        <v>1020</v>
      </c>
      <c r="C803" s="619"/>
      <c r="D803" s="619"/>
      <c r="E803" s="619"/>
      <c r="F803" s="620"/>
      <c r="G803" s="621"/>
    </row>
    <row r="804" spans="1:7" x14ac:dyDescent="0.25">
      <c r="A804" s="627">
        <v>120204</v>
      </c>
      <c r="B804" s="638" t="s">
        <v>1467</v>
      </c>
      <c r="C804" s="619"/>
      <c r="D804" s="619"/>
      <c r="E804" s="619"/>
      <c r="F804" s="620"/>
      <c r="G804" s="621"/>
    </row>
    <row r="805" spans="1:7" x14ac:dyDescent="0.25">
      <c r="A805" s="651">
        <v>12020411</v>
      </c>
      <c r="B805" s="653" t="s">
        <v>2075</v>
      </c>
      <c r="C805" s="734">
        <v>0</v>
      </c>
      <c r="D805" s="734">
        <v>56000</v>
      </c>
      <c r="E805" s="726">
        <v>300000</v>
      </c>
      <c r="F805" s="726">
        <v>300000</v>
      </c>
      <c r="G805" s="621"/>
    </row>
    <row r="806" spans="1:7" x14ac:dyDescent="0.25">
      <c r="A806" s="651">
        <v>12020417</v>
      </c>
      <c r="B806" s="625" t="s">
        <v>1535</v>
      </c>
      <c r="C806" s="734">
        <v>10010000</v>
      </c>
      <c r="D806" s="734">
        <v>273000</v>
      </c>
      <c r="E806" s="726">
        <v>578000</v>
      </c>
      <c r="F806" s="726">
        <v>2000000</v>
      </c>
      <c r="G806" s="621"/>
    </row>
    <row r="807" spans="1:7" x14ac:dyDescent="0.25">
      <c r="A807" s="651">
        <v>12020427</v>
      </c>
      <c r="B807" s="653" t="s">
        <v>1469</v>
      </c>
      <c r="C807" s="626">
        <v>0</v>
      </c>
      <c r="D807" s="626">
        <v>0</v>
      </c>
      <c r="E807" s="726">
        <v>300000</v>
      </c>
      <c r="F807" s="726">
        <v>1500000</v>
      </c>
      <c r="G807" s="621"/>
    </row>
    <row r="808" spans="1:7" x14ac:dyDescent="0.25">
      <c r="A808" s="651">
        <v>12020440</v>
      </c>
      <c r="B808" s="653" t="s">
        <v>2141</v>
      </c>
      <c r="C808" s="626">
        <v>0</v>
      </c>
      <c r="D808" s="626">
        <v>0</v>
      </c>
      <c r="E808" s="1187">
        <v>0</v>
      </c>
      <c r="F808" s="726">
        <v>0</v>
      </c>
      <c r="G808" s="621"/>
    </row>
    <row r="809" spans="1:7" x14ac:dyDescent="0.25">
      <c r="A809" s="651">
        <v>12020448</v>
      </c>
      <c r="B809" s="653" t="s">
        <v>1516</v>
      </c>
      <c r="C809" s="726">
        <v>9599470</v>
      </c>
      <c r="D809" s="726">
        <v>50497435</v>
      </c>
      <c r="E809" s="726">
        <v>67365488</v>
      </c>
      <c r="F809" s="726">
        <v>85086000</v>
      </c>
      <c r="G809" s="621"/>
    </row>
    <row r="810" spans="1:7" x14ac:dyDescent="0.25">
      <c r="A810" s="651">
        <v>12020452</v>
      </c>
      <c r="B810" s="653" t="s">
        <v>2078</v>
      </c>
      <c r="C810" s="726">
        <v>49195410</v>
      </c>
      <c r="D810" s="726">
        <v>693613341</v>
      </c>
      <c r="E810" s="726">
        <v>924440420</v>
      </c>
      <c r="F810" s="726">
        <v>664358500</v>
      </c>
      <c r="G810" s="621"/>
    </row>
    <row r="811" spans="1:7" x14ac:dyDescent="0.25">
      <c r="A811" s="651">
        <v>12020453</v>
      </c>
      <c r="B811" s="653" t="s">
        <v>2142</v>
      </c>
      <c r="C811" s="726">
        <v>27198500</v>
      </c>
      <c r="D811" s="726">
        <v>159908542</v>
      </c>
      <c r="E811" s="726">
        <v>213324044</v>
      </c>
      <c r="F811" s="726">
        <v>341231500</v>
      </c>
      <c r="G811" s="621"/>
    </row>
    <row r="812" spans="1:7" x14ac:dyDescent="0.25">
      <c r="A812" s="651">
        <v>12020455</v>
      </c>
      <c r="B812" s="653" t="s">
        <v>1471</v>
      </c>
      <c r="C812" s="726">
        <v>12799294</v>
      </c>
      <c r="D812" s="726">
        <v>67329914</v>
      </c>
      <c r="E812" s="726">
        <v>89820649</v>
      </c>
      <c r="F812" s="726">
        <v>92846500</v>
      </c>
      <c r="G812" s="621"/>
    </row>
    <row r="813" spans="1:7" x14ac:dyDescent="0.25">
      <c r="A813" s="651">
        <v>12020492</v>
      </c>
      <c r="B813" s="727" t="s">
        <v>2081</v>
      </c>
      <c r="C813" s="726">
        <v>12000000</v>
      </c>
      <c r="D813" s="726">
        <v>36717188</v>
      </c>
      <c r="E813" s="726">
        <v>27600000</v>
      </c>
      <c r="F813" s="726">
        <v>28046500</v>
      </c>
      <c r="G813" s="621"/>
    </row>
    <row r="814" spans="1:7" x14ac:dyDescent="0.25">
      <c r="A814" s="651">
        <v>12020493</v>
      </c>
      <c r="B814" s="653" t="s">
        <v>2082</v>
      </c>
      <c r="C814" s="726">
        <v>2879841</v>
      </c>
      <c r="D814" s="726">
        <v>11429295</v>
      </c>
      <c r="E814" s="726">
        <v>15246864</v>
      </c>
      <c r="F814" s="726">
        <v>16200000</v>
      </c>
      <c r="G814" s="621"/>
    </row>
    <row r="815" spans="1:7" x14ac:dyDescent="0.25">
      <c r="A815" s="651">
        <v>12020494</v>
      </c>
      <c r="B815" s="653" t="s">
        <v>2084</v>
      </c>
      <c r="C815" s="726">
        <v>24819722</v>
      </c>
      <c r="D815" s="726">
        <v>45819683</v>
      </c>
      <c r="E815" s="726">
        <v>31677340</v>
      </c>
      <c r="F815" s="726">
        <v>100900000</v>
      </c>
      <c r="G815" s="621"/>
    </row>
    <row r="816" spans="1:7" x14ac:dyDescent="0.25">
      <c r="A816" s="651">
        <v>12020495</v>
      </c>
      <c r="B816" s="653" t="s">
        <v>2085</v>
      </c>
      <c r="C816" s="726">
        <v>3199823</v>
      </c>
      <c r="D816" s="726">
        <v>16832478</v>
      </c>
      <c r="E816" s="726">
        <v>23493207</v>
      </c>
      <c r="F816" s="726">
        <v>49099500</v>
      </c>
      <c r="G816" s="621"/>
    </row>
    <row r="817" spans="1:7" x14ac:dyDescent="0.25">
      <c r="A817" s="651">
        <v>12020496</v>
      </c>
      <c r="B817" s="653" t="s">
        <v>2117</v>
      </c>
      <c r="C817" s="726">
        <v>12799294</v>
      </c>
      <c r="D817" s="726">
        <v>9325654</v>
      </c>
      <c r="E817" s="726">
        <v>90000000</v>
      </c>
      <c r="F817" s="726">
        <v>0</v>
      </c>
      <c r="G817" s="621"/>
    </row>
    <row r="818" spans="1:7" x14ac:dyDescent="0.25">
      <c r="A818" s="627"/>
      <c r="B818" s="633" t="s">
        <v>1461</v>
      </c>
      <c r="C818" s="632">
        <f>SUM(C805:C817)</f>
        <v>164501354</v>
      </c>
      <c r="D818" s="632">
        <f>SUM(D805:D817)</f>
        <v>1091802530</v>
      </c>
      <c r="E818" s="632">
        <f t="shared" ref="E818" si="159">SUM(E805:E817)</f>
        <v>1484146012</v>
      </c>
      <c r="F818" s="632">
        <f>SUM(F805:F817)</f>
        <v>1381568500</v>
      </c>
      <c r="G818" s="621"/>
    </row>
    <row r="819" spans="1:7" x14ac:dyDescent="0.25">
      <c r="A819" s="643">
        <v>120206</v>
      </c>
      <c r="B819" s="633" t="s">
        <v>1472</v>
      </c>
      <c r="C819" s="619"/>
      <c r="D819" s="619"/>
      <c r="E819" s="619"/>
      <c r="F819" s="620"/>
      <c r="G819" s="621"/>
    </row>
    <row r="820" spans="1:7" x14ac:dyDescent="0.25">
      <c r="A820" s="651">
        <v>12020601</v>
      </c>
      <c r="B820" s="653" t="s">
        <v>1895</v>
      </c>
      <c r="C820" s="726">
        <v>3839788</v>
      </c>
      <c r="D820" s="726">
        <v>12697164</v>
      </c>
      <c r="E820" s="726">
        <v>16386581</v>
      </c>
      <c r="F820" s="726">
        <v>24600000</v>
      </c>
      <c r="G820" s="621"/>
    </row>
    <row r="821" spans="1:7" x14ac:dyDescent="0.25">
      <c r="A821" s="651">
        <v>12020603</v>
      </c>
      <c r="B821" s="653" t="s">
        <v>1545</v>
      </c>
      <c r="C821" s="726">
        <v>6399647</v>
      </c>
      <c r="D821" s="726">
        <v>17776030</v>
      </c>
      <c r="E821" s="726">
        <v>28500000</v>
      </c>
      <c r="F821" s="726">
        <v>32400000</v>
      </c>
      <c r="G821" s="621"/>
    </row>
    <row r="822" spans="1:7" x14ac:dyDescent="0.25">
      <c r="A822" s="651">
        <v>12020606</v>
      </c>
      <c r="B822" s="653" t="s">
        <v>1874</v>
      </c>
      <c r="C822" s="726">
        <v>95743000</v>
      </c>
      <c r="D822" s="726">
        <v>230878243</v>
      </c>
      <c r="E822" s="726">
        <v>174856599</v>
      </c>
      <c r="F822" s="726">
        <v>150000000</v>
      </c>
      <c r="G822" s="621"/>
    </row>
    <row r="823" spans="1:7" x14ac:dyDescent="0.25">
      <c r="A823" s="627"/>
      <c r="B823" s="633" t="s">
        <v>1461</v>
      </c>
      <c r="C823" s="632">
        <f>SUM(C820:C822)</f>
        <v>105982435</v>
      </c>
      <c r="D823" s="632">
        <f>SUM(D820:D822)</f>
        <v>261351437</v>
      </c>
      <c r="E823" s="632">
        <f t="shared" ref="E823" si="160">SUM(E820:E822)</f>
        <v>219743180</v>
      </c>
      <c r="F823" s="632">
        <f>SUM(F820:F822)</f>
        <v>207000000</v>
      </c>
      <c r="G823" s="621"/>
    </row>
    <row r="824" spans="1:7" x14ac:dyDescent="0.25">
      <c r="A824" s="627">
        <v>120207</v>
      </c>
      <c r="B824" s="647" t="s">
        <v>1475</v>
      </c>
      <c r="C824" s="619"/>
      <c r="D824" s="619"/>
      <c r="E824" s="619"/>
      <c r="F824" s="620"/>
      <c r="G824" s="621"/>
    </row>
    <row r="825" spans="1:7" x14ac:dyDescent="0.25">
      <c r="A825" s="651">
        <v>12020701</v>
      </c>
      <c r="B825" s="653" t="s">
        <v>2143</v>
      </c>
      <c r="C825" s="726">
        <v>0</v>
      </c>
      <c r="D825" s="726">
        <v>2450000</v>
      </c>
      <c r="E825" s="726">
        <v>300000</v>
      </c>
      <c r="F825" s="726">
        <v>7000000</v>
      </c>
      <c r="G825" s="621"/>
    </row>
    <row r="826" spans="1:7" x14ac:dyDescent="0.25">
      <c r="A826" s="651">
        <v>12020702</v>
      </c>
      <c r="B826" s="653" t="s">
        <v>2144</v>
      </c>
      <c r="C826" s="726">
        <v>9599470</v>
      </c>
      <c r="D826" s="726">
        <v>38095973</v>
      </c>
      <c r="E826" s="726">
        <v>11509603</v>
      </c>
      <c r="F826" s="726">
        <v>51000000</v>
      </c>
      <c r="G826" s="621"/>
    </row>
    <row r="827" spans="1:7" x14ac:dyDescent="0.25">
      <c r="A827" s="651">
        <v>12020707</v>
      </c>
      <c r="B827" s="653" t="s">
        <v>2123</v>
      </c>
      <c r="C827" s="726">
        <v>61145</v>
      </c>
      <c r="D827" s="726">
        <v>108420</v>
      </c>
      <c r="E827" s="726">
        <v>150000</v>
      </c>
      <c r="F827" s="726">
        <v>100000</v>
      </c>
      <c r="G827" s="621"/>
    </row>
    <row r="828" spans="1:7" x14ac:dyDescent="0.25">
      <c r="A828" s="651">
        <v>12020711</v>
      </c>
      <c r="B828" s="653" t="s">
        <v>2124</v>
      </c>
      <c r="C828" s="726">
        <v>9599470</v>
      </c>
      <c r="D828" s="726">
        <v>2552020</v>
      </c>
      <c r="E828" s="726">
        <v>90607857</v>
      </c>
      <c r="F828" s="726">
        <v>43316000</v>
      </c>
      <c r="G828" s="621"/>
    </row>
    <row r="829" spans="1:7" x14ac:dyDescent="0.25">
      <c r="A829" s="651">
        <v>12020763</v>
      </c>
      <c r="B829" s="653" t="s">
        <v>2092</v>
      </c>
      <c r="C829" s="726">
        <v>10239435</v>
      </c>
      <c r="D829" s="726">
        <v>50953566</v>
      </c>
      <c r="E829" s="726">
        <v>67973739</v>
      </c>
      <c r="F829" s="726">
        <v>65466000</v>
      </c>
      <c r="G829" s="621"/>
    </row>
    <row r="830" spans="1:7" x14ac:dyDescent="0.25">
      <c r="A830" s="651">
        <v>12020764</v>
      </c>
      <c r="B830" s="727" t="s">
        <v>2125</v>
      </c>
      <c r="C830" s="726">
        <v>0</v>
      </c>
      <c r="D830" s="726">
        <v>320000</v>
      </c>
      <c r="E830" s="726">
        <v>27924000</v>
      </c>
      <c r="F830" s="726">
        <v>0</v>
      </c>
      <c r="G830" s="621"/>
    </row>
    <row r="831" spans="1:7" x14ac:dyDescent="0.25">
      <c r="A831" s="651">
        <v>12020765</v>
      </c>
      <c r="B831" s="653" t="s">
        <v>2096</v>
      </c>
      <c r="C831" s="726">
        <v>6399647</v>
      </c>
      <c r="D831" s="726">
        <v>67329914</v>
      </c>
      <c r="E831" s="726">
        <v>89820650</v>
      </c>
      <c r="F831" s="726">
        <v>49099500</v>
      </c>
      <c r="G831" s="621"/>
    </row>
    <row r="832" spans="1:7" x14ac:dyDescent="0.25">
      <c r="A832" s="651">
        <v>12020766</v>
      </c>
      <c r="B832" s="653" t="s">
        <v>2145</v>
      </c>
      <c r="C832" s="726">
        <v>19198941</v>
      </c>
      <c r="D832" s="726">
        <v>58006482</v>
      </c>
      <c r="E832" s="726">
        <v>78633732</v>
      </c>
      <c r="F832" s="726">
        <v>130932000</v>
      </c>
      <c r="G832" s="621"/>
    </row>
    <row r="833" spans="1:7" x14ac:dyDescent="0.25">
      <c r="A833" s="651">
        <v>12020772</v>
      </c>
      <c r="B833" s="653" t="s">
        <v>2146</v>
      </c>
      <c r="C833" s="726">
        <v>111140000</v>
      </c>
      <c r="D833" s="726">
        <v>2713877</v>
      </c>
      <c r="E833" s="726">
        <v>3256652</v>
      </c>
      <c r="F833" s="726">
        <v>71300000</v>
      </c>
      <c r="G833" s="621"/>
    </row>
    <row r="834" spans="1:7" ht="15.75" customHeight="1" x14ac:dyDescent="0.25">
      <c r="A834" s="651">
        <v>12020773</v>
      </c>
      <c r="B834" s="653" t="s">
        <v>2101</v>
      </c>
      <c r="C834" s="726">
        <v>4190000</v>
      </c>
      <c r="D834" s="726">
        <v>103602500</v>
      </c>
      <c r="E834" s="726">
        <v>80490600</v>
      </c>
      <c r="F834" s="726">
        <v>172000000</v>
      </c>
      <c r="G834" s="621"/>
    </row>
    <row r="835" spans="1:7" x14ac:dyDescent="0.25">
      <c r="A835" s="651">
        <v>12020780</v>
      </c>
      <c r="B835" s="653" t="s">
        <v>2147</v>
      </c>
      <c r="C835" s="726">
        <v>22000000</v>
      </c>
      <c r="D835" s="726">
        <v>1045935</v>
      </c>
      <c r="E835" s="726">
        <v>12382528</v>
      </c>
      <c r="F835" s="726">
        <v>128150000</v>
      </c>
      <c r="G835" s="621"/>
    </row>
    <row r="836" spans="1:7" x14ac:dyDescent="0.25">
      <c r="A836" s="651">
        <v>12020792</v>
      </c>
      <c r="B836" s="653" t="s">
        <v>2148</v>
      </c>
      <c r="C836" s="726">
        <v>12799294</v>
      </c>
      <c r="D836" s="726">
        <v>63194598</v>
      </c>
      <c r="E836" s="726">
        <v>90000000</v>
      </c>
      <c r="F836" s="726">
        <v>98199000</v>
      </c>
      <c r="G836" s="621"/>
    </row>
    <row r="837" spans="1:7" x14ac:dyDescent="0.25">
      <c r="A837" s="651">
        <v>12020811</v>
      </c>
      <c r="B837" s="735" t="s">
        <v>2149</v>
      </c>
      <c r="C837" s="726">
        <v>0</v>
      </c>
      <c r="D837" s="726">
        <v>0</v>
      </c>
      <c r="E837" s="726">
        <v>0</v>
      </c>
      <c r="F837" s="726">
        <v>0</v>
      </c>
      <c r="G837" s="621"/>
    </row>
    <row r="838" spans="1:7" x14ac:dyDescent="0.25">
      <c r="A838" s="627"/>
      <c r="B838" s="633" t="s">
        <v>1461</v>
      </c>
      <c r="C838" s="632">
        <f>SUM(C825:C837)</f>
        <v>205227402</v>
      </c>
      <c r="D838" s="632">
        <f>SUM(D825:D837)</f>
        <v>390373285</v>
      </c>
      <c r="E838" s="632">
        <f t="shared" ref="E838" si="161">SUM(E825:E837)</f>
        <v>553049361</v>
      </c>
      <c r="F838" s="632">
        <f>SUM(F825:F837)</f>
        <v>816562500</v>
      </c>
      <c r="G838" s="621"/>
    </row>
    <row r="839" spans="1:7" x14ac:dyDescent="0.25">
      <c r="A839" s="627">
        <v>120208</v>
      </c>
      <c r="B839" s="647" t="s">
        <v>1881</v>
      </c>
      <c r="C839" s="619"/>
      <c r="D839" s="619"/>
      <c r="E839" s="619"/>
      <c r="F839" s="620"/>
      <c r="G839" s="621"/>
    </row>
    <row r="840" spans="1:7" ht="24" x14ac:dyDescent="0.25">
      <c r="A840" s="730">
        <v>12020801</v>
      </c>
      <c r="B840" s="653" t="s">
        <v>2150</v>
      </c>
      <c r="C840" s="726">
        <v>1717300</v>
      </c>
      <c r="D840" s="726">
        <v>1396000</v>
      </c>
      <c r="E840" s="726">
        <v>2000000</v>
      </c>
      <c r="F840" s="726">
        <v>3000000</v>
      </c>
      <c r="G840" s="621"/>
    </row>
    <row r="841" spans="1:7" x14ac:dyDescent="0.25">
      <c r="A841" s="627"/>
      <c r="B841" s="633" t="s">
        <v>1461</v>
      </c>
      <c r="C841" s="632">
        <f>SUM(C840:C840)</f>
        <v>1717300</v>
      </c>
      <c r="D841" s="632">
        <f>SUM(D840:D840)</f>
        <v>1396000</v>
      </c>
      <c r="E841" s="632">
        <f t="shared" ref="E841:F841" si="162">SUM(E840:E840)</f>
        <v>2000000</v>
      </c>
      <c r="F841" s="632">
        <f t="shared" si="162"/>
        <v>3000000</v>
      </c>
      <c r="G841" s="621"/>
    </row>
    <row r="842" spans="1:7" x14ac:dyDescent="0.25">
      <c r="A842" s="627">
        <v>120212</v>
      </c>
      <c r="B842" s="647" t="s">
        <v>2151</v>
      </c>
      <c r="C842" s="619"/>
      <c r="D842" s="619"/>
      <c r="E842" s="619"/>
      <c r="F842" s="620"/>
      <c r="G842" s="621"/>
    </row>
    <row r="843" spans="1:7" x14ac:dyDescent="0.25">
      <c r="A843" s="651">
        <v>12021210</v>
      </c>
      <c r="B843" s="727" t="s">
        <v>2152</v>
      </c>
      <c r="C843" s="726">
        <v>0</v>
      </c>
      <c r="D843" s="726">
        <v>9119</v>
      </c>
      <c r="E843" s="726">
        <v>1009119</v>
      </c>
      <c r="F843" s="726">
        <v>5000000</v>
      </c>
      <c r="G843" s="621"/>
    </row>
    <row r="844" spans="1:7" x14ac:dyDescent="0.25">
      <c r="A844" s="651">
        <v>12021212</v>
      </c>
      <c r="B844" s="653" t="s">
        <v>2153</v>
      </c>
      <c r="C844" s="726">
        <v>657600</v>
      </c>
      <c r="D844" s="726">
        <v>1116000</v>
      </c>
      <c r="E844" s="726">
        <v>1000000</v>
      </c>
      <c r="F844" s="726">
        <v>1000000</v>
      </c>
      <c r="G844" s="621"/>
    </row>
    <row r="845" spans="1:7" x14ac:dyDescent="0.25">
      <c r="A845" s="627"/>
      <c r="B845" s="633" t="s">
        <v>1461</v>
      </c>
      <c r="C845" s="632">
        <f>SUM(C843:C844)</f>
        <v>657600</v>
      </c>
      <c r="D845" s="632">
        <f>SUM(D843:D844)</f>
        <v>1125119</v>
      </c>
      <c r="E845" s="632">
        <f t="shared" ref="E845:F845" si="163">SUM(E843:E844)</f>
        <v>2009119</v>
      </c>
      <c r="F845" s="632">
        <f t="shared" si="163"/>
        <v>6000000</v>
      </c>
      <c r="G845" s="621"/>
    </row>
    <row r="846" spans="1:7" ht="24" x14ac:dyDescent="0.25">
      <c r="A846" s="643"/>
      <c r="B846" s="633" t="s">
        <v>2154</v>
      </c>
      <c r="C846" s="634">
        <f>SUM(C818,C823,C838,C841,C845)</f>
        <v>478086091</v>
      </c>
      <c r="D846" s="634">
        <f t="shared" ref="D846:E846" si="164">SUM(D818,D823,D838,D841,D845)</f>
        <v>1746048371</v>
      </c>
      <c r="E846" s="634">
        <f t="shared" si="164"/>
        <v>2260947672</v>
      </c>
      <c r="F846" s="634">
        <f>SUM(F818,F823,F838,F841,F845)</f>
        <v>2414131000</v>
      </c>
      <c r="G846" s="621"/>
    </row>
    <row r="847" spans="1:7" x14ac:dyDescent="0.25">
      <c r="A847" s="643"/>
      <c r="B847" s="633"/>
      <c r="C847" s="634"/>
      <c r="D847" s="634"/>
      <c r="E847" s="634"/>
      <c r="F847" s="634"/>
      <c r="G847" s="621"/>
    </row>
    <row r="848" spans="1:7" x14ac:dyDescent="0.25">
      <c r="A848" s="651"/>
      <c r="B848" s="617" t="s">
        <v>2074</v>
      </c>
      <c r="C848" s="619"/>
      <c r="D848" s="619"/>
      <c r="E848" s="619"/>
      <c r="F848" s="620"/>
      <c r="G848" s="621"/>
    </row>
    <row r="849" spans="1:7" x14ac:dyDescent="0.25">
      <c r="A849" s="656" t="s">
        <v>1021</v>
      </c>
      <c r="B849" s="633" t="s">
        <v>2155</v>
      </c>
      <c r="C849" s="619"/>
      <c r="D849" s="619"/>
      <c r="E849" s="619"/>
      <c r="F849" s="620"/>
      <c r="G849" s="621"/>
    </row>
    <row r="850" spans="1:7" x14ac:dyDescent="0.25">
      <c r="A850" s="627">
        <v>120204</v>
      </c>
      <c r="B850" s="638" t="s">
        <v>1467</v>
      </c>
      <c r="C850" s="619"/>
      <c r="D850" s="619"/>
      <c r="E850" s="619"/>
      <c r="F850" s="620"/>
      <c r="G850" s="621"/>
    </row>
    <row r="851" spans="1:7" x14ac:dyDescent="0.25">
      <c r="A851" s="651">
        <v>12020417</v>
      </c>
      <c r="B851" s="625" t="s">
        <v>1535</v>
      </c>
      <c r="C851" s="726">
        <v>20000</v>
      </c>
      <c r="D851" s="892">
        <v>40000</v>
      </c>
      <c r="E851" s="726">
        <v>1000000</v>
      </c>
      <c r="F851" s="726">
        <v>200000</v>
      </c>
      <c r="G851" s="706" t="s">
        <v>2156</v>
      </c>
    </row>
    <row r="852" spans="1:7" x14ac:dyDescent="0.25">
      <c r="A852" s="624">
        <v>12020430</v>
      </c>
      <c r="B852" s="631" t="s">
        <v>2113</v>
      </c>
      <c r="C852" s="726">
        <v>10015050</v>
      </c>
      <c r="D852" s="892">
        <v>13098350</v>
      </c>
      <c r="E852" s="726">
        <v>13038800</v>
      </c>
      <c r="F852" s="726">
        <v>18077500</v>
      </c>
      <c r="G852" s="621"/>
    </row>
    <row r="853" spans="1:7" x14ac:dyDescent="0.25">
      <c r="A853" s="624">
        <v>12020427</v>
      </c>
      <c r="B853" s="631" t="s">
        <v>1469</v>
      </c>
      <c r="C853" s="726">
        <v>0</v>
      </c>
      <c r="D853" s="726">
        <v>0</v>
      </c>
      <c r="E853" s="726">
        <v>200000</v>
      </c>
      <c r="F853" s="726">
        <v>0</v>
      </c>
      <c r="G853" s="621"/>
    </row>
    <row r="854" spans="1:7" x14ac:dyDescent="0.25">
      <c r="A854" s="651">
        <v>12020441</v>
      </c>
      <c r="B854" s="653" t="s">
        <v>2157</v>
      </c>
      <c r="C854" s="726">
        <v>3966500</v>
      </c>
      <c r="D854" s="892">
        <v>1171000</v>
      </c>
      <c r="E854" s="726">
        <v>1188000</v>
      </c>
      <c r="F854" s="726">
        <v>10326000</v>
      </c>
      <c r="G854" s="936" t="s">
        <v>2158</v>
      </c>
    </row>
    <row r="855" spans="1:7" x14ac:dyDescent="0.25">
      <c r="A855" s="651">
        <v>12020448</v>
      </c>
      <c r="B855" s="653" t="s">
        <v>1516</v>
      </c>
      <c r="C855" s="726">
        <v>16524500</v>
      </c>
      <c r="D855" s="892">
        <v>18442250</v>
      </c>
      <c r="E855" s="726">
        <v>11455185</v>
      </c>
      <c r="F855" s="726">
        <v>23236000</v>
      </c>
      <c r="G855" s="936" t="s">
        <v>2159</v>
      </c>
    </row>
    <row r="856" spans="1:7" x14ac:dyDescent="0.25">
      <c r="A856" s="651">
        <v>12020452</v>
      </c>
      <c r="B856" s="653" t="s">
        <v>2078</v>
      </c>
      <c r="C856" s="726">
        <v>48103828</v>
      </c>
      <c r="D856" s="892">
        <v>64171650</v>
      </c>
      <c r="E856" s="726">
        <v>86304000</v>
      </c>
      <c r="F856" s="726">
        <v>65435000</v>
      </c>
      <c r="G856" s="936" t="s">
        <v>2160</v>
      </c>
    </row>
    <row r="857" spans="1:7" x14ac:dyDescent="0.25">
      <c r="A857" s="651">
        <v>12020493</v>
      </c>
      <c r="B857" s="653" t="s">
        <v>2082</v>
      </c>
      <c r="C857" s="726">
        <v>1624000</v>
      </c>
      <c r="D857" s="892">
        <v>1171000</v>
      </c>
      <c r="E857" s="726">
        <v>1188000</v>
      </c>
      <c r="F857" s="726">
        <v>1700000</v>
      </c>
      <c r="G857" s="936" t="s">
        <v>2161</v>
      </c>
    </row>
    <row r="858" spans="1:7" x14ac:dyDescent="0.25">
      <c r="A858" s="651">
        <v>12020494</v>
      </c>
      <c r="B858" s="653" t="s">
        <v>2084</v>
      </c>
      <c r="C858" s="726">
        <v>39785100</v>
      </c>
      <c r="D858" s="892">
        <v>107974345</v>
      </c>
      <c r="E858" s="726">
        <v>32408000</v>
      </c>
      <c r="F858" s="726">
        <v>44389402</v>
      </c>
      <c r="G858" s="706"/>
    </row>
    <row r="859" spans="1:7" x14ac:dyDescent="0.25">
      <c r="A859" s="651">
        <v>12020495</v>
      </c>
      <c r="B859" s="653" t="s">
        <v>2085</v>
      </c>
      <c r="C859" s="726">
        <v>3726740</v>
      </c>
      <c r="D859" s="892">
        <v>7788250</v>
      </c>
      <c r="E859" s="726">
        <v>7751500</v>
      </c>
      <c r="F859" s="726">
        <v>7744500</v>
      </c>
      <c r="G859" s="937" t="s">
        <v>2162</v>
      </c>
    </row>
    <row r="860" spans="1:7" x14ac:dyDescent="0.25">
      <c r="A860" s="712">
        <v>12021401</v>
      </c>
      <c r="B860" s="631" t="s">
        <v>2118</v>
      </c>
      <c r="C860" s="726">
        <v>0</v>
      </c>
      <c r="D860" s="892">
        <v>0</v>
      </c>
      <c r="E860" s="726">
        <v>113000000</v>
      </c>
      <c r="F860" s="726">
        <v>124979874</v>
      </c>
      <c r="G860" s="706" t="s">
        <v>2163</v>
      </c>
    </row>
    <row r="861" spans="1:7" x14ac:dyDescent="0.25">
      <c r="A861" s="627"/>
      <c r="B861" s="633" t="s">
        <v>1461</v>
      </c>
      <c r="C861" s="632">
        <f t="shared" ref="C861:E861" si="165">SUM(C851:C860)</f>
        <v>123765718</v>
      </c>
      <c r="D861" s="938">
        <f>SUM(D851:D860)</f>
        <v>213856845</v>
      </c>
      <c r="E861" s="632">
        <f t="shared" si="165"/>
        <v>267533485</v>
      </c>
      <c r="F861" s="632">
        <f>SUM(F851:F860)</f>
        <v>296088276</v>
      </c>
      <c r="G861" s="706"/>
    </row>
    <row r="862" spans="1:7" x14ac:dyDescent="0.25">
      <c r="A862" s="643">
        <v>120206</v>
      </c>
      <c r="B862" s="633" t="s">
        <v>1472</v>
      </c>
      <c r="C862" s="619"/>
      <c r="D862" s="939"/>
      <c r="E862" s="619"/>
      <c r="F862" s="620"/>
      <c r="G862" s="706"/>
    </row>
    <row r="863" spans="1:7" x14ac:dyDescent="0.25">
      <c r="A863" s="651">
        <v>12020601</v>
      </c>
      <c r="B863" s="653" t="s">
        <v>2164</v>
      </c>
      <c r="C863" s="726">
        <v>1623750</v>
      </c>
      <c r="D863" s="892">
        <v>1171000</v>
      </c>
      <c r="E863" s="726">
        <v>1188000</v>
      </c>
      <c r="F863" s="726">
        <v>3539874</v>
      </c>
      <c r="G863" s="706"/>
    </row>
    <row r="864" spans="1:7" x14ac:dyDescent="0.25">
      <c r="A864" s="651">
        <v>12020603</v>
      </c>
      <c r="B864" s="653" t="s">
        <v>1545</v>
      </c>
      <c r="C864" s="726">
        <v>1218000</v>
      </c>
      <c r="D864" s="892">
        <v>878250</v>
      </c>
      <c r="E864" s="726">
        <v>891000</v>
      </c>
      <c r="F864" s="726">
        <v>1275000</v>
      </c>
      <c r="G864" s="936" t="s">
        <v>2165</v>
      </c>
    </row>
    <row r="865" spans="1:7" x14ac:dyDescent="0.25">
      <c r="A865" s="651">
        <v>12020606</v>
      </c>
      <c r="B865" s="653" t="s">
        <v>2166</v>
      </c>
      <c r="C865" s="726">
        <v>0</v>
      </c>
      <c r="D865" s="892">
        <v>2738300</v>
      </c>
      <c r="E865" s="726">
        <v>268000</v>
      </c>
      <c r="F865" s="726">
        <v>9700000</v>
      </c>
      <c r="G865" s="706" t="s">
        <v>2167</v>
      </c>
    </row>
    <row r="866" spans="1:7" x14ac:dyDescent="0.25">
      <c r="A866" s="627"/>
      <c r="B866" s="633" t="s">
        <v>1461</v>
      </c>
      <c r="C866" s="632">
        <f t="shared" ref="C866:E866" si="166">SUM(C863:C865)</f>
        <v>2841750</v>
      </c>
      <c r="D866" s="938">
        <f>SUM(D863:D865)</f>
        <v>4787550</v>
      </c>
      <c r="E866" s="632">
        <f t="shared" si="166"/>
        <v>2347000</v>
      </c>
      <c r="F866" s="632">
        <f>SUM(F863:F865)</f>
        <v>14514874</v>
      </c>
      <c r="G866" s="706"/>
    </row>
    <row r="867" spans="1:7" x14ac:dyDescent="0.25">
      <c r="A867" s="627">
        <v>120207</v>
      </c>
      <c r="B867" s="647" t="s">
        <v>1475</v>
      </c>
      <c r="C867" s="619"/>
      <c r="D867" s="939"/>
      <c r="E867" s="619"/>
      <c r="F867" s="620"/>
      <c r="G867" s="706"/>
    </row>
    <row r="868" spans="1:7" x14ac:dyDescent="0.25">
      <c r="A868" s="651">
        <v>12020701</v>
      </c>
      <c r="B868" s="653" t="s">
        <v>2143</v>
      </c>
      <c r="C868" s="726">
        <v>0</v>
      </c>
      <c r="D868" s="892">
        <v>0</v>
      </c>
      <c r="E868" s="726">
        <v>0</v>
      </c>
      <c r="F868" s="726">
        <v>0</v>
      </c>
      <c r="G868" s="706"/>
    </row>
    <row r="869" spans="1:7" x14ac:dyDescent="0.25">
      <c r="A869" s="651">
        <v>12020707</v>
      </c>
      <c r="B869" s="653" t="s">
        <v>2123</v>
      </c>
      <c r="C869" s="726">
        <v>10531600</v>
      </c>
      <c r="D869" s="892">
        <v>15577500</v>
      </c>
      <c r="E869" s="726">
        <v>15504000</v>
      </c>
      <c r="F869" s="726">
        <v>17189000</v>
      </c>
      <c r="G869" s="936" t="s">
        <v>2168</v>
      </c>
    </row>
    <row r="870" spans="1:7" x14ac:dyDescent="0.25">
      <c r="A870" s="651">
        <v>12020763</v>
      </c>
      <c r="B870" s="653" t="s">
        <v>2092</v>
      </c>
      <c r="C870" s="726">
        <v>0</v>
      </c>
      <c r="D870" s="726">
        <v>7788750</v>
      </c>
      <c r="E870" s="726">
        <v>7752000</v>
      </c>
      <c r="F870" s="726">
        <v>10326000</v>
      </c>
      <c r="G870" s="936" t="s">
        <v>2158</v>
      </c>
    </row>
    <row r="871" spans="1:7" x14ac:dyDescent="0.25">
      <c r="A871" s="651">
        <v>12020764</v>
      </c>
      <c r="B871" s="727" t="s">
        <v>2125</v>
      </c>
      <c r="C871" s="726">
        <v>2424000</v>
      </c>
      <c r="D871" s="892">
        <v>3477000</v>
      </c>
      <c r="E871" s="726">
        <v>3500000</v>
      </c>
      <c r="F871" s="726">
        <v>2000000</v>
      </c>
      <c r="G871" s="706" t="s">
        <v>2169</v>
      </c>
    </row>
    <row r="872" spans="1:7" x14ac:dyDescent="0.25">
      <c r="A872" s="651">
        <v>12020765</v>
      </c>
      <c r="B872" s="653" t="s">
        <v>2096</v>
      </c>
      <c r="C872" s="726">
        <v>13259000</v>
      </c>
      <c r="D872" s="892">
        <v>25962500</v>
      </c>
      <c r="E872" s="726">
        <v>25840000</v>
      </c>
      <c r="F872" s="726">
        <v>40053650</v>
      </c>
      <c r="G872" s="936" t="s">
        <v>2170</v>
      </c>
    </row>
    <row r="873" spans="1:7" x14ac:dyDescent="0.25">
      <c r="A873" s="651">
        <v>12020772</v>
      </c>
      <c r="B873" s="653" t="s">
        <v>2171</v>
      </c>
      <c r="C873" s="726">
        <v>2202000</v>
      </c>
      <c r="D873" s="892">
        <v>0</v>
      </c>
      <c r="E873" s="726">
        <v>0</v>
      </c>
      <c r="F873" s="726">
        <v>4250000</v>
      </c>
      <c r="G873" s="936" t="s">
        <v>2172</v>
      </c>
    </row>
    <row r="874" spans="1:7" ht="18.75" customHeight="1" x14ac:dyDescent="0.25">
      <c r="A874" s="651">
        <v>12020773</v>
      </c>
      <c r="B874" s="653" t="s">
        <v>2101</v>
      </c>
      <c r="C874" s="726">
        <v>420000</v>
      </c>
      <c r="D874" s="892">
        <v>1508500</v>
      </c>
      <c r="E874" s="726">
        <v>2500000</v>
      </c>
      <c r="F874" s="726">
        <v>3200000</v>
      </c>
      <c r="G874" s="707" t="s">
        <v>2173</v>
      </c>
    </row>
    <row r="875" spans="1:7" x14ac:dyDescent="0.25">
      <c r="A875" s="651">
        <v>12020774</v>
      </c>
      <c r="B875" s="653" t="s">
        <v>2174</v>
      </c>
      <c r="C875" s="726">
        <v>4621000</v>
      </c>
      <c r="D875" s="892">
        <v>16496750</v>
      </c>
      <c r="E875" s="726">
        <v>18500000</v>
      </c>
      <c r="F875" s="726">
        <v>8657500</v>
      </c>
      <c r="G875" s="936" t="s">
        <v>2175</v>
      </c>
    </row>
    <row r="876" spans="1:7" x14ac:dyDescent="0.25">
      <c r="A876" s="651">
        <v>12020776</v>
      </c>
      <c r="B876" s="653" t="s">
        <v>2104</v>
      </c>
      <c r="C876" s="726">
        <v>9908500</v>
      </c>
      <c r="D876" s="892">
        <v>0</v>
      </c>
      <c r="E876" s="726">
        <v>15504000</v>
      </c>
      <c r="F876" s="726">
        <v>15489000</v>
      </c>
      <c r="G876" s="936" t="s">
        <v>2176</v>
      </c>
    </row>
    <row r="877" spans="1:7" x14ac:dyDescent="0.25">
      <c r="A877" s="627"/>
      <c r="B877" s="633" t="s">
        <v>1461</v>
      </c>
      <c r="C877" s="632">
        <f t="shared" ref="C877:E877" si="167">SUM(C868:C876)</f>
        <v>43366100</v>
      </c>
      <c r="D877" s="938">
        <f>SUM(D868:D876)</f>
        <v>70811000</v>
      </c>
      <c r="E877" s="632">
        <f t="shared" si="167"/>
        <v>89100000</v>
      </c>
      <c r="F877" s="632">
        <f>SUM(F868:F876)</f>
        <v>101165150</v>
      </c>
      <c r="G877" s="706"/>
    </row>
    <row r="878" spans="1:7" x14ac:dyDescent="0.25">
      <c r="A878" s="627">
        <v>120208</v>
      </c>
      <c r="B878" s="647" t="s">
        <v>1881</v>
      </c>
      <c r="C878" s="619"/>
      <c r="D878" s="938"/>
      <c r="E878" s="619"/>
      <c r="F878" s="620"/>
      <c r="G878" s="706"/>
    </row>
    <row r="879" spans="1:7" x14ac:dyDescent="0.25">
      <c r="A879" s="651">
        <v>12020801</v>
      </c>
      <c r="B879" s="653" t="s">
        <v>2177</v>
      </c>
      <c r="C879" s="726">
        <v>630000</v>
      </c>
      <c r="D879" s="737">
        <v>0</v>
      </c>
      <c r="E879" s="726">
        <v>1080000</v>
      </c>
      <c r="F879" s="726">
        <v>2060000</v>
      </c>
      <c r="G879" s="706" t="s">
        <v>2178</v>
      </c>
    </row>
    <row r="880" spans="1:7" x14ac:dyDescent="0.25">
      <c r="A880" s="627"/>
      <c r="B880" s="633" t="s">
        <v>1461</v>
      </c>
      <c r="C880" s="632">
        <f t="shared" ref="C880:F880" si="168">SUM(C879)</f>
        <v>630000</v>
      </c>
      <c r="D880" s="938">
        <f>SUM(D879)</f>
        <v>0</v>
      </c>
      <c r="E880" s="632">
        <f t="shared" si="168"/>
        <v>1080000</v>
      </c>
      <c r="F880" s="632">
        <f t="shared" si="168"/>
        <v>2060000</v>
      </c>
      <c r="G880" s="621"/>
    </row>
    <row r="881" spans="1:9" x14ac:dyDescent="0.25">
      <c r="A881" s="627">
        <v>120209</v>
      </c>
      <c r="B881" s="647" t="s">
        <v>1824</v>
      </c>
      <c r="C881" s="619"/>
      <c r="D881" s="938"/>
      <c r="E881" s="619"/>
      <c r="F881" s="620"/>
      <c r="G881" s="621"/>
    </row>
    <row r="882" spans="1:9" x14ac:dyDescent="0.25">
      <c r="A882" s="651">
        <v>12020906</v>
      </c>
      <c r="B882" s="653" t="s">
        <v>2137</v>
      </c>
      <c r="C882" s="726">
        <v>0</v>
      </c>
      <c r="D882" s="939">
        <v>0</v>
      </c>
      <c r="E882" s="726">
        <v>0</v>
      </c>
      <c r="F882" s="726">
        <v>0</v>
      </c>
      <c r="G882" s="621"/>
    </row>
    <row r="883" spans="1:9" x14ac:dyDescent="0.25">
      <c r="A883" s="627"/>
      <c r="B883" s="633" t="s">
        <v>1461</v>
      </c>
      <c r="C883" s="632">
        <f t="shared" ref="C883:F885" si="169">SUM(C882)</f>
        <v>0</v>
      </c>
      <c r="D883" s="938">
        <f>SUM(D882)</f>
        <v>0</v>
      </c>
      <c r="E883" s="632">
        <f t="shared" si="169"/>
        <v>0</v>
      </c>
      <c r="F883" s="632">
        <f t="shared" si="169"/>
        <v>0</v>
      </c>
      <c r="G883" s="621"/>
    </row>
    <row r="884" spans="1:9" x14ac:dyDescent="0.25">
      <c r="A884" s="651">
        <v>12021401</v>
      </c>
      <c r="B884" s="653" t="s">
        <v>2110</v>
      </c>
      <c r="C884" s="726">
        <v>0</v>
      </c>
      <c r="D884" s="696"/>
      <c r="E884" s="726">
        <v>0</v>
      </c>
      <c r="F884" s="726">
        <v>170257945</v>
      </c>
      <c r="G884" s="621"/>
    </row>
    <row r="885" spans="1:9" x14ac:dyDescent="0.25">
      <c r="A885" s="627"/>
      <c r="B885" s="633" t="s">
        <v>1461</v>
      </c>
      <c r="C885" s="632">
        <f t="shared" si="169"/>
        <v>0</v>
      </c>
      <c r="D885" s="698">
        <v>0</v>
      </c>
      <c r="E885" s="632">
        <f t="shared" si="169"/>
        <v>0</v>
      </c>
      <c r="F885" s="632">
        <f t="shared" si="169"/>
        <v>170257945</v>
      </c>
      <c r="G885" s="621"/>
    </row>
    <row r="886" spans="1:9" ht="24" x14ac:dyDescent="0.25">
      <c r="A886" s="643"/>
      <c r="B886" s="633" t="s">
        <v>2179</v>
      </c>
      <c r="C886" s="634">
        <f>SUM(C861,C866,C877,C880,C883,C885)</f>
        <v>170603568</v>
      </c>
      <c r="D886" s="634">
        <f>SUM(D861,D866,D877,D880,D883,D885)</f>
        <v>289455395</v>
      </c>
      <c r="E886" s="634">
        <f t="shared" ref="E886" si="170">SUM(E861,E866,E877,E880,E883,E885)</f>
        <v>360060485</v>
      </c>
      <c r="F886" s="634">
        <f>SUM(F861,F866,F877,F880,F883,F885)</f>
        <v>584086245</v>
      </c>
      <c r="G886" s="621"/>
    </row>
    <row r="887" spans="1:9" x14ac:dyDescent="0.25">
      <c r="A887" s="643"/>
      <c r="B887" s="633"/>
      <c r="C887" s="634"/>
      <c r="D887" s="634"/>
      <c r="E887" s="634"/>
      <c r="F887" s="634"/>
      <c r="G887" s="621"/>
    </row>
    <row r="888" spans="1:9" x14ac:dyDescent="0.25">
      <c r="A888" s="651"/>
      <c r="B888" s="617" t="s">
        <v>2074</v>
      </c>
      <c r="C888" s="619"/>
      <c r="D888" s="938"/>
      <c r="E888" s="619"/>
      <c r="F888" s="620"/>
      <c r="G888" s="621"/>
    </row>
    <row r="889" spans="1:9" x14ac:dyDescent="0.25">
      <c r="A889" s="656" t="s">
        <v>1022</v>
      </c>
      <c r="B889" s="633" t="s">
        <v>2180</v>
      </c>
      <c r="C889" s="619"/>
      <c r="D889" s="619"/>
      <c r="E889" s="619"/>
      <c r="F889" s="620"/>
      <c r="G889" s="621"/>
    </row>
    <row r="890" spans="1:9" x14ac:dyDescent="0.25">
      <c r="A890" s="627">
        <v>120204</v>
      </c>
      <c r="B890" s="638" t="s">
        <v>1467</v>
      </c>
      <c r="C890" s="619"/>
      <c r="D890" s="619"/>
      <c r="E890" s="619"/>
      <c r="F890" s="620"/>
      <c r="G890" s="621"/>
    </row>
    <row r="891" spans="1:9" ht="18.75" customHeight="1" x14ac:dyDescent="0.25">
      <c r="A891" s="651">
        <v>12020404</v>
      </c>
      <c r="B891" s="653" t="s">
        <v>2181</v>
      </c>
      <c r="C891" s="726">
        <v>2075</v>
      </c>
      <c r="D891" s="726">
        <v>0</v>
      </c>
      <c r="E891" s="726">
        <v>10000</v>
      </c>
      <c r="F891" s="726">
        <v>311250</v>
      </c>
      <c r="G891" s="645" t="s">
        <v>2182</v>
      </c>
    </row>
    <row r="892" spans="1:9" x14ac:dyDescent="0.25">
      <c r="A892" s="651">
        <v>12020401</v>
      </c>
      <c r="B892" s="631" t="s">
        <v>2118</v>
      </c>
      <c r="C892" s="726">
        <v>64078178</v>
      </c>
      <c r="D892" s="726">
        <v>0</v>
      </c>
      <c r="E892" s="726">
        <v>56310239</v>
      </c>
      <c r="F892" s="726">
        <v>130820859</v>
      </c>
      <c r="G892" s="621"/>
    </row>
    <row r="893" spans="1:9" x14ac:dyDescent="0.25">
      <c r="A893" s="651">
        <v>12020417</v>
      </c>
      <c r="B893" s="625" t="s">
        <v>1535</v>
      </c>
      <c r="C893" s="726">
        <v>25000</v>
      </c>
      <c r="D893" s="726">
        <v>0</v>
      </c>
      <c r="E893" s="726">
        <v>200000</v>
      </c>
      <c r="F893" s="726">
        <v>100000</v>
      </c>
      <c r="G893" s="621"/>
      <c r="I893" s="1240"/>
    </row>
    <row r="894" spans="1:9" x14ac:dyDescent="0.25">
      <c r="A894" s="651">
        <v>12020427</v>
      </c>
      <c r="B894" s="653" t="s">
        <v>1469</v>
      </c>
      <c r="C894" s="726">
        <v>0</v>
      </c>
      <c r="D894" s="726">
        <v>0</v>
      </c>
      <c r="E894" s="726">
        <v>0</v>
      </c>
      <c r="F894" s="726">
        <v>0</v>
      </c>
      <c r="G894" s="621"/>
    </row>
    <row r="895" spans="1:9" x14ac:dyDescent="0.25">
      <c r="A895" s="651">
        <v>12020448</v>
      </c>
      <c r="B895" s="653" t="s">
        <v>1516</v>
      </c>
      <c r="C895" s="726">
        <v>1082500</v>
      </c>
      <c r="D895" s="726">
        <v>0</v>
      </c>
      <c r="E895" s="726">
        <v>4616250</v>
      </c>
      <c r="F895" s="726">
        <v>9037500</v>
      </c>
      <c r="G895" s="645" t="s">
        <v>2183</v>
      </c>
    </row>
    <row r="896" spans="1:9" x14ac:dyDescent="0.25">
      <c r="A896" s="651">
        <v>12020493</v>
      </c>
      <c r="B896" s="653" t="s">
        <v>2082</v>
      </c>
      <c r="C896" s="726">
        <v>310000</v>
      </c>
      <c r="D896" s="726">
        <v>0</v>
      </c>
      <c r="E896" s="726">
        <v>1712500</v>
      </c>
      <c r="F896" s="726">
        <v>1875000</v>
      </c>
      <c r="G896" s="645" t="s">
        <v>2184</v>
      </c>
    </row>
    <row r="897" spans="1:7" x14ac:dyDescent="0.25">
      <c r="A897" s="651">
        <v>12020495</v>
      </c>
      <c r="B897" s="653" t="s">
        <v>2085</v>
      </c>
      <c r="C897" s="726">
        <v>523500</v>
      </c>
      <c r="D897" s="726">
        <v>0</v>
      </c>
      <c r="E897" s="726">
        <v>2102500</v>
      </c>
      <c r="F897" s="726">
        <v>1053750</v>
      </c>
      <c r="G897" s="940" t="s">
        <v>2185</v>
      </c>
    </row>
    <row r="898" spans="1:7" ht="18" customHeight="1" x14ac:dyDescent="0.25">
      <c r="A898" s="651">
        <v>12020452</v>
      </c>
      <c r="B898" s="625" t="s">
        <v>1556</v>
      </c>
      <c r="C898" s="726">
        <v>2507985</v>
      </c>
      <c r="D898" s="726">
        <v>50046958</v>
      </c>
      <c r="E898" s="726">
        <v>45014800</v>
      </c>
      <c r="F898" s="726">
        <v>18853705</v>
      </c>
      <c r="G898" s="645" t="s">
        <v>2186</v>
      </c>
    </row>
    <row r="899" spans="1:7" ht="18" customHeight="1" x14ac:dyDescent="0.25">
      <c r="A899" s="651">
        <v>12020453</v>
      </c>
      <c r="B899" s="653" t="s">
        <v>2187</v>
      </c>
      <c r="C899" s="726">
        <v>175000</v>
      </c>
      <c r="D899" s="726">
        <v>0</v>
      </c>
      <c r="E899" s="726">
        <v>50500000</v>
      </c>
      <c r="F899" s="726">
        <v>2450000</v>
      </c>
      <c r="G899" s="645" t="s">
        <v>2188</v>
      </c>
    </row>
    <row r="900" spans="1:7" ht="19.5" customHeight="1" x14ac:dyDescent="0.25">
      <c r="A900" s="651">
        <v>12020494</v>
      </c>
      <c r="B900" s="653" t="s">
        <v>2084</v>
      </c>
      <c r="C900" s="726">
        <v>3904420</v>
      </c>
      <c r="D900" s="726">
        <v>0</v>
      </c>
      <c r="E900" s="726">
        <v>17704370</v>
      </c>
      <c r="F900" s="726">
        <v>20484790</v>
      </c>
      <c r="G900" s="645" t="s">
        <v>2189</v>
      </c>
    </row>
    <row r="901" spans="1:7" x14ac:dyDescent="0.25">
      <c r="A901" s="627"/>
      <c r="B901" s="633" t="s">
        <v>1461</v>
      </c>
      <c r="C901" s="632">
        <f t="shared" ref="C901:D901" si="171">SUM(C891:C900)</f>
        <v>72608658</v>
      </c>
      <c r="D901" s="628">
        <f t="shared" si="171"/>
        <v>50046958</v>
      </c>
      <c r="E901" s="632">
        <f>SUM(E891:E900)</f>
        <v>178170659</v>
      </c>
      <c r="F901" s="632">
        <f>SUM(F891:F900)</f>
        <v>184986854</v>
      </c>
      <c r="G901" s="940"/>
    </row>
    <row r="902" spans="1:7" x14ac:dyDescent="0.25">
      <c r="A902" s="643">
        <v>120206</v>
      </c>
      <c r="B902" s="633" t="s">
        <v>1472</v>
      </c>
      <c r="C902" s="619"/>
      <c r="D902" s="1320"/>
      <c r="E902" s="619"/>
      <c r="F902" s="620"/>
      <c r="G902" s="621"/>
    </row>
    <row r="903" spans="1:7" x14ac:dyDescent="0.25">
      <c r="A903" s="644">
        <v>12020601</v>
      </c>
      <c r="B903" s="625" t="s">
        <v>2190</v>
      </c>
      <c r="C903" s="726">
        <v>0</v>
      </c>
      <c r="D903" s="726">
        <v>0</v>
      </c>
      <c r="E903" s="726">
        <v>2027500</v>
      </c>
      <c r="F903" s="726">
        <v>1125000</v>
      </c>
      <c r="G903" s="940" t="s">
        <v>2191</v>
      </c>
    </row>
    <row r="904" spans="1:7" x14ac:dyDescent="0.25">
      <c r="A904" s="644">
        <v>12020603</v>
      </c>
      <c r="B904" s="625" t="s">
        <v>2196</v>
      </c>
      <c r="C904" s="726">
        <v>670000</v>
      </c>
      <c r="D904" s="726">
        <v>0</v>
      </c>
      <c r="E904" s="726">
        <v>1752500</v>
      </c>
      <c r="F904" s="726">
        <v>1053750</v>
      </c>
      <c r="G904" s="940" t="s">
        <v>2185</v>
      </c>
    </row>
    <row r="905" spans="1:7" ht="24.75" x14ac:dyDescent="0.25">
      <c r="A905" s="651">
        <v>12020606</v>
      </c>
      <c r="B905" s="653" t="s">
        <v>2166</v>
      </c>
      <c r="C905" s="726">
        <v>2000000</v>
      </c>
      <c r="D905" s="726">
        <v>4398015</v>
      </c>
      <c r="E905" s="726">
        <v>5525000</v>
      </c>
      <c r="F905" s="726">
        <v>6375000</v>
      </c>
      <c r="G905" s="645" t="s">
        <v>2197</v>
      </c>
    </row>
    <row r="906" spans="1:7" x14ac:dyDescent="0.25">
      <c r="A906" s="644">
        <v>12020632</v>
      </c>
      <c r="B906" s="625" t="s">
        <v>2194</v>
      </c>
      <c r="C906" s="726">
        <v>0</v>
      </c>
      <c r="D906" s="726">
        <v>0</v>
      </c>
      <c r="E906" s="726">
        <v>0</v>
      </c>
      <c r="F906" s="726">
        <v>3615000</v>
      </c>
      <c r="G906" s="645" t="s">
        <v>2195</v>
      </c>
    </row>
    <row r="907" spans="1:7" x14ac:dyDescent="0.25">
      <c r="A907" s="644">
        <v>12020649</v>
      </c>
      <c r="B907" s="625" t="s">
        <v>2192</v>
      </c>
      <c r="C907" s="726">
        <v>180000</v>
      </c>
      <c r="D907" s="726">
        <v>0</v>
      </c>
      <c r="E907" s="726">
        <v>350000</v>
      </c>
      <c r="F907" s="726">
        <v>1100000</v>
      </c>
      <c r="G907" s="645" t="s">
        <v>2193</v>
      </c>
    </row>
    <row r="908" spans="1:7" x14ac:dyDescent="0.25">
      <c r="A908" s="627"/>
      <c r="B908" s="633" t="s">
        <v>1461</v>
      </c>
      <c r="C908" s="632">
        <f>SUM(C903:C907)</f>
        <v>2850000</v>
      </c>
      <c r="D908" s="632">
        <f t="shared" ref="D908:E908" si="172">SUM(D903:D907)</f>
        <v>4398015</v>
      </c>
      <c r="E908" s="632">
        <f t="shared" si="172"/>
        <v>9655000</v>
      </c>
      <c r="F908" s="632">
        <f>SUM(F903:F907)</f>
        <v>13268750</v>
      </c>
      <c r="G908" s="941"/>
    </row>
    <row r="909" spans="1:7" x14ac:dyDescent="0.25">
      <c r="A909" s="627">
        <v>120207</v>
      </c>
      <c r="B909" s="647" t="s">
        <v>1475</v>
      </c>
      <c r="C909" s="619"/>
      <c r="D909" s="619"/>
      <c r="E909" s="619"/>
      <c r="F909" s="620"/>
      <c r="G909" s="645"/>
    </row>
    <row r="910" spans="1:7" x14ac:dyDescent="0.25">
      <c r="A910" s="730">
        <v>12020701</v>
      </c>
      <c r="B910" s="653" t="s">
        <v>2198</v>
      </c>
      <c r="C910" s="726">
        <v>0</v>
      </c>
      <c r="D910" s="726">
        <v>0</v>
      </c>
      <c r="E910" s="726">
        <v>3500000</v>
      </c>
      <c r="F910" s="726">
        <v>10000000</v>
      </c>
      <c r="G910" s="645" t="s">
        <v>2199</v>
      </c>
    </row>
    <row r="911" spans="1:7" x14ac:dyDescent="0.25">
      <c r="A911" s="651">
        <v>12020763</v>
      </c>
      <c r="B911" s="653" t="s">
        <v>2092</v>
      </c>
      <c r="C911" s="726">
        <v>1073000</v>
      </c>
      <c r="D911" s="726">
        <v>0</v>
      </c>
      <c r="E911" s="726">
        <v>2509900</v>
      </c>
      <c r="F911" s="726">
        <v>1752250</v>
      </c>
      <c r="G911" s="645" t="s">
        <v>2200</v>
      </c>
    </row>
    <row r="912" spans="1:7" x14ac:dyDescent="0.25">
      <c r="A912" s="651">
        <v>12020765</v>
      </c>
      <c r="B912" s="653" t="s">
        <v>2096</v>
      </c>
      <c r="C912" s="726">
        <v>0</v>
      </c>
      <c r="D912" s="726">
        <v>0</v>
      </c>
      <c r="E912" s="726">
        <v>4164000</v>
      </c>
      <c r="F912" s="726">
        <v>0</v>
      </c>
      <c r="G912" s="645"/>
    </row>
    <row r="913" spans="1:7" ht="24.75" x14ac:dyDescent="0.25">
      <c r="A913" s="651">
        <v>12020707</v>
      </c>
      <c r="B913" s="653" t="s">
        <v>2123</v>
      </c>
      <c r="C913" s="726">
        <v>280000</v>
      </c>
      <c r="D913" s="726">
        <v>0</v>
      </c>
      <c r="E913" s="726">
        <v>3984000</v>
      </c>
      <c r="F913" s="726">
        <v>4740000</v>
      </c>
      <c r="G913" s="645" t="s">
        <v>2201</v>
      </c>
    </row>
    <row r="914" spans="1:7" x14ac:dyDescent="0.25">
      <c r="A914" s="651">
        <v>12020772</v>
      </c>
      <c r="B914" s="653" t="s">
        <v>2202</v>
      </c>
      <c r="C914" s="726">
        <v>0</v>
      </c>
      <c r="D914" s="726">
        <v>1024050</v>
      </c>
      <c r="E914" s="726">
        <v>3918000</v>
      </c>
      <c r="F914" s="726">
        <v>300000</v>
      </c>
      <c r="G914" s="645" t="s">
        <v>2203</v>
      </c>
    </row>
    <row r="915" spans="1:7" ht="22.5" customHeight="1" x14ac:dyDescent="0.25">
      <c r="A915" s="651">
        <v>12020773</v>
      </c>
      <c r="B915" s="653" t="s">
        <v>2101</v>
      </c>
      <c r="C915" s="726">
        <v>525000</v>
      </c>
      <c r="D915" s="726">
        <v>6264696</v>
      </c>
      <c r="E915" s="726">
        <v>7575000</v>
      </c>
      <c r="F915" s="726">
        <v>3550000</v>
      </c>
      <c r="G915" s="942" t="s">
        <v>2204</v>
      </c>
    </row>
    <row r="916" spans="1:7" ht="19.5" customHeight="1" x14ac:dyDescent="0.25">
      <c r="A916" s="651">
        <v>12020774</v>
      </c>
      <c r="B916" s="653" t="s">
        <v>2205</v>
      </c>
      <c r="C916" s="726">
        <v>665500</v>
      </c>
      <c r="D916" s="726">
        <v>0</v>
      </c>
      <c r="E916" s="726">
        <v>1617000</v>
      </c>
      <c r="F916" s="726">
        <v>1242500</v>
      </c>
      <c r="G916" s="940" t="s">
        <v>2206</v>
      </c>
    </row>
    <row r="917" spans="1:7" x14ac:dyDescent="0.25">
      <c r="A917" s="651">
        <v>12020793</v>
      </c>
      <c r="B917" s="653" t="s">
        <v>2207</v>
      </c>
      <c r="C917" s="726">
        <v>503855</v>
      </c>
      <c r="D917" s="726">
        <v>442236</v>
      </c>
      <c r="E917" s="726">
        <v>1566500</v>
      </c>
      <c r="F917" s="726">
        <v>1253750</v>
      </c>
      <c r="G917" s="645" t="s">
        <v>2208</v>
      </c>
    </row>
    <row r="918" spans="1:7" x14ac:dyDescent="0.25">
      <c r="A918" s="627"/>
      <c r="B918" s="633" t="s">
        <v>1461</v>
      </c>
      <c r="C918" s="632">
        <f t="shared" ref="C918:E918" si="173">SUM(C910:C917)</f>
        <v>3047355</v>
      </c>
      <c r="D918" s="632">
        <f t="shared" si="173"/>
        <v>7730982</v>
      </c>
      <c r="E918" s="632">
        <f t="shared" si="173"/>
        <v>28834400</v>
      </c>
      <c r="F918" s="632">
        <f>SUM(F910:F917)</f>
        <v>22838500</v>
      </c>
      <c r="G918" s="707"/>
    </row>
    <row r="919" spans="1:7" x14ac:dyDescent="0.25">
      <c r="A919" s="627">
        <v>120208</v>
      </c>
      <c r="B919" s="647" t="s">
        <v>1881</v>
      </c>
      <c r="C919" s="619"/>
      <c r="D919" s="619"/>
      <c r="E919" s="619"/>
      <c r="F919" s="620"/>
      <c r="G919" s="645"/>
    </row>
    <row r="920" spans="1:7" x14ac:dyDescent="0.25">
      <c r="A920" s="730">
        <v>12020804</v>
      </c>
      <c r="B920" s="653" t="s">
        <v>2209</v>
      </c>
      <c r="C920" s="726">
        <v>85000</v>
      </c>
      <c r="D920" s="726">
        <v>0</v>
      </c>
      <c r="E920" s="726">
        <v>825000</v>
      </c>
      <c r="F920" s="726">
        <v>250000</v>
      </c>
      <c r="G920" s="645" t="s">
        <v>2210</v>
      </c>
    </row>
    <row r="921" spans="1:7" x14ac:dyDescent="0.25">
      <c r="A921" s="627"/>
      <c r="B921" s="633" t="s">
        <v>1461</v>
      </c>
      <c r="C921" s="632">
        <f t="shared" ref="C921:F921" si="174">SUM(C920:C920)</f>
        <v>85000</v>
      </c>
      <c r="D921" s="632">
        <f t="shared" si="174"/>
        <v>0</v>
      </c>
      <c r="E921" s="632">
        <f t="shared" si="174"/>
        <v>825000</v>
      </c>
      <c r="F921" s="632">
        <f t="shared" si="174"/>
        <v>250000</v>
      </c>
      <c r="G921" s="645"/>
    </row>
    <row r="922" spans="1:7" ht="24" x14ac:dyDescent="0.25">
      <c r="A922" s="643"/>
      <c r="B922" s="633" t="s">
        <v>2211</v>
      </c>
      <c r="C922" s="634">
        <f>SUM(C901,C908,C918,C921)</f>
        <v>78591013</v>
      </c>
      <c r="D922" s="634">
        <f>SUM(D901,D908,D918,D921)</f>
        <v>62175955</v>
      </c>
      <c r="E922" s="634">
        <f>SUM(E901,E908,E918,E921)</f>
        <v>217485059</v>
      </c>
      <c r="F922" s="634">
        <f>SUM(F901,F908,F918,F921)</f>
        <v>221344104</v>
      </c>
      <c r="G922" s="707"/>
    </row>
    <row r="923" spans="1:7" x14ac:dyDescent="0.25">
      <c r="A923" s="651"/>
      <c r="B923" s="619"/>
      <c r="C923" s="619"/>
      <c r="D923" s="619"/>
      <c r="E923" s="619"/>
      <c r="F923" s="620"/>
      <c r="G923" s="621"/>
    </row>
    <row r="924" spans="1:7" x14ac:dyDescent="0.25">
      <c r="A924" s="651"/>
      <c r="B924" s="617" t="s">
        <v>2074</v>
      </c>
      <c r="C924" s="619"/>
      <c r="D924" s="619"/>
      <c r="E924" s="619"/>
      <c r="F924" s="620"/>
      <c r="G924" s="621"/>
    </row>
    <row r="925" spans="1:7" x14ac:dyDescent="0.25">
      <c r="A925" s="656" t="s">
        <v>1023</v>
      </c>
      <c r="B925" s="633" t="s">
        <v>1024</v>
      </c>
      <c r="C925" s="619"/>
      <c r="D925" s="619"/>
      <c r="E925" s="619"/>
      <c r="F925" s="620"/>
      <c r="G925" s="940"/>
    </row>
    <row r="926" spans="1:7" x14ac:dyDescent="0.25">
      <c r="A926" s="627">
        <v>120204</v>
      </c>
      <c r="B926" s="638" t="s">
        <v>1467</v>
      </c>
      <c r="C926" s="619"/>
      <c r="D926" s="619"/>
      <c r="E926" s="619"/>
      <c r="F926" s="620"/>
      <c r="G926" s="621"/>
    </row>
    <row r="927" spans="1:7" x14ac:dyDescent="0.25">
      <c r="A927" s="651">
        <v>12020417</v>
      </c>
      <c r="B927" s="625" t="s">
        <v>1535</v>
      </c>
      <c r="C927" s="726">
        <v>6156524</v>
      </c>
      <c r="D927" s="726">
        <v>308000</v>
      </c>
      <c r="E927" s="726">
        <v>604000</v>
      </c>
      <c r="F927" s="726">
        <v>2400000</v>
      </c>
      <c r="G927" s="621"/>
    </row>
    <row r="928" spans="1:7" x14ac:dyDescent="0.25">
      <c r="A928" s="651">
        <v>12020427</v>
      </c>
      <c r="B928" s="653" t="s">
        <v>1469</v>
      </c>
      <c r="C928" s="726">
        <v>3500000</v>
      </c>
      <c r="D928" s="726">
        <v>2335000</v>
      </c>
      <c r="E928" s="726">
        <v>2500000</v>
      </c>
      <c r="F928" s="726">
        <v>5000000</v>
      </c>
      <c r="G928" s="621"/>
    </row>
    <row r="929" spans="1:7" x14ac:dyDescent="0.25">
      <c r="A929" s="651">
        <v>12020430</v>
      </c>
      <c r="B929" s="653" t="s">
        <v>2212</v>
      </c>
      <c r="C929" s="726">
        <v>52250000</v>
      </c>
      <c r="D929" s="726">
        <v>0</v>
      </c>
      <c r="E929" s="726">
        <v>32510000</v>
      </c>
      <c r="F929" s="726">
        <v>106450000</v>
      </c>
      <c r="G929" s="621"/>
    </row>
    <row r="930" spans="1:7" x14ac:dyDescent="0.25">
      <c r="A930" s="651">
        <v>12020449</v>
      </c>
      <c r="B930" s="653" t="s">
        <v>2213</v>
      </c>
      <c r="C930" s="726">
        <v>4623000</v>
      </c>
      <c r="D930" s="726">
        <v>2787500</v>
      </c>
      <c r="E930" s="726">
        <v>3674000</v>
      </c>
      <c r="F930" s="726">
        <v>10000000</v>
      </c>
      <c r="G930" s="707"/>
    </row>
    <row r="931" spans="1:7" x14ac:dyDescent="0.25">
      <c r="A931" s="651">
        <v>12020452</v>
      </c>
      <c r="B931" s="653" t="s">
        <v>2078</v>
      </c>
      <c r="C931" s="726">
        <v>394706500</v>
      </c>
      <c r="D931" s="726">
        <v>992661000</v>
      </c>
      <c r="E931" s="726">
        <v>972187500</v>
      </c>
      <c r="F931" s="726">
        <v>826052000</v>
      </c>
      <c r="G931" s="707"/>
    </row>
    <row r="932" spans="1:7" x14ac:dyDescent="0.25">
      <c r="A932" s="651">
        <v>12020494</v>
      </c>
      <c r="B932" s="653" t="s">
        <v>2214</v>
      </c>
      <c r="C932" s="726">
        <v>28366231</v>
      </c>
      <c r="D932" s="726">
        <v>69735000</v>
      </c>
      <c r="E932" s="726">
        <v>99857224</v>
      </c>
      <c r="F932" s="726">
        <v>205400000</v>
      </c>
      <c r="G932" s="621"/>
    </row>
    <row r="933" spans="1:7" x14ac:dyDescent="0.25">
      <c r="A933" s="651">
        <v>12020496</v>
      </c>
      <c r="B933" s="653" t="s">
        <v>2117</v>
      </c>
      <c r="C933" s="726">
        <v>0</v>
      </c>
      <c r="D933" s="726">
        <v>176770200</v>
      </c>
      <c r="E933" s="726">
        <v>182866933</v>
      </c>
      <c r="F933" s="726">
        <v>212900000</v>
      </c>
      <c r="G933" s="621"/>
    </row>
    <row r="934" spans="1:7" x14ac:dyDescent="0.25">
      <c r="A934" s="651">
        <v>12021403</v>
      </c>
      <c r="B934" s="653" t="s">
        <v>2215</v>
      </c>
      <c r="C934" s="726">
        <v>26125000</v>
      </c>
      <c r="D934" s="726">
        <v>0</v>
      </c>
      <c r="E934" s="726">
        <v>16255000</v>
      </c>
      <c r="F934" s="726">
        <v>53225000</v>
      </c>
      <c r="G934" s="621"/>
    </row>
    <row r="935" spans="1:7" x14ac:dyDescent="0.25">
      <c r="A935" s="651">
        <v>12021404</v>
      </c>
      <c r="B935" s="653" t="s">
        <v>2216</v>
      </c>
      <c r="C935" s="726">
        <v>19845000</v>
      </c>
      <c r="D935" s="726">
        <v>0</v>
      </c>
      <c r="E935" s="726">
        <v>11255000</v>
      </c>
      <c r="F935" s="726">
        <v>53225000</v>
      </c>
      <c r="G935" s="621"/>
    </row>
    <row r="936" spans="1:7" x14ac:dyDescent="0.25">
      <c r="A936" s="651">
        <v>12021405</v>
      </c>
      <c r="B936" s="653" t="s">
        <v>2217</v>
      </c>
      <c r="C936" s="726">
        <v>0</v>
      </c>
      <c r="D936" s="726">
        <v>0</v>
      </c>
      <c r="E936" s="726">
        <v>5000000</v>
      </c>
      <c r="F936" s="726">
        <v>40000000</v>
      </c>
      <c r="G936" s="621"/>
    </row>
    <row r="937" spans="1:7" x14ac:dyDescent="0.25">
      <c r="A937" s="651">
        <v>12021407</v>
      </c>
      <c r="B937" s="653" t="s">
        <v>2218</v>
      </c>
      <c r="C937" s="726">
        <v>23400000</v>
      </c>
      <c r="D937" s="726">
        <v>0</v>
      </c>
      <c r="E937" s="726">
        <v>68800000</v>
      </c>
      <c r="F937" s="726">
        <v>128000000</v>
      </c>
      <c r="G937" s="621"/>
    </row>
    <row r="938" spans="1:7" x14ac:dyDescent="0.25">
      <c r="A938" s="627"/>
      <c r="B938" s="633" t="s">
        <v>1461</v>
      </c>
      <c r="C938" s="632">
        <f>SUM(C927:C937)</f>
        <v>558972255</v>
      </c>
      <c r="D938" s="632">
        <f t="shared" ref="D938:F938" si="175">SUM(D927:D937)</f>
        <v>1244596700</v>
      </c>
      <c r="E938" s="632">
        <f t="shared" si="175"/>
        <v>1395509657</v>
      </c>
      <c r="F938" s="632">
        <f t="shared" si="175"/>
        <v>1642652000</v>
      </c>
      <c r="G938" s="621"/>
    </row>
    <row r="939" spans="1:7" x14ac:dyDescent="0.25">
      <c r="A939" s="643">
        <v>120206</v>
      </c>
      <c r="B939" s="633" t="s">
        <v>1472</v>
      </c>
      <c r="C939" s="619"/>
      <c r="D939" s="619"/>
      <c r="E939" s="619"/>
      <c r="F939" s="620"/>
      <c r="G939" s="621"/>
    </row>
    <row r="940" spans="1:7" x14ac:dyDescent="0.25">
      <c r="A940" s="651">
        <v>12020603</v>
      </c>
      <c r="B940" s="653" t="s">
        <v>2219</v>
      </c>
      <c r="C940" s="726">
        <v>10450000</v>
      </c>
      <c r="D940" s="726">
        <v>0</v>
      </c>
      <c r="E940" s="726">
        <v>6502000</v>
      </c>
      <c r="F940" s="726">
        <v>21290000</v>
      </c>
      <c r="G940" s="621"/>
    </row>
    <row r="941" spans="1:7" x14ac:dyDescent="0.25">
      <c r="A941" s="624">
        <v>12020606</v>
      </c>
      <c r="B941" s="625" t="s">
        <v>2220</v>
      </c>
      <c r="C941" s="726">
        <v>7350000</v>
      </c>
      <c r="D941" s="726">
        <v>0</v>
      </c>
      <c r="E941" s="726">
        <v>55642000</v>
      </c>
      <c r="F941" s="726">
        <v>32700000</v>
      </c>
      <c r="G941" s="621"/>
    </row>
    <row r="942" spans="1:7" x14ac:dyDescent="0.25">
      <c r="A942" s="651">
        <v>12020621</v>
      </c>
      <c r="B942" s="653" t="s">
        <v>2221</v>
      </c>
      <c r="C942" s="726">
        <v>0</v>
      </c>
      <c r="D942" s="726">
        <v>0</v>
      </c>
      <c r="E942" s="726">
        <v>1250000</v>
      </c>
      <c r="F942" s="726">
        <v>2500000</v>
      </c>
      <c r="G942" s="621"/>
    </row>
    <row r="943" spans="1:7" x14ac:dyDescent="0.25">
      <c r="A943" s="651">
        <v>12020643</v>
      </c>
      <c r="B943" s="653" t="s">
        <v>2222</v>
      </c>
      <c r="C943" s="726">
        <v>5195000</v>
      </c>
      <c r="D943" s="726">
        <v>282000</v>
      </c>
      <c r="E943" s="726">
        <v>500000</v>
      </c>
      <c r="F943" s="726">
        <v>5000000</v>
      </c>
      <c r="G943" s="621"/>
    </row>
    <row r="944" spans="1:7" x14ac:dyDescent="0.25">
      <c r="A944" s="651">
        <v>12020644</v>
      </c>
      <c r="B944" s="653" t="s">
        <v>2223</v>
      </c>
      <c r="C944" s="726">
        <v>0</v>
      </c>
      <c r="D944" s="726">
        <v>32981750</v>
      </c>
      <c r="E944" s="726">
        <v>44000000</v>
      </c>
      <c r="F944" s="726">
        <v>12597000</v>
      </c>
      <c r="G944" s="621"/>
    </row>
    <row r="945" spans="1:7" x14ac:dyDescent="0.25">
      <c r="A945" s="627"/>
      <c r="B945" s="633" t="s">
        <v>1461</v>
      </c>
      <c r="C945" s="632">
        <f>SUM(C940:C944)</f>
        <v>22995000</v>
      </c>
      <c r="D945" s="632">
        <f t="shared" ref="D945:F945" si="176">SUM(D940:D944)</f>
        <v>33263750</v>
      </c>
      <c r="E945" s="632">
        <f t="shared" si="176"/>
        <v>107894000</v>
      </c>
      <c r="F945" s="632">
        <f t="shared" si="176"/>
        <v>74087000</v>
      </c>
      <c r="G945" s="621"/>
    </row>
    <row r="946" spans="1:7" x14ac:dyDescent="0.25">
      <c r="A946" s="627">
        <v>120207</v>
      </c>
      <c r="B946" s="647" t="s">
        <v>1475</v>
      </c>
      <c r="C946" s="619"/>
      <c r="D946" s="619"/>
      <c r="E946" s="619"/>
      <c r="F946" s="620"/>
      <c r="G946" s="621"/>
    </row>
    <row r="947" spans="1:7" x14ac:dyDescent="0.25">
      <c r="A947" s="651">
        <v>12020707</v>
      </c>
      <c r="B947" s="653" t="s">
        <v>2224</v>
      </c>
      <c r="C947" s="726">
        <v>26125000</v>
      </c>
      <c r="D947" s="726">
        <v>102840</v>
      </c>
      <c r="E947" s="726">
        <v>100000</v>
      </c>
      <c r="F947" s="726">
        <v>53225000</v>
      </c>
      <c r="G947" s="621"/>
    </row>
    <row r="948" spans="1:7" x14ac:dyDescent="0.25">
      <c r="A948" s="651">
        <v>12020711</v>
      </c>
      <c r="B948" s="653" t="s">
        <v>2124</v>
      </c>
      <c r="C948" s="726">
        <v>8986709</v>
      </c>
      <c r="D948" s="726">
        <v>0</v>
      </c>
      <c r="E948" s="726">
        <v>0</v>
      </c>
      <c r="F948" s="726">
        <v>5000000</v>
      </c>
      <c r="G948" s="621"/>
    </row>
    <row r="949" spans="1:7" x14ac:dyDescent="0.25">
      <c r="A949" s="651">
        <v>12020734</v>
      </c>
      <c r="B949" s="653" t="s">
        <v>2225</v>
      </c>
      <c r="C949" s="726">
        <v>0</v>
      </c>
      <c r="D949" s="726">
        <v>27517939</v>
      </c>
      <c r="E949" s="726">
        <v>20000000</v>
      </c>
      <c r="F949" s="726">
        <v>150000000</v>
      </c>
      <c r="G949" s="621"/>
    </row>
    <row r="950" spans="1:7" x14ac:dyDescent="0.25">
      <c r="A950" s="651">
        <v>12020735</v>
      </c>
      <c r="B950" s="653" t="s">
        <v>2226</v>
      </c>
      <c r="C950" s="726">
        <v>17700000</v>
      </c>
      <c r="D950" s="726">
        <v>225147729</v>
      </c>
      <c r="E950" s="726">
        <v>220000000</v>
      </c>
      <c r="F950" s="726">
        <v>1030350000</v>
      </c>
      <c r="G950" s="621"/>
    </row>
    <row r="951" spans="1:7" x14ac:dyDescent="0.25">
      <c r="A951" s="651">
        <v>12020737</v>
      </c>
      <c r="B951" s="653" t="s">
        <v>2227</v>
      </c>
      <c r="C951" s="726">
        <v>3508800</v>
      </c>
      <c r="D951" s="726">
        <v>0</v>
      </c>
      <c r="E951" s="726">
        <v>2000000</v>
      </c>
      <c r="F951" s="726">
        <v>7554000</v>
      </c>
      <c r="G951" s="621"/>
    </row>
    <row r="952" spans="1:7" x14ac:dyDescent="0.25">
      <c r="A952" s="651">
        <v>12020750</v>
      </c>
      <c r="B952" s="653" t="s">
        <v>2228</v>
      </c>
      <c r="C952" s="726">
        <v>0</v>
      </c>
      <c r="D952" s="726">
        <v>113713000</v>
      </c>
      <c r="E952" s="726">
        <v>134180000</v>
      </c>
      <c r="F952" s="726">
        <v>210000000</v>
      </c>
      <c r="G952" s="621"/>
    </row>
    <row r="953" spans="1:7" x14ac:dyDescent="0.25">
      <c r="A953" s="651">
        <v>12020763</v>
      </c>
      <c r="B953" s="653" t="s">
        <v>2229</v>
      </c>
      <c r="C953" s="726">
        <v>26125000</v>
      </c>
      <c r="D953" s="726">
        <v>0</v>
      </c>
      <c r="E953" s="726">
        <v>16255000</v>
      </c>
      <c r="F953" s="726">
        <v>53225000</v>
      </c>
      <c r="G953" s="621"/>
    </row>
    <row r="954" spans="1:7" x14ac:dyDescent="0.25">
      <c r="A954" s="651">
        <v>12020764</v>
      </c>
      <c r="B954" s="653" t="s">
        <v>2230</v>
      </c>
      <c r="C954" s="726">
        <v>212511500</v>
      </c>
      <c r="D954" s="726">
        <v>205180000</v>
      </c>
      <c r="E954" s="726">
        <v>206800000</v>
      </c>
      <c r="F954" s="726">
        <v>155730000</v>
      </c>
      <c r="G954" s="621"/>
    </row>
    <row r="955" spans="1:7" x14ac:dyDescent="0.25">
      <c r="A955" s="651">
        <v>12020765</v>
      </c>
      <c r="B955" s="653" t="s">
        <v>2231</v>
      </c>
      <c r="C955" s="726">
        <v>52250000</v>
      </c>
      <c r="D955" s="726">
        <v>0</v>
      </c>
      <c r="E955" s="726">
        <v>32510000</v>
      </c>
      <c r="F955" s="726">
        <v>106450000</v>
      </c>
      <c r="G955" s="621"/>
    </row>
    <row r="956" spans="1:7" x14ac:dyDescent="0.25">
      <c r="A956" s="651">
        <v>12020766</v>
      </c>
      <c r="B956" s="653" t="s">
        <v>2232</v>
      </c>
      <c r="C956" s="726">
        <v>37810000</v>
      </c>
      <c r="D956" s="726">
        <v>0</v>
      </c>
      <c r="E956" s="726">
        <v>32510000</v>
      </c>
      <c r="F956" s="726">
        <v>106450000</v>
      </c>
      <c r="G956" s="621"/>
    </row>
    <row r="957" spans="1:7" x14ac:dyDescent="0.25">
      <c r="A957" s="651">
        <v>12020767</v>
      </c>
      <c r="B957" s="653" t="s">
        <v>2233</v>
      </c>
      <c r="C957" s="726">
        <v>6552200</v>
      </c>
      <c r="D957" s="726">
        <v>1605000</v>
      </c>
      <c r="E957" s="726">
        <v>3100000</v>
      </c>
      <c r="F957" s="726">
        <v>2750000</v>
      </c>
      <c r="G957" s="621"/>
    </row>
    <row r="958" spans="1:7" x14ac:dyDescent="0.25">
      <c r="A958" s="651">
        <v>12020768</v>
      </c>
      <c r="B958" s="653" t="s">
        <v>2234</v>
      </c>
      <c r="C958" s="726">
        <v>0</v>
      </c>
      <c r="D958" s="726">
        <v>1000000</v>
      </c>
      <c r="E958" s="726">
        <v>21000000</v>
      </c>
      <c r="F958" s="726">
        <v>21975000</v>
      </c>
      <c r="G958" s="621"/>
    </row>
    <row r="959" spans="1:7" x14ac:dyDescent="0.25">
      <c r="A959" s="651">
        <v>12020769</v>
      </c>
      <c r="B959" s="653" t="s">
        <v>2235</v>
      </c>
      <c r="C959" s="726">
        <v>72170000</v>
      </c>
      <c r="D959" s="726">
        <v>186491000</v>
      </c>
      <c r="E959" s="726">
        <v>200000000</v>
      </c>
      <c r="F959" s="726">
        <v>595000000</v>
      </c>
      <c r="G959" s="621"/>
    </row>
    <row r="960" spans="1:7" ht="36" x14ac:dyDescent="0.25">
      <c r="A960" s="651">
        <v>12020773</v>
      </c>
      <c r="B960" s="653" t="s">
        <v>2236</v>
      </c>
      <c r="C960" s="726">
        <v>0</v>
      </c>
      <c r="D960" s="726">
        <v>2308500</v>
      </c>
      <c r="E960" s="726">
        <v>15230000</v>
      </c>
      <c r="F960" s="726">
        <v>0</v>
      </c>
      <c r="G960" s="621"/>
    </row>
    <row r="961" spans="1:7" x14ac:dyDescent="0.25">
      <c r="A961" s="627"/>
      <c r="B961" s="633" t="s">
        <v>1461</v>
      </c>
      <c r="C961" s="632">
        <f>SUM(C947:C960)</f>
        <v>463739209</v>
      </c>
      <c r="D961" s="632">
        <f t="shared" ref="D961:F961" si="177">SUM(D947:D960)</f>
        <v>763066008</v>
      </c>
      <c r="E961" s="632">
        <f t="shared" si="177"/>
        <v>903685000</v>
      </c>
      <c r="F961" s="632">
        <f t="shared" si="177"/>
        <v>2497709000</v>
      </c>
      <c r="G961" s="621"/>
    </row>
    <row r="962" spans="1:7" ht="24" x14ac:dyDescent="0.25">
      <c r="A962" s="643"/>
      <c r="B962" s="633" t="s">
        <v>2237</v>
      </c>
      <c r="C962" s="634">
        <f>SUM(C938,C945,C961)</f>
        <v>1045706464</v>
      </c>
      <c r="D962" s="634">
        <f t="shared" ref="D962:F962" si="178">SUM(D938,D945,D961)</f>
        <v>2040926458</v>
      </c>
      <c r="E962" s="634">
        <f t="shared" si="178"/>
        <v>2407088657</v>
      </c>
      <c r="F962" s="634">
        <f t="shared" si="178"/>
        <v>4214448000</v>
      </c>
      <c r="G962" s="621"/>
    </row>
    <row r="963" spans="1:7" x14ac:dyDescent="0.25">
      <c r="A963" s="643"/>
      <c r="B963" s="633"/>
      <c r="C963" s="634"/>
      <c r="D963" s="634"/>
      <c r="E963" s="634"/>
      <c r="F963" s="634"/>
      <c r="G963" s="621"/>
    </row>
    <row r="964" spans="1:7" x14ac:dyDescent="0.25">
      <c r="A964" s="651"/>
      <c r="B964" s="617" t="s">
        <v>2074</v>
      </c>
      <c r="C964" s="619"/>
      <c r="D964" s="619"/>
      <c r="E964" s="619"/>
      <c r="F964" s="620"/>
      <c r="G964" s="621"/>
    </row>
    <row r="965" spans="1:7" x14ac:dyDescent="0.25">
      <c r="A965" s="656" t="s">
        <v>1025</v>
      </c>
      <c r="B965" s="633" t="s">
        <v>1026</v>
      </c>
      <c r="C965" s="736"/>
      <c r="D965" s="736"/>
      <c r="E965" s="619"/>
      <c r="F965" s="620"/>
      <c r="G965" s="621"/>
    </row>
    <row r="966" spans="1:7" x14ac:dyDescent="0.25">
      <c r="A966" s="627">
        <v>120204</v>
      </c>
      <c r="B966" s="638" t="s">
        <v>1467</v>
      </c>
      <c r="C966" s="619"/>
      <c r="D966" s="619"/>
      <c r="E966" s="619"/>
      <c r="F966" s="620"/>
      <c r="G966" s="621"/>
    </row>
    <row r="967" spans="1:7" x14ac:dyDescent="0.25">
      <c r="A967" s="651">
        <v>12020411</v>
      </c>
      <c r="B967" s="653" t="s">
        <v>2075</v>
      </c>
      <c r="C967" s="726">
        <v>0</v>
      </c>
      <c r="D967" s="726">
        <v>0</v>
      </c>
      <c r="E967" s="726">
        <v>22220000</v>
      </c>
      <c r="F967" s="726">
        <v>6795100</v>
      </c>
      <c r="G967" s="621"/>
    </row>
    <row r="968" spans="1:7" x14ac:dyDescent="0.25">
      <c r="A968" s="651">
        <v>12020417</v>
      </c>
      <c r="B968" s="625" t="s">
        <v>1535</v>
      </c>
      <c r="C968" s="726">
        <v>0</v>
      </c>
      <c r="D968" s="726">
        <v>0</v>
      </c>
      <c r="E968" s="726">
        <v>0</v>
      </c>
      <c r="F968" s="726">
        <v>0</v>
      </c>
      <c r="G968" s="621"/>
    </row>
    <row r="969" spans="1:7" x14ac:dyDescent="0.25">
      <c r="A969" s="651">
        <v>12020431</v>
      </c>
      <c r="B969" s="653" t="s">
        <v>2238</v>
      </c>
      <c r="C969" s="726">
        <v>0</v>
      </c>
      <c r="D969" s="726">
        <v>10170000</v>
      </c>
      <c r="E969" s="726">
        <v>7000000</v>
      </c>
      <c r="F969" s="726">
        <v>4228800</v>
      </c>
      <c r="G969" s="621"/>
    </row>
    <row r="970" spans="1:7" x14ac:dyDescent="0.25">
      <c r="A970" s="651">
        <v>12020448</v>
      </c>
      <c r="B970" s="653" t="s">
        <v>1516</v>
      </c>
      <c r="C970" s="726">
        <v>17050000</v>
      </c>
      <c r="D970" s="726">
        <v>16007700</v>
      </c>
      <c r="E970" s="726">
        <v>41740000</v>
      </c>
      <c r="F970" s="726">
        <v>27477000</v>
      </c>
      <c r="G970" s="621"/>
    </row>
    <row r="971" spans="1:7" x14ac:dyDescent="0.25">
      <c r="A971" s="651">
        <v>12020452</v>
      </c>
      <c r="B971" s="653" t="s">
        <v>2078</v>
      </c>
      <c r="C971" s="726">
        <v>33070400</v>
      </c>
      <c r="D971" s="726">
        <v>121731400</v>
      </c>
      <c r="E971" s="726">
        <v>120000000</v>
      </c>
      <c r="F971" s="726">
        <v>62411500</v>
      </c>
      <c r="G971" s="621"/>
    </row>
    <row r="972" spans="1:7" x14ac:dyDescent="0.25">
      <c r="A972" s="651">
        <v>12020453</v>
      </c>
      <c r="B972" s="653" t="s">
        <v>2239</v>
      </c>
      <c r="C972" s="726">
        <v>0</v>
      </c>
      <c r="D972" s="726">
        <v>18272500</v>
      </c>
      <c r="E972" s="726">
        <v>13000000</v>
      </c>
      <c r="F972" s="726">
        <v>6397800</v>
      </c>
      <c r="G972" s="621"/>
    </row>
    <row r="973" spans="1:7" x14ac:dyDescent="0.25">
      <c r="A973" s="651">
        <v>12020492</v>
      </c>
      <c r="B973" s="727" t="s">
        <v>2081</v>
      </c>
      <c r="C973" s="726">
        <v>3355000</v>
      </c>
      <c r="D973" s="726">
        <v>6630000</v>
      </c>
      <c r="E973" s="726">
        <v>13740000</v>
      </c>
      <c r="F973" s="726">
        <v>10597500</v>
      </c>
      <c r="G973" s="621"/>
    </row>
    <row r="974" spans="1:7" x14ac:dyDescent="0.25">
      <c r="A974" s="651">
        <v>12020493</v>
      </c>
      <c r="B974" s="653" t="s">
        <v>2082</v>
      </c>
      <c r="C974" s="726">
        <v>5285500</v>
      </c>
      <c r="D974" s="726">
        <v>7950000</v>
      </c>
      <c r="E974" s="726">
        <v>15680000</v>
      </c>
      <c r="F974" s="726">
        <v>3253500</v>
      </c>
      <c r="G974" s="621"/>
    </row>
    <row r="975" spans="1:7" x14ac:dyDescent="0.25">
      <c r="A975" s="651">
        <v>12020494</v>
      </c>
      <c r="B975" s="653" t="s">
        <v>2084</v>
      </c>
      <c r="C975" s="726">
        <v>2530000</v>
      </c>
      <c r="D975" s="726">
        <v>0</v>
      </c>
      <c r="E975" s="726">
        <v>8100000</v>
      </c>
      <c r="F975" s="726">
        <v>3253500</v>
      </c>
      <c r="G975" s="621"/>
    </row>
    <row r="976" spans="1:7" x14ac:dyDescent="0.25">
      <c r="A976" s="651">
        <v>12020495</v>
      </c>
      <c r="B976" s="653" t="s">
        <v>2085</v>
      </c>
      <c r="C976" s="726">
        <v>7502000</v>
      </c>
      <c r="D976" s="726">
        <v>14540000</v>
      </c>
      <c r="E976" s="726">
        <v>21060000</v>
      </c>
      <c r="F976" s="726">
        <v>6686500</v>
      </c>
      <c r="G976" s="621"/>
    </row>
    <row r="977" spans="1:7" x14ac:dyDescent="0.25">
      <c r="A977" s="627"/>
      <c r="B977" s="633" t="s">
        <v>1461</v>
      </c>
      <c r="C977" s="632">
        <f t="shared" ref="C977:F977" si="179">SUM(C967:C976)</f>
        <v>68792900</v>
      </c>
      <c r="D977" s="632">
        <f>SUM(D967:D976)</f>
        <v>195301600</v>
      </c>
      <c r="E977" s="632">
        <f t="shared" si="179"/>
        <v>262540000</v>
      </c>
      <c r="F977" s="632">
        <f t="shared" si="179"/>
        <v>131101200</v>
      </c>
      <c r="G977" s="621"/>
    </row>
    <row r="978" spans="1:7" x14ac:dyDescent="0.25">
      <c r="A978" s="627">
        <v>120206</v>
      </c>
      <c r="B978" s="647" t="s">
        <v>2240</v>
      </c>
      <c r="C978" s="619"/>
      <c r="D978" s="619"/>
      <c r="E978" s="619"/>
      <c r="F978" s="620"/>
      <c r="G978" s="621"/>
    </row>
    <row r="979" spans="1:7" x14ac:dyDescent="0.25">
      <c r="A979" s="651">
        <v>12020601</v>
      </c>
      <c r="B979" s="653" t="s">
        <v>2241</v>
      </c>
      <c r="C979" s="726">
        <v>0</v>
      </c>
      <c r="D979" s="726">
        <v>11120000</v>
      </c>
      <c r="E979" s="726">
        <v>7000000</v>
      </c>
      <c r="F979" s="726">
        <v>5422500</v>
      </c>
      <c r="G979" s="621"/>
    </row>
    <row r="980" spans="1:7" x14ac:dyDescent="0.25">
      <c r="A980" s="651">
        <v>12020603</v>
      </c>
      <c r="B980" s="653" t="s">
        <v>1545</v>
      </c>
      <c r="C980" s="726">
        <v>3200000</v>
      </c>
      <c r="D980" s="726">
        <v>11640000</v>
      </c>
      <c r="E980" s="726">
        <v>12200000</v>
      </c>
      <c r="F980" s="726">
        <v>4338000</v>
      </c>
      <c r="G980" s="621"/>
    </row>
    <row r="981" spans="1:7" x14ac:dyDescent="0.25">
      <c r="A981" s="651">
        <v>12020606</v>
      </c>
      <c r="B981" s="653" t="s">
        <v>2166</v>
      </c>
      <c r="C981" s="726">
        <v>9600000</v>
      </c>
      <c r="D981" s="726">
        <v>0</v>
      </c>
      <c r="E981" s="726">
        <v>19710000</v>
      </c>
      <c r="F981" s="726">
        <v>49014000</v>
      </c>
      <c r="G981" s="621"/>
    </row>
    <row r="982" spans="1:7" x14ac:dyDescent="0.25">
      <c r="A982" s="651">
        <v>12020615</v>
      </c>
      <c r="B982" s="653" t="s">
        <v>2242</v>
      </c>
      <c r="C982" s="726">
        <v>7200000</v>
      </c>
      <c r="D982" s="726">
        <v>10550000</v>
      </c>
      <c r="E982" s="726">
        <v>14400000</v>
      </c>
      <c r="F982" s="726">
        <v>19737900</v>
      </c>
      <c r="G982" s="621"/>
    </row>
    <row r="983" spans="1:7" x14ac:dyDescent="0.25">
      <c r="A983" s="627"/>
      <c r="B983" s="633" t="s">
        <v>1461</v>
      </c>
      <c r="C983" s="632">
        <f t="shared" ref="C983:F983" si="180">SUM(C979:C982)</f>
        <v>20000000</v>
      </c>
      <c r="D983" s="632">
        <f t="shared" si="180"/>
        <v>33310000</v>
      </c>
      <c r="E983" s="632">
        <f t="shared" si="180"/>
        <v>53310000</v>
      </c>
      <c r="F983" s="632">
        <f t="shared" si="180"/>
        <v>78512400</v>
      </c>
      <c r="G983" s="621"/>
    </row>
    <row r="984" spans="1:7" x14ac:dyDescent="0.25">
      <c r="A984" s="627">
        <v>120207</v>
      </c>
      <c r="B984" s="647" t="s">
        <v>1475</v>
      </c>
      <c r="C984" s="619"/>
      <c r="D984" s="619"/>
      <c r="E984" s="619"/>
      <c r="F984" s="620"/>
      <c r="G984" s="621"/>
    </row>
    <row r="985" spans="1:7" x14ac:dyDescent="0.25">
      <c r="A985" s="651">
        <v>12020707</v>
      </c>
      <c r="B985" s="653" t="s">
        <v>2243</v>
      </c>
      <c r="C985" s="726">
        <v>0</v>
      </c>
      <c r="D985" s="726">
        <v>10045950</v>
      </c>
      <c r="E985" s="726">
        <v>7000000</v>
      </c>
      <c r="F985" s="726">
        <v>3253500</v>
      </c>
      <c r="G985" s="621"/>
    </row>
    <row r="986" spans="1:7" x14ac:dyDescent="0.25">
      <c r="A986" s="651">
        <v>12020763</v>
      </c>
      <c r="B986" s="653" t="s">
        <v>2092</v>
      </c>
      <c r="C986" s="726">
        <v>2750000</v>
      </c>
      <c r="D986" s="726">
        <v>10030000</v>
      </c>
      <c r="E986" s="726">
        <v>7320000</v>
      </c>
      <c r="F986" s="726">
        <v>6686500</v>
      </c>
      <c r="G986" s="621"/>
    </row>
    <row r="987" spans="1:7" ht="24" x14ac:dyDescent="0.25">
      <c r="A987" s="651">
        <v>12020773</v>
      </c>
      <c r="B987" s="653" t="s">
        <v>2244</v>
      </c>
      <c r="C987" s="726">
        <v>8437000</v>
      </c>
      <c r="D987" s="726">
        <v>11786350</v>
      </c>
      <c r="E987" s="726">
        <v>18140000</v>
      </c>
      <c r="F987" s="726">
        <v>7008000</v>
      </c>
      <c r="G987" s="621"/>
    </row>
    <row r="988" spans="1:7" x14ac:dyDescent="0.25">
      <c r="A988" s="651">
        <v>12020774</v>
      </c>
      <c r="B988" s="653" t="s">
        <v>2174</v>
      </c>
      <c r="C988" s="726">
        <v>0</v>
      </c>
      <c r="D988" s="726">
        <v>0</v>
      </c>
      <c r="E988" s="726">
        <v>18480000</v>
      </c>
      <c r="F988" s="726">
        <v>7246000</v>
      </c>
      <c r="G988" s="621"/>
    </row>
    <row r="989" spans="1:7" x14ac:dyDescent="0.25">
      <c r="A989" s="651">
        <v>12020764</v>
      </c>
      <c r="B989" s="727" t="s">
        <v>2094</v>
      </c>
      <c r="C989" s="726">
        <v>16000000</v>
      </c>
      <c r="D989" s="726">
        <v>18700000</v>
      </c>
      <c r="E989" s="726">
        <v>18000000</v>
      </c>
      <c r="F989" s="726">
        <v>21690000</v>
      </c>
      <c r="G989" s="621"/>
    </row>
    <row r="990" spans="1:7" x14ac:dyDescent="0.25">
      <c r="A990" s="651">
        <v>12020765</v>
      </c>
      <c r="B990" s="653" t="s">
        <v>2096</v>
      </c>
      <c r="C990" s="726">
        <v>0</v>
      </c>
      <c r="D990" s="726">
        <v>9451750</v>
      </c>
      <c r="E990" s="726">
        <v>7320000</v>
      </c>
      <c r="F990" s="726">
        <v>63424150</v>
      </c>
      <c r="G990" s="621"/>
    </row>
    <row r="991" spans="1:7" x14ac:dyDescent="0.25">
      <c r="A991" s="627"/>
      <c r="B991" s="633" t="s">
        <v>1461</v>
      </c>
      <c r="C991" s="632">
        <f t="shared" ref="C991:F991" si="181">SUM(C985:C990)</f>
        <v>27187000</v>
      </c>
      <c r="D991" s="632">
        <f t="shared" si="181"/>
        <v>60014050</v>
      </c>
      <c r="E991" s="632">
        <f t="shared" si="181"/>
        <v>76260000</v>
      </c>
      <c r="F991" s="632">
        <f t="shared" si="181"/>
        <v>109308150</v>
      </c>
      <c r="G991" s="621"/>
    </row>
    <row r="992" spans="1:7" ht="24" x14ac:dyDescent="0.25">
      <c r="A992" s="643"/>
      <c r="B992" s="633" t="s">
        <v>2245</v>
      </c>
      <c r="C992" s="634">
        <f>SUM(C977,C983,C991)</f>
        <v>115979900</v>
      </c>
      <c r="D992" s="634">
        <f t="shared" ref="D992:F992" si="182">SUM(D977,D983,D991)</f>
        <v>288625650</v>
      </c>
      <c r="E992" s="634">
        <f t="shared" si="182"/>
        <v>392110000</v>
      </c>
      <c r="F992" s="634">
        <f t="shared" si="182"/>
        <v>318921750</v>
      </c>
      <c r="G992" s="621"/>
    </row>
    <row r="993" spans="1:7" x14ac:dyDescent="0.25">
      <c r="A993" s="643"/>
      <c r="B993" s="633"/>
      <c r="C993" s="634"/>
      <c r="D993" s="634"/>
      <c r="E993" s="634"/>
      <c r="F993" s="634"/>
      <c r="G993" s="621"/>
    </row>
    <row r="994" spans="1:7" x14ac:dyDescent="0.25">
      <c r="A994" s="651"/>
      <c r="B994" s="617" t="s">
        <v>2074</v>
      </c>
      <c r="C994" s="619"/>
      <c r="D994" s="619"/>
      <c r="E994" s="619"/>
      <c r="F994" s="620"/>
      <c r="G994" s="621"/>
    </row>
    <row r="995" spans="1:7" x14ac:dyDescent="0.25">
      <c r="A995" s="656" t="s">
        <v>1027</v>
      </c>
      <c r="B995" s="633" t="s">
        <v>1028</v>
      </c>
      <c r="C995" s="619"/>
      <c r="D995" s="619"/>
      <c r="E995" s="619"/>
      <c r="F995" s="620"/>
      <c r="G995" s="621"/>
    </row>
    <row r="996" spans="1:7" x14ac:dyDescent="0.25">
      <c r="A996" s="627">
        <v>120204</v>
      </c>
      <c r="B996" s="638" t="s">
        <v>1467</v>
      </c>
      <c r="C996" s="619"/>
      <c r="D996" s="619"/>
      <c r="E996" s="619"/>
      <c r="F996" s="620"/>
      <c r="G996" s="621"/>
    </row>
    <row r="997" spans="1:7" ht="18" customHeight="1" x14ac:dyDescent="0.25">
      <c r="A997" s="651">
        <v>12020448</v>
      </c>
      <c r="B997" s="653" t="s">
        <v>1516</v>
      </c>
      <c r="C997" s="726">
        <v>905000</v>
      </c>
      <c r="D997" s="726">
        <v>1721450</v>
      </c>
      <c r="E997" s="726">
        <v>1402000</v>
      </c>
      <c r="F997" s="673">
        <v>1415000</v>
      </c>
      <c r="G997" s="707" t="s">
        <v>2246</v>
      </c>
    </row>
    <row r="998" spans="1:7" x14ac:dyDescent="0.25">
      <c r="A998" s="651">
        <v>12020401</v>
      </c>
      <c r="B998" s="631" t="s">
        <v>2118</v>
      </c>
      <c r="C998" s="726">
        <v>0</v>
      </c>
      <c r="D998" s="726">
        <v>0</v>
      </c>
      <c r="E998" s="726">
        <v>20087408</v>
      </c>
      <c r="F998" s="673">
        <v>15942363</v>
      </c>
      <c r="G998" s="707"/>
    </row>
    <row r="999" spans="1:7" ht="21" customHeight="1" x14ac:dyDescent="0.25">
      <c r="A999" s="651">
        <v>12020452</v>
      </c>
      <c r="B999" s="653" t="s">
        <v>2078</v>
      </c>
      <c r="C999" s="726">
        <v>7348000</v>
      </c>
      <c r="D999" s="726">
        <v>12755450</v>
      </c>
      <c r="E999" s="726">
        <v>11474000</v>
      </c>
      <c r="F999" s="673">
        <v>11660000</v>
      </c>
      <c r="G999" s="658" t="s">
        <v>2247</v>
      </c>
    </row>
    <row r="1000" spans="1:7" ht="18.75" customHeight="1" x14ac:dyDescent="0.25">
      <c r="A1000" s="651">
        <v>12020495</v>
      </c>
      <c r="B1000" s="653" t="s">
        <v>2085</v>
      </c>
      <c r="C1000" s="726">
        <v>347000</v>
      </c>
      <c r="D1000" s="726">
        <v>390750</v>
      </c>
      <c r="E1000" s="726">
        <v>354000</v>
      </c>
      <c r="F1000" s="673">
        <v>330000</v>
      </c>
      <c r="G1000" s="707" t="s">
        <v>2248</v>
      </c>
    </row>
    <row r="1001" spans="1:7" x14ac:dyDescent="0.25">
      <c r="A1001" s="651">
        <v>12020493</v>
      </c>
      <c r="B1001" s="653" t="s">
        <v>2082</v>
      </c>
      <c r="C1001" s="726">
        <v>504500</v>
      </c>
      <c r="D1001" s="726">
        <v>694125</v>
      </c>
      <c r="E1001" s="726">
        <v>649500</v>
      </c>
      <c r="F1001" s="673">
        <v>630000</v>
      </c>
      <c r="G1001" s="706" t="s">
        <v>2249</v>
      </c>
    </row>
    <row r="1002" spans="1:7" ht="20.25" customHeight="1" x14ac:dyDescent="0.25">
      <c r="A1002" s="651">
        <v>12020455</v>
      </c>
      <c r="B1002" s="653" t="s">
        <v>1471</v>
      </c>
      <c r="C1002" s="726">
        <v>230000</v>
      </c>
      <c r="D1002" s="726">
        <v>143500</v>
      </c>
      <c r="E1002" s="726">
        <v>140000</v>
      </c>
      <c r="F1002" s="673">
        <v>537500</v>
      </c>
      <c r="G1002" s="707" t="s">
        <v>2250</v>
      </c>
    </row>
    <row r="1003" spans="1:7" x14ac:dyDescent="0.25">
      <c r="A1003" s="627"/>
      <c r="B1003" s="633" t="s">
        <v>1461</v>
      </c>
      <c r="C1003" s="632">
        <f>SUM(C997:C1002)</f>
        <v>9334500</v>
      </c>
      <c r="D1003" s="632">
        <f t="shared" ref="D1003:E1003" si="183">SUM(D997:D1002)</f>
        <v>15705275</v>
      </c>
      <c r="E1003" s="632">
        <f t="shared" si="183"/>
        <v>34106908</v>
      </c>
      <c r="F1003" s="632">
        <f>SUM(F997:F1002)</f>
        <v>30514863</v>
      </c>
      <c r="G1003" s="706"/>
    </row>
    <row r="1004" spans="1:7" x14ac:dyDescent="0.25">
      <c r="A1004" s="627">
        <v>120206</v>
      </c>
      <c r="B1004" s="647" t="s">
        <v>2240</v>
      </c>
      <c r="C1004" s="619"/>
      <c r="D1004" s="619"/>
      <c r="E1004" s="619"/>
      <c r="F1004" s="943"/>
      <c r="G1004" s="706"/>
    </row>
    <row r="1005" spans="1:7" ht="16.5" customHeight="1" x14ac:dyDescent="0.25">
      <c r="A1005" s="651">
        <v>12020601</v>
      </c>
      <c r="B1005" s="653" t="s">
        <v>2164</v>
      </c>
      <c r="C1005" s="726">
        <v>679250</v>
      </c>
      <c r="D1005" s="726">
        <v>1060000</v>
      </c>
      <c r="E1005" s="726">
        <v>944000</v>
      </c>
      <c r="F1005" s="673">
        <v>880000</v>
      </c>
      <c r="G1005" s="707" t="s">
        <v>2251</v>
      </c>
    </row>
    <row r="1006" spans="1:7" ht="16.5" customHeight="1" x14ac:dyDescent="0.25">
      <c r="A1006" s="651">
        <v>12020603</v>
      </c>
      <c r="B1006" s="653" t="s">
        <v>1545</v>
      </c>
      <c r="C1006" s="726">
        <v>397000</v>
      </c>
      <c r="D1006" s="726">
        <v>530000</v>
      </c>
      <c r="E1006" s="726">
        <v>472000</v>
      </c>
      <c r="F1006" s="673">
        <v>440000</v>
      </c>
      <c r="G1006" s="658" t="s">
        <v>2252</v>
      </c>
    </row>
    <row r="1007" spans="1:7" ht="16.5" customHeight="1" x14ac:dyDescent="0.25">
      <c r="A1007" s="651">
        <v>12020606</v>
      </c>
      <c r="B1007" s="653" t="s">
        <v>2166</v>
      </c>
      <c r="C1007" s="726">
        <v>2378454</v>
      </c>
      <c r="D1007" s="726">
        <v>5752500</v>
      </c>
      <c r="E1007" s="726">
        <v>6002500</v>
      </c>
      <c r="F1007" s="673">
        <v>5375000</v>
      </c>
      <c r="G1007" s="944" t="s">
        <v>2253</v>
      </c>
    </row>
    <row r="1008" spans="1:7" ht="16.5" customHeight="1" x14ac:dyDescent="0.25">
      <c r="A1008" s="651">
        <v>12020615</v>
      </c>
      <c r="B1008" s="653" t="s">
        <v>2254</v>
      </c>
      <c r="C1008" s="726">
        <v>997000</v>
      </c>
      <c r="D1008" s="726">
        <v>2650000</v>
      </c>
      <c r="E1008" s="726">
        <v>2360000</v>
      </c>
      <c r="F1008" s="673">
        <v>2200000</v>
      </c>
      <c r="G1008" s="944" t="s">
        <v>2255</v>
      </c>
    </row>
    <row r="1009" spans="1:7" x14ac:dyDescent="0.25">
      <c r="A1009" s="651"/>
      <c r="B1009" s="633" t="s">
        <v>1461</v>
      </c>
      <c r="C1009" s="632">
        <f>SUM(C1005:C1008)</f>
        <v>4451704</v>
      </c>
      <c r="D1009" s="632">
        <f t="shared" ref="D1009:E1009" si="184">SUM(D1005:D1008)</f>
        <v>9992500</v>
      </c>
      <c r="E1009" s="632">
        <f t="shared" si="184"/>
        <v>9778500</v>
      </c>
      <c r="F1009" s="632">
        <f>SUM(F1005:F1008)</f>
        <v>8895000</v>
      </c>
      <c r="G1009" s="706"/>
    </row>
    <row r="1010" spans="1:7" x14ac:dyDescent="0.25">
      <c r="A1010" s="627">
        <v>120207</v>
      </c>
      <c r="B1010" s="647" t="s">
        <v>1475</v>
      </c>
      <c r="C1010" s="619"/>
      <c r="D1010" s="619"/>
      <c r="E1010" s="619"/>
      <c r="F1010" s="945"/>
      <c r="G1010" s="706"/>
    </row>
    <row r="1011" spans="1:7" ht="18" customHeight="1" x14ac:dyDescent="0.25">
      <c r="A1011" s="651">
        <v>12020707</v>
      </c>
      <c r="B1011" s="653" t="s">
        <v>2256</v>
      </c>
      <c r="C1011" s="726">
        <v>347000</v>
      </c>
      <c r="D1011" s="726">
        <v>795500</v>
      </c>
      <c r="E1011" s="726">
        <v>650000</v>
      </c>
      <c r="F1011" s="673">
        <v>770000</v>
      </c>
      <c r="G1011" s="707" t="s">
        <v>2257</v>
      </c>
    </row>
    <row r="1012" spans="1:7" ht="18" customHeight="1" x14ac:dyDescent="0.25">
      <c r="A1012" s="651">
        <v>12020711</v>
      </c>
      <c r="B1012" s="653" t="s">
        <v>2124</v>
      </c>
      <c r="C1012" s="726">
        <v>888000</v>
      </c>
      <c r="D1012" s="726">
        <v>512000</v>
      </c>
      <c r="E1012" s="726">
        <v>840000</v>
      </c>
      <c r="F1012" s="673">
        <v>840000</v>
      </c>
      <c r="G1012" s="707" t="s">
        <v>2258</v>
      </c>
    </row>
    <row r="1013" spans="1:7" x14ac:dyDescent="0.25">
      <c r="A1013" s="651">
        <v>12020763</v>
      </c>
      <c r="B1013" s="653" t="s">
        <v>2092</v>
      </c>
      <c r="C1013" s="726">
        <v>607000</v>
      </c>
      <c r="D1013" s="726">
        <v>925450</v>
      </c>
      <c r="E1013" s="726">
        <v>866000</v>
      </c>
      <c r="F1013" s="673">
        <v>840000</v>
      </c>
      <c r="G1013" s="658" t="s">
        <v>2259</v>
      </c>
    </row>
    <row r="1014" spans="1:7" ht="18" customHeight="1" x14ac:dyDescent="0.25">
      <c r="A1014" s="651">
        <v>12020764</v>
      </c>
      <c r="B1014" s="727" t="s">
        <v>2125</v>
      </c>
      <c r="C1014" s="726">
        <v>2270000</v>
      </c>
      <c r="D1014" s="726">
        <v>6866250</v>
      </c>
      <c r="E1014" s="726">
        <v>6395000</v>
      </c>
      <c r="F1014" s="673">
        <v>6300000</v>
      </c>
      <c r="G1014" s="944" t="s">
        <v>2260</v>
      </c>
    </row>
    <row r="1015" spans="1:7" ht="20.25" customHeight="1" x14ac:dyDescent="0.25">
      <c r="A1015" s="651">
        <v>12020765</v>
      </c>
      <c r="B1015" s="653" t="s">
        <v>2096</v>
      </c>
      <c r="C1015" s="726">
        <v>615500</v>
      </c>
      <c r="D1015" s="726">
        <v>1171750</v>
      </c>
      <c r="E1015" s="726">
        <v>1029000</v>
      </c>
      <c r="F1015" s="673">
        <v>975000</v>
      </c>
      <c r="G1015" s="944" t="s">
        <v>2261</v>
      </c>
    </row>
    <row r="1016" spans="1:7" ht="20.25" customHeight="1" x14ac:dyDescent="0.25">
      <c r="A1016" s="651">
        <v>12020773</v>
      </c>
      <c r="B1016" s="653" t="s">
        <v>2244</v>
      </c>
      <c r="C1016" s="726">
        <v>131000</v>
      </c>
      <c r="D1016" s="726">
        <v>400000</v>
      </c>
      <c r="E1016" s="726">
        <v>425000</v>
      </c>
      <c r="F1016" s="673">
        <v>450000</v>
      </c>
      <c r="G1016" s="707" t="s">
        <v>2262</v>
      </c>
    </row>
    <row r="1017" spans="1:7" ht="20.25" customHeight="1" x14ac:dyDescent="0.25">
      <c r="A1017" s="651">
        <v>12020798</v>
      </c>
      <c r="B1017" s="653" t="s">
        <v>2263</v>
      </c>
      <c r="C1017" s="726">
        <v>5115000</v>
      </c>
      <c r="D1017" s="726">
        <v>7972775</v>
      </c>
      <c r="E1017" s="726">
        <v>7608000</v>
      </c>
      <c r="F1017" s="673">
        <v>11616153</v>
      </c>
      <c r="G1017" s="707" t="s">
        <v>2264</v>
      </c>
    </row>
    <row r="1018" spans="1:7" x14ac:dyDescent="0.25">
      <c r="A1018" s="627"/>
      <c r="B1018" s="633" t="s">
        <v>1461</v>
      </c>
      <c r="C1018" s="632">
        <f t="shared" ref="C1018:F1018" si="185">SUM(C1011:C1017)</f>
        <v>9973500</v>
      </c>
      <c r="D1018" s="632">
        <f t="shared" si="185"/>
        <v>18643725</v>
      </c>
      <c r="E1018" s="632">
        <f t="shared" si="185"/>
        <v>17813000</v>
      </c>
      <c r="F1018" s="632">
        <f t="shared" si="185"/>
        <v>21791153</v>
      </c>
      <c r="G1018" s="707"/>
    </row>
    <row r="1019" spans="1:7" ht="24" x14ac:dyDescent="0.25">
      <c r="A1019" s="643"/>
      <c r="B1019" s="633" t="s">
        <v>2265</v>
      </c>
      <c r="C1019" s="634">
        <f t="shared" ref="C1019:E1019" si="186">SUM(C1003,C1009,C1018)</f>
        <v>23759704</v>
      </c>
      <c r="D1019" s="634">
        <f t="shared" si="186"/>
        <v>44341500</v>
      </c>
      <c r="E1019" s="634">
        <f t="shared" si="186"/>
        <v>61698408</v>
      </c>
      <c r="F1019" s="634">
        <f>SUM(F1003,F1009,F1018)</f>
        <v>61201016</v>
      </c>
      <c r="G1019" s="707"/>
    </row>
    <row r="1020" spans="1:7" x14ac:dyDescent="0.25">
      <c r="A1020" s="643"/>
      <c r="B1020" s="633"/>
      <c r="C1020" s="634"/>
      <c r="D1020" s="634"/>
      <c r="E1020" s="634"/>
      <c r="F1020" s="634"/>
      <c r="G1020" s="707"/>
    </row>
    <row r="1021" spans="1:7" x14ac:dyDescent="0.25">
      <c r="A1021" s="651"/>
      <c r="B1021" s="617" t="s">
        <v>2074</v>
      </c>
      <c r="C1021" s="619"/>
      <c r="D1021" s="619"/>
      <c r="E1021" s="619"/>
      <c r="F1021" s="737"/>
      <c r="G1021" s="707"/>
    </row>
    <row r="1022" spans="1:7" x14ac:dyDescent="0.25">
      <c r="A1022" s="656" t="s">
        <v>1029</v>
      </c>
      <c r="B1022" s="633" t="s">
        <v>1030</v>
      </c>
      <c r="C1022" s="619"/>
      <c r="D1022" s="619"/>
      <c r="E1022" s="619"/>
      <c r="F1022" s="738"/>
      <c r="G1022" s="706"/>
    </row>
    <row r="1023" spans="1:7" x14ac:dyDescent="0.25">
      <c r="A1023" s="627">
        <v>120204</v>
      </c>
      <c r="B1023" s="638" t="s">
        <v>2266</v>
      </c>
      <c r="C1023" s="619"/>
      <c r="D1023" s="619"/>
      <c r="E1023" s="619"/>
      <c r="F1023" s="738"/>
      <c r="G1023" s="621"/>
    </row>
    <row r="1024" spans="1:7" x14ac:dyDescent="0.25">
      <c r="A1024" s="651">
        <v>12020448</v>
      </c>
      <c r="B1024" s="653" t="s">
        <v>1516</v>
      </c>
      <c r="C1024" s="688">
        <v>422500</v>
      </c>
      <c r="D1024" s="688">
        <v>4629500</v>
      </c>
      <c r="E1024" s="688">
        <v>1307500</v>
      </c>
      <c r="F1024" s="626">
        <v>3275000</v>
      </c>
      <c r="G1024" s="621"/>
    </row>
    <row r="1025" spans="1:7" x14ac:dyDescent="0.25">
      <c r="A1025" s="651">
        <v>12020401</v>
      </c>
      <c r="B1025" s="631" t="s">
        <v>2118</v>
      </c>
      <c r="C1025" s="688">
        <v>20432816</v>
      </c>
      <c r="D1025" s="688">
        <v>0</v>
      </c>
      <c r="E1025" s="688">
        <v>27243755</v>
      </c>
      <c r="F1025" s="626">
        <v>25215025</v>
      </c>
      <c r="G1025" s="621"/>
    </row>
    <row r="1026" spans="1:7" x14ac:dyDescent="0.25">
      <c r="A1026" s="651">
        <v>12020452</v>
      </c>
      <c r="B1026" s="653" t="s">
        <v>2078</v>
      </c>
      <c r="C1026" s="688">
        <v>2239650</v>
      </c>
      <c r="D1026" s="688">
        <v>15456650</v>
      </c>
      <c r="E1026" s="688">
        <v>9173000</v>
      </c>
      <c r="F1026" s="626">
        <v>9338000</v>
      </c>
      <c r="G1026" s="621"/>
    </row>
    <row r="1027" spans="1:7" x14ac:dyDescent="0.25">
      <c r="A1027" s="651">
        <v>12020493</v>
      </c>
      <c r="B1027" s="653" t="s">
        <v>2082</v>
      </c>
      <c r="C1027" s="688">
        <v>0</v>
      </c>
      <c r="D1027" s="688">
        <v>0</v>
      </c>
      <c r="E1027" s="688">
        <v>0</v>
      </c>
      <c r="F1027" s="688">
        <v>677000</v>
      </c>
      <c r="G1027" s="621"/>
    </row>
    <row r="1028" spans="1:7" x14ac:dyDescent="0.25">
      <c r="A1028" s="651">
        <v>12020494</v>
      </c>
      <c r="B1028" s="653" t="s">
        <v>2267</v>
      </c>
      <c r="C1028" s="688">
        <v>0</v>
      </c>
      <c r="D1028" s="688">
        <v>0</v>
      </c>
      <c r="E1028" s="688">
        <v>0</v>
      </c>
      <c r="F1028" s="688">
        <v>4935000</v>
      </c>
      <c r="G1028" s="621"/>
    </row>
    <row r="1029" spans="1:7" x14ac:dyDescent="0.25">
      <c r="A1029" s="651">
        <v>120201404</v>
      </c>
      <c r="B1029" s="653" t="s">
        <v>2268</v>
      </c>
      <c r="C1029" s="688">
        <v>0</v>
      </c>
      <c r="D1029" s="688">
        <v>0</v>
      </c>
      <c r="E1029" s="688">
        <v>0</v>
      </c>
      <c r="F1029" s="688">
        <v>285000</v>
      </c>
      <c r="G1029" s="621"/>
    </row>
    <row r="1030" spans="1:7" x14ac:dyDescent="0.25">
      <c r="A1030" s="739">
        <v>12021405</v>
      </c>
      <c r="B1030" s="653" t="s">
        <v>2269</v>
      </c>
      <c r="C1030" s="626">
        <v>0</v>
      </c>
      <c r="D1030" s="688">
        <v>1150000</v>
      </c>
      <c r="E1030" s="626">
        <v>0</v>
      </c>
      <c r="F1030" s="626">
        <v>950000</v>
      </c>
      <c r="G1030" s="621"/>
    </row>
    <row r="1031" spans="1:7" x14ac:dyDescent="0.25">
      <c r="A1031" s="627"/>
      <c r="B1031" s="633" t="s">
        <v>1461</v>
      </c>
      <c r="C1031" s="632">
        <f>SUM(C1024:C1030)</f>
        <v>23094966</v>
      </c>
      <c r="D1031" s="632">
        <f t="shared" ref="D1031:E1031" si="187">SUM(D1024:D1030)</f>
        <v>21236150</v>
      </c>
      <c r="E1031" s="632">
        <f t="shared" si="187"/>
        <v>37724255</v>
      </c>
      <c r="F1031" s="632">
        <f>SUM(F1024:F1030)</f>
        <v>44675025</v>
      </c>
      <c r="G1031" s="621"/>
    </row>
    <row r="1032" spans="1:7" x14ac:dyDescent="0.25">
      <c r="A1032" s="627">
        <v>120206</v>
      </c>
      <c r="B1032" s="647" t="s">
        <v>2240</v>
      </c>
      <c r="C1032" s="619"/>
      <c r="D1032" s="619"/>
      <c r="E1032" s="619"/>
      <c r="F1032" s="620"/>
      <c r="G1032" s="621"/>
    </row>
    <row r="1033" spans="1:7" x14ac:dyDescent="0.25">
      <c r="A1033" s="651">
        <v>12020603</v>
      </c>
      <c r="B1033" s="653" t="s">
        <v>1545</v>
      </c>
      <c r="C1033" s="688">
        <v>26000</v>
      </c>
      <c r="D1033" s="688">
        <v>412000</v>
      </c>
      <c r="E1033" s="688">
        <v>600000</v>
      </c>
      <c r="F1033" s="626">
        <v>380000</v>
      </c>
      <c r="G1033" s="621"/>
    </row>
    <row r="1034" spans="1:7" x14ac:dyDescent="0.25">
      <c r="A1034" s="651">
        <v>12020606</v>
      </c>
      <c r="B1034" s="653" t="s">
        <v>2166</v>
      </c>
      <c r="C1034" s="688">
        <v>4485000</v>
      </c>
      <c r="D1034" s="626">
        <v>4090000</v>
      </c>
      <c r="E1034" s="688">
        <v>6000000</v>
      </c>
      <c r="F1034" s="626">
        <v>7500000</v>
      </c>
      <c r="G1034" s="621"/>
    </row>
    <row r="1035" spans="1:7" x14ac:dyDescent="0.25">
      <c r="A1035" s="651">
        <v>12020615</v>
      </c>
      <c r="B1035" s="653" t="s">
        <v>2254</v>
      </c>
      <c r="C1035" s="626">
        <v>0</v>
      </c>
      <c r="D1035" s="626">
        <v>0</v>
      </c>
      <c r="E1035" s="626">
        <v>0</v>
      </c>
      <c r="F1035" s="626">
        <v>2850000</v>
      </c>
      <c r="G1035" s="621"/>
    </row>
    <row r="1036" spans="1:7" x14ac:dyDescent="0.25">
      <c r="A1036" s="651">
        <v>12020601</v>
      </c>
      <c r="B1036" s="653" t="s">
        <v>2164</v>
      </c>
      <c r="C1036" s="626">
        <v>0</v>
      </c>
      <c r="D1036" s="626">
        <v>0</v>
      </c>
      <c r="E1036" s="626">
        <v>0</v>
      </c>
      <c r="F1036" s="626">
        <v>730000</v>
      </c>
      <c r="G1036" s="621"/>
    </row>
    <row r="1037" spans="1:7" x14ac:dyDescent="0.25">
      <c r="A1037" s="627"/>
      <c r="B1037" s="633" t="s">
        <v>1461</v>
      </c>
      <c r="C1037" s="632">
        <f>SUM(C1033:C1036)</f>
        <v>4511000</v>
      </c>
      <c r="D1037" s="632">
        <f t="shared" ref="D1037:E1037" si="188">SUM(D1033:D1036)</f>
        <v>4502000</v>
      </c>
      <c r="E1037" s="632">
        <f t="shared" si="188"/>
        <v>6600000</v>
      </c>
      <c r="F1037" s="632">
        <f>SUM(F1033:F1036)</f>
        <v>11460000</v>
      </c>
      <c r="G1037" s="621"/>
    </row>
    <row r="1038" spans="1:7" x14ac:dyDescent="0.25">
      <c r="A1038" s="627">
        <v>120207</v>
      </c>
      <c r="B1038" s="647" t="s">
        <v>1475</v>
      </c>
      <c r="C1038" s="619"/>
      <c r="D1038" s="619"/>
      <c r="E1038" s="619"/>
      <c r="F1038" s="620"/>
      <c r="G1038" s="621"/>
    </row>
    <row r="1039" spans="1:7" x14ac:dyDescent="0.25">
      <c r="A1039" s="651">
        <v>12020707</v>
      </c>
      <c r="B1039" s="653" t="s">
        <v>2021</v>
      </c>
      <c r="C1039" s="688">
        <v>241500</v>
      </c>
      <c r="D1039" s="688">
        <v>2182500</v>
      </c>
      <c r="E1039" s="688">
        <v>1487000</v>
      </c>
      <c r="F1039" s="626">
        <v>2274000</v>
      </c>
      <c r="G1039" s="621"/>
    </row>
    <row r="1040" spans="1:7" x14ac:dyDescent="0.25">
      <c r="A1040" s="651">
        <v>12020763</v>
      </c>
      <c r="B1040" s="653" t="s">
        <v>2092</v>
      </c>
      <c r="C1040" s="688">
        <v>172000</v>
      </c>
      <c r="D1040" s="688">
        <v>568000</v>
      </c>
      <c r="E1040" s="688">
        <v>578000</v>
      </c>
      <c r="F1040" s="626">
        <v>776000</v>
      </c>
      <c r="G1040" s="621"/>
    </row>
    <row r="1041" spans="1:7" x14ac:dyDescent="0.25">
      <c r="A1041" s="651">
        <v>12020764</v>
      </c>
      <c r="B1041" s="727" t="s">
        <v>2125</v>
      </c>
      <c r="C1041" s="688">
        <v>1760000</v>
      </c>
      <c r="D1041" s="688">
        <v>7830000</v>
      </c>
      <c r="E1041" s="688">
        <v>5654000</v>
      </c>
      <c r="F1041" s="626">
        <v>9660000</v>
      </c>
      <c r="G1041" s="621"/>
    </row>
    <row r="1042" spans="1:7" x14ac:dyDescent="0.25">
      <c r="A1042" s="651">
        <v>12020765</v>
      </c>
      <c r="B1042" s="653" t="s">
        <v>2270</v>
      </c>
      <c r="C1042" s="688">
        <v>260000</v>
      </c>
      <c r="D1042" s="688">
        <v>2908000</v>
      </c>
      <c r="E1042" s="688">
        <v>2460000</v>
      </c>
      <c r="F1042" s="626">
        <v>2787000</v>
      </c>
      <c r="G1042" s="621"/>
    </row>
    <row r="1043" spans="1:7" x14ac:dyDescent="0.25">
      <c r="A1043" s="627"/>
      <c r="B1043" s="633" t="s">
        <v>1461</v>
      </c>
      <c r="C1043" s="632">
        <f>SUM(C1039:C1042)</f>
        <v>2433500</v>
      </c>
      <c r="D1043" s="632">
        <f>SUM(D1039:D1042)</f>
        <v>13488500</v>
      </c>
      <c r="E1043" s="632">
        <f t="shared" ref="E1043" si="189">SUM(E1039:E1042)</f>
        <v>10179000</v>
      </c>
      <c r="F1043" s="632">
        <f>SUM(F1039:F1042)</f>
        <v>15497000</v>
      </c>
      <c r="G1043" s="621"/>
    </row>
    <row r="1044" spans="1:7" ht="24" x14ac:dyDescent="0.25">
      <c r="A1044" s="643"/>
      <c r="B1044" s="633" t="s">
        <v>2271</v>
      </c>
      <c r="C1044" s="634">
        <f>SUM(C1031,C1037,C1043)</f>
        <v>30039466</v>
      </c>
      <c r="D1044" s="634">
        <f t="shared" ref="D1044:E1044" si="190">SUM(D1031,D1037,D1043)</f>
        <v>39226650</v>
      </c>
      <c r="E1044" s="634">
        <f t="shared" si="190"/>
        <v>54503255</v>
      </c>
      <c r="F1044" s="634">
        <f>SUM(F1031,F1037,F1043)</f>
        <v>71632025</v>
      </c>
      <c r="G1044" s="621"/>
    </row>
    <row r="1045" spans="1:7" x14ac:dyDescent="0.25">
      <c r="A1045" s="643"/>
      <c r="B1045" s="633"/>
      <c r="C1045" s="634"/>
      <c r="D1045" s="634"/>
      <c r="E1045" s="634"/>
      <c r="F1045" s="634"/>
      <c r="G1045" s="621"/>
    </row>
    <row r="1046" spans="1:7" x14ac:dyDescent="0.25">
      <c r="A1046" s="651"/>
      <c r="B1046" s="617" t="s">
        <v>2074</v>
      </c>
      <c r="C1046" s="619"/>
      <c r="D1046" s="736"/>
      <c r="E1046" s="619"/>
      <c r="F1046" s="620"/>
      <c r="G1046" s="621"/>
    </row>
    <row r="1047" spans="1:7" x14ac:dyDescent="0.25">
      <c r="A1047" s="656" t="s">
        <v>696</v>
      </c>
      <c r="B1047" s="633" t="s">
        <v>2272</v>
      </c>
      <c r="C1047" s="619"/>
      <c r="D1047" s="619"/>
      <c r="E1047" s="619"/>
      <c r="F1047" s="620"/>
      <c r="G1047" s="621"/>
    </row>
    <row r="1048" spans="1:7" x14ac:dyDescent="0.25">
      <c r="A1048" s="627">
        <v>120204</v>
      </c>
      <c r="B1048" s="638" t="s">
        <v>1467</v>
      </c>
      <c r="C1048" s="619"/>
      <c r="D1048" s="619"/>
      <c r="E1048" s="619"/>
      <c r="F1048" s="620"/>
      <c r="G1048" s="621"/>
    </row>
    <row r="1049" spans="1:7" x14ac:dyDescent="0.25">
      <c r="A1049" s="651">
        <v>12020401</v>
      </c>
      <c r="B1049" s="631" t="s">
        <v>2118</v>
      </c>
      <c r="C1049" s="688">
        <v>0</v>
      </c>
      <c r="D1049" s="626">
        <v>0</v>
      </c>
      <c r="E1049" s="688">
        <v>37400000</v>
      </c>
      <c r="F1049" s="626">
        <v>0</v>
      </c>
      <c r="G1049" s="621"/>
    </row>
    <row r="1050" spans="1:7" x14ac:dyDescent="0.25">
      <c r="A1050" s="627"/>
      <c r="B1050" s="633" t="s">
        <v>1461</v>
      </c>
      <c r="C1050" s="740">
        <f t="shared" ref="C1050:F1050" si="191">SUM(C1049)</f>
        <v>0</v>
      </c>
      <c r="D1050" s="740">
        <f t="shared" si="191"/>
        <v>0</v>
      </c>
      <c r="E1050" s="740">
        <f t="shared" si="191"/>
        <v>37400000</v>
      </c>
      <c r="F1050" s="740">
        <f t="shared" si="191"/>
        <v>0</v>
      </c>
      <c r="G1050" s="621"/>
    </row>
    <row r="1051" spans="1:7" x14ac:dyDescent="0.25">
      <c r="A1051" s="627">
        <v>120207</v>
      </c>
      <c r="B1051" s="647" t="s">
        <v>1475</v>
      </c>
      <c r="C1051" s="619"/>
      <c r="D1051" s="619"/>
      <c r="E1051" s="619"/>
      <c r="F1051" s="620"/>
      <c r="G1051" s="621"/>
    </row>
    <row r="1052" spans="1:7" ht="15" customHeight="1" x14ac:dyDescent="0.25">
      <c r="A1052" s="651">
        <v>12020711</v>
      </c>
      <c r="B1052" s="653" t="s">
        <v>2124</v>
      </c>
      <c r="C1052" s="626">
        <v>0</v>
      </c>
      <c r="D1052" s="626">
        <v>0</v>
      </c>
      <c r="E1052" s="626">
        <v>0</v>
      </c>
      <c r="F1052" s="626">
        <v>0</v>
      </c>
      <c r="G1052" s="621"/>
    </row>
    <row r="1053" spans="1:7" x14ac:dyDescent="0.25">
      <c r="A1053" s="651">
        <v>12020777</v>
      </c>
      <c r="B1053" s="653" t="s">
        <v>2273</v>
      </c>
      <c r="C1053" s="626">
        <v>0</v>
      </c>
      <c r="D1053" s="626">
        <v>0</v>
      </c>
      <c r="E1053" s="688">
        <v>6000000</v>
      </c>
      <c r="F1053" s="688">
        <v>15000000</v>
      </c>
      <c r="G1053" s="741" t="s">
        <v>2274</v>
      </c>
    </row>
    <row r="1054" spans="1:7" x14ac:dyDescent="0.25">
      <c r="A1054" s="651">
        <v>12020781</v>
      </c>
      <c r="B1054" s="653" t="s">
        <v>2275</v>
      </c>
      <c r="C1054" s="688">
        <v>10779521</v>
      </c>
      <c r="D1054" s="688">
        <v>11352030</v>
      </c>
      <c r="E1054" s="688">
        <v>27656984</v>
      </c>
      <c r="F1054" s="688">
        <v>63875000</v>
      </c>
      <c r="G1054" s="741" t="s">
        <v>2276</v>
      </c>
    </row>
    <row r="1055" spans="1:7" x14ac:dyDescent="0.25">
      <c r="A1055" s="651">
        <v>12020793</v>
      </c>
      <c r="B1055" s="653" t="s">
        <v>2277</v>
      </c>
      <c r="C1055" s="626">
        <v>35000</v>
      </c>
      <c r="D1055" s="626">
        <v>0</v>
      </c>
      <c r="E1055" s="688">
        <v>1200000</v>
      </c>
      <c r="F1055" s="688">
        <v>3000000</v>
      </c>
      <c r="G1055" s="741" t="s">
        <v>2278</v>
      </c>
    </row>
    <row r="1056" spans="1:7" x14ac:dyDescent="0.25">
      <c r="A1056" s="651">
        <v>12020794</v>
      </c>
      <c r="B1056" s="653" t="s">
        <v>2279</v>
      </c>
      <c r="C1056" s="688">
        <v>663500</v>
      </c>
      <c r="D1056" s="688">
        <v>259500</v>
      </c>
      <c r="E1056" s="688">
        <v>8505000</v>
      </c>
      <c r="F1056" s="688">
        <v>16800000</v>
      </c>
      <c r="G1056" s="741" t="s">
        <v>2280</v>
      </c>
    </row>
    <row r="1057" spans="1:7" x14ac:dyDescent="0.25">
      <c r="A1057" s="651">
        <v>12020795</v>
      </c>
      <c r="B1057" s="653" t="s">
        <v>2281</v>
      </c>
      <c r="C1057" s="688">
        <v>4879500</v>
      </c>
      <c r="D1057" s="688">
        <v>3997838</v>
      </c>
      <c r="E1057" s="688">
        <v>8522200</v>
      </c>
      <c r="F1057" s="688">
        <v>52878000</v>
      </c>
      <c r="G1057" s="741" t="s">
        <v>2282</v>
      </c>
    </row>
    <row r="1058" spans="1:7" x14ac:dyDescent="0.25">
      <c r="A1058" s="651">
        <v>12020796</v>
      </c>
      <c r="B1058" s="653" t="s">
        <v>2283</v>
      </c>
      <c r="C1058" s="626">
        <v>0</v>
      </c>
      <c r="D1058" s="626">
        <v>0</v>
      </c>
      <c r="E1058" s="688">
        <v>1200000</v>
      </c>
      <c r="F1058" s="688">
        <v>3000000</v>
      </c>
      <c r="G1058" s="741" t="s">
        <v>2278</v>
      </c>
    </row>
    <row r="1059" spans="1:7" x14ac:dyDescent="0.25">
      <c r="A1059" s="627"/>
      <c r="B1059" s="633" t="s">
        <v>1461</v>
      </c>
      <c r="C1059" s="632">
        <f t="shared" ref="C1059:E1059" si="192">SUM(C1052:C1058)</f>
        <v>16357521</v>
      </c>
      <c r="D1059" s="632">
        <f t="shared" si="192"/>
        <v>15609368</v>
      </c>
      <c r="E1059" s="632">
        <f t="shared" si="192"/>
        <v>53084184</v>
      </c>
      <c r="F1059" s="632">
        <f>SUM(F1052:F1058)</f>
        <v>154553000</v>
      </c>
      <c r="G1059" s="621"/>
    </row>
    <row r="1060" spans="1:7" ht="24" x14ac:dyDescent="0.25">
      <c r="A1060" s="643"/>
      <c r="B1060" s="633" t="s">
        <v>2284</v>
      </c>
      <c r="C1060" s="634">
        <f t="shared" ref="C1060:F1060" si="193">SUM(C1050,C1059)</f>
        <v>16357521</v>
      </c>
      <c r="D1060" s="634">
        <f t="shared" si="193"/>
        <v>15609368</v>
      </c>
      <c r="E1060" s="634">
        <f>SUM(E1050,E1059)</f>
        <v>90484184</v>
      </c>
      <c r="F1060" s="634">
        <f t="shared" si="193"/>
        <v>154553000</v>
      </c>
      <c r="G1060" s="621"/>
    </row>
    <row r="1061" spans="1:7" x14ac:dyDescent="0.25">
      <c r="A1061" s="643"/>
      <c r="B1061" s="633"/>
      <c r="C1061" s="634"/>
      <c r="D1061" s="634"/>
      <c r="E1061" s="634"/>
      <c r="F1061" s="634"/>
      <c r="G1061" s="621"/>
    </row>
    <row r="1062" spans="1:7" x14ac:dyDescent="0.25">
      <c r="A1062" s="651"/>
      <c r="B1062" s="617" t="s">
        <v>2074</v>
      </c>
      <c r="C1062" s="619"/>
      <c r="D1062" s="619"/>
      <c r="E1062" s="619"/>
      <c r="F1062" s="620"/>
      <c r="G1062" s="621"/>
    </row>
    <row r="1063" spans="1:7" x14ac:dyDescent="0.25">
      <c r="A1063" s="656" t="s">
        <v>697</v>
      </c>
      <c r="B1063" s="633" t="s">
        <v>2285</v>
      </c>
      <c r="C1063" s="619"/>
      <c r="D1063" s="619"/>
      <c r="E1063" s="619"/>
      <c r="F1063" s="620"/>
      <c r="G1063" s="621"/>
    </row>
    <row r="1064" spans="1:7" x14ac:dyDescent="0.25">
      <c r="A1064" s="627">
        <v>120207</v>
      </c>
      <c r="B1064" s="647" t="s">
        <v>1475</v>
      </c>
      <c r="C1064" s="619"/>
      <c r="D1064" s="619"/>
      <c r="E1064" s="619"/>
      <c r="F1064" s="620"/>
      <c r="G1064" s="621"/>
    </row>
    <row r="1065" spans="1:7" x14ac:dyDescent="0.25">
      <c r="A1065" s="651">
        <v>12020711</v>
      </c>
      <c r="B1065" s="653" t="s">
        <v>2124</v>
      </c>
      <c r="C1065" s="688">
        <v>102635698</v>
      </c>
      <c r="D1065" s="792">
        <v>83463669</v>
      </c>
      <c r="E1065" s="688">
        <v>45000000</v>
      </c>
      <c r="F1065" s="688">
        <v>195000000</v>
      </c>
      <c r="G1065" s="621"/>
    </row>
    <row r="1066" spans="1:7" x14ac:dyDescent="0.25">
      <c r="A1066" s="651">
        <v>12020765</v>
      </c>
      <c r="B1066" s="742" t="s">
        <v>2286</v>
      </c>
      <c r="C1066" s="688">
        <v>0</v>
      </c>
      <c r="D1066" s="792"/>
      <c r="E1066" s="688">
        <v>150000000</v>
      </c>
      <c r="F1066" s="688">
        <v>4500000</v>
      </c>
      <c r="G1066" s="621"/>
    </row>
    <row r="1067" spans="1:7" x14ac:dyDescent="0.25">
      <c r="A1067" s="627"/>
      <c r="B1067" s="633" t="s">
        <v>1461</v>
      </c>
      <c r="C1067" s="632">
        <f t="shared" ref="C1067:F1067" si="194">SUM(C1065:C1066)</f>
        <v>102635698</v>
      </c>
      <c r="D1067" s="632">
        <f t="shared" si="194"/>
        <v>83463669</v>
      </c>
      <c r="E1067" s="632">
        <f t="shared" si="194"/>
        <v>195000000</v>
      </c>
      <c r="F1067" s="632">
        <f t="shared" si="194"/>
        <v>199500000</v>
      </c>
      <c r="G1067" s="621"/>
    </row>
    <row r="1068" spans="1:7" ht="24" x14ac:dyDescent="0.25">
      <c r="A1068" s="643"/>
      <c r="B1068" s="633" t="s">
        <v>2287</v>
      </c>
      <c r="C1068" s="634">
        <f t="shared" ref="C1068:F1068" si="195">SUM(C1067)</f>
        <v>102635698</v>
      </c>
      <c r="D1068" s="634">
        <f t="shared" si="195"/>
        <v>83463669</v>
      </c>
      <c r="E1068" s="634">
        <f t="shared" si="195"/>
        <v>195000000</v>
      </c>
      <c r="F1068" s="634">
        <f t="shared" si="195"/>
        <v>199500000</v>
      </c>
      <c r="G1068" s="621"/>
    </row>
    <row r="1069" spans="1:7" x14ac:dyDescent="0.25">
      <c r="A1069" s="643"/>
      <c r="B1069" s="633"/>
      <c r="C1069" s="634"/>
      <c r="D1069" s="634"/>
      <c r="E1069" s="634"/>
      <c r="F1069" s="634"/>
      <c r="G1069" s="621"/>
    </row>
    <row r="1070" spans="1:7" x14ac:dyDescent="0.25">
      <c r="A1070" s="651"/>
      <c r="B1070" s="617" t="s">
        <v>2074</v>
      </c>
      <c r="C1070" s="619"/>
      <c r="D1070" s="619"/>
      <c r="E1070" s="619"/>
      <c r="F1070" s="620"/>
      <c r="G1070" s="621"/>
    </row>
    <row r="1071" spans="1:7" ht="18.75" customHeight="1" x14ac:dyDescent="0.25">
      <c r="A1071" s="656" t="s">
        <v>699</v>
      </c>
      <c r="B1071" s="633" t="s">
        <v>2288</v>
      </c>
      <c r="C1071" s="619"/>
      <c r="D1071" s="619"/>
      <c r="E1071" s="619"/>
      <c r="F1071" s="620"/>
      <c r="G1071" s="621"/>
    </row>
    <row r="1072" spans="1:7" x14ac:dyDescent="0.25">
      <c r="A1072" s="627">
        <v>120204</v>
      </c>
      <c r="B1072" s="638" t="s">
        <v>1467</v>
      </c>
      <c r="C1072" s="619"/>
      <c r="D1072" s="619"/>
      <c r="E1072" s="619"/>
      <c r="F1072" s="620"/>
      <c r="G1072" s="621"/>
    </row>
    <row r="1073" spans="1:7" x14ac:dyDescent="0.25">
      <c r="A1073" s="651">
        <v>12020494</v>
      </c>
      <c r="B1073" s="653" t="s">
        <v>2084</v>
      </c>
      <c r="C1073" s="641">
        <v>0</v>
      </c>
      <c r="D1073" s="641">
        <v>0</v>
      </c>
      <c r="E1073" s="641">
        <v>0</v>
      </c>
      <c r="F1073" s="641">
        <v>0</v>
      </c>
      <c r="G1073" s="621"/>
    </row>
    <row r="1074" spans="1:7" x14ac:dyDescent="0.25">
      <c r="A1074" s="627"/>
      <c r="B1074" s="633" t="s">
        <v>1461</v>
      </c>
      <c r="C1074" s="632">
        <f t="shared" ref="C1074:F1074" si="196">SUM(C1073)</f>
        <v>0</v>
      </c>
      <c r="D1074" s="632">
        <f t="shared" si="196"/>
        <v>0</v>
      </c>
      <c r="E1074" s="632">
        <f t="shared" si="196"/>
        <v>0</v>
      </c>
      <c r="F1074" s="632">
        <f t="shared" si="196"/>
        <v>0</v>
      </c>
      <c r="G1074" s="621"/>
    </row>
    <row r="1075" spans="1:7" x14ac:dyDescent="0.25">
      <c r="A1075" s="627">
        <v>120206</v>
      </c>
      <c r="B1075" s="647" t="s">
        <v>2240</v>
      </c>
      <c r="C1075" s="619"/>
      <c r="D1075" s="619"/>
      <c r="E1075" s="619"/>
      <c r="F1075" s="620"/>
      <c r="G1075" s="621"/>
    </row>
    <row r="1076" spans="1:7" ht="18" customHeight="1" x14ac:dyDescent="0.25">
      <c r="A1076" s="651">
        <v>12020601</v>
      </c>
      <c r="B1076" s="653" t="s">
        <v>2289</v>
      </c>
      <c r="C1076" s="641">
        <v>966730</v>
      </c>
      <c r="D1076" s="641">
        <v>971265</v>
      </c>
      <c r="E1076" s="641">
        <v>9680835</v>
      </c>
      <c r="F1076" s="641">
        <v>20000000</v>
      </c>
      <c r="G1076" s="680" t="s">
        <v>2290</v>
      </c>
    </row>
    <row r="1077" spans="1:7" x14ac:dyDescent="0.25">
      <c r="A1077" s="627"/>
      <c r="B1077" s="633" t="s">
        <v>1461</v>
      </c>
      <c r="C1077" s="632">
        <f t="shared" ref="C1077:F1077" si="197">SUM(C1076)</f>
        <v>966730</v>
      </c>
      <c r="D1077" s="632">
        <f t="shared" si="197"/>
        <v>971265</v>
      </c>
      <c r="E1077" s="632">
        <f t="shared" si="197"/>
        <v>9680835</v>
      </c>
      <c r="F1077" s="632">
        <f t="shared" si="197"/>
        <v>20000000</v>
      </c>
      <c r="G1077" s="621"/>
    </row>
    <row r="1078" spans="1:7" x14ac:dyDescent="0.25">
      <c r="A1078" s="627">
        <v>120207</v>
      </c>
      <c r="B1078" s="647" t="s">
        <v>1475</v>
      </c>
      <c r="C1078" s="619"/>
      <c r="D1078" s="619"/>
      <c r="E1078" s="619"/>
      <c r="F1078" s="620"/>
      <c r="G1078" s="621"/>
    </row>
    <row r="1079" spans="1:7" ht="16.5" customHeight="1" x14ac:dyDescent="0.25">
      <c r="A1079" s="651">
        <v>12020711</v>
      </c>
      <c r="B1079" s="653" t="s">
        <v>2124</v>
      </c>
      <c r="C1079" s="641">
        <v>180000</v>
      </c>
      <c r="D1079" s="641">
        <v>21547610</v>
      </c>
      <c r="E1079" s="641">
        <v>28821435</v>
      </c>
      <c r="F1079" s="641">
        <v>10000000</v>
      </c>
      <c r="G1079" s="680" t="s">
        <v>2291</v>
      </c>
    </row>
    <row r="1080" spans="1:7" ht="16.5" customHeight="1" x14ac:dyDescent="0.25">
      <c r="A1080" s="651">
        <v>12020781</v>
      </c>
      <c r="B1080" s="653" t="s">
        <v>3002</v>
      </c>
      <c r="C1080" s="641">
        <v>19304780</v>
      </c>
      <c r="D1080" s="641">
        <v>0</v>
      </c>
      <c r="E1080" s="641">
        <v>0</v>
      </c>
      <c r="F1080" s="641">
        <v>35000000</v>
      </c>
      <c r="G1080" s="680" t="s">
        <v>2292</v>
      </c>
    </row>
    <row r="1081" spans="1:7" ht="25.5" customHeight="1" x14ac:dyDescent="0.25">
      <c r="A1081" s="651">
        <v>12021704</v>
      </c>
      <c r="B1081" s="653" t="s">
        <v>2293</v>
      </c>
      <c r="C1081" s="641">
        <v>610000</v>
      </c>
      <c r="D1081" s="641">
        <v>0</v>
      </c>
      <c r="E1081" s="641">
        <v>0</v>
      </c>
      <c r="F1081" s="641">
        <v>10000000</v>
      </c>
      <c r="G1081" s="667" t="s">
        <v>2294</v>
      </c>
    </row>
    <row r="1082" spans="1:7" x14ac:dyDescent="0.25">
      <c r="A1082" s="627"/>
      <c r="B1082" s="633" t="s">
        <v>1461</v>
      </c>
      <c r="C1082" s="632">
        <f>SUM(C1079:C1081)</f>
        <v>20094780</v>
      </c>
      <c r="D1082" s="632">
        <f t="shared" ref="D1082:F1082" si="198">SUM(D1079:D1081)</f>
        <v>21547610</v>
      </c>
      <c r="E1082" s="632">
        <f t="shared" si="198"/>
        <v>28821435</v>
      </c>
      <c r="F1082" s="632">
        <f t="shared" si="198"/>
        <v>55000000</v>
      </c>
      <c r="G1082" s="621"/>
    </row>
    <row r="1083" spans="1:7" ht="24" x14ac:dyDescent="0.25">
      <c r="A1083" s="643"/>
      <c r="B1083" s="633" t="s">
        <v>2295</v>
      </c>
      <c r="C1083" s="634">
        <f t="shared" ref="C1083:F1083" si="199">SUM(C1074,C1077,C1082)</f>
        <v>21061510</v>
      </c>
      <c r="D1083" s="634">
        <f t="shared" si="199"/>
        <v>22518875</v>
      </c>
      <c r="E1083" s="634">
        <f t="shared" si="199"/>
        <v>38502270</v>
      </c>
      <c r="F1083" s="634">
        <f t="shared" si="199"/>
        <v>75000000</v>
      </c>
      <c r="G1083" s="621"/>
    </row>
    <row r="1084" spans="1:7" x14ac:dyDescent="0.25">
      <c r="A1084" s="643"/>
      <c r="B1084" s="633"/>
      <c r="C1084" s="634"/>
      <c r="D1084" s="634"/>
      <c r="E1084" s="634"/>
      <c r="F1084" s="634"/>
      <c r="G1084" s="621"/>
    </row>
    <row r="1085" spans="1:7" x14ac:dyDescent="0.25">
      <c r="A1085" s="651"/>
      <c r="B1085" s="617" t="s">
        <v>2074</v>
      </c>
      <c r="C1085" s="619"/>
      <c r="D1085" s="619"/>
      <c r="E1085" s="619"/>
      <c r="F1085" s="620"/>
      <c r="G1085" s="621"/>
    </row>
    <row r="1086" spans="1:7" x14ac:dyDescent="0.25">
      <c r="A1086" s="656" t="s">
        <v>1031</v>
      </c>
      <c r="B1086" s="633" t="s">
        <v>1032</v>
      </c>
      <c r="C1086" s="619"/>
      <c r="D1086" s="619"/>
      <c r="E1086" s="619"/>
      <c r="F1086" s="620"/>
      <c r="G1086" s="621"/>
    </row>
    <row r="1087" spans="1:7" x14ac:dyDescent="0.25">
      <c r="A1087" s="627">
        <v>120206</v>
      </c>
      <c r="B1087" s="647" t="s">
        <v>2240</v>
      </c>
      <c r="C1087" s="619"/>
      <c r="D1087" s="619"/>
      <c r="E1087" s="619"/>
      <c r="F1087" s="620"/>
      <c r="G1087" s="621"/>
    </row>
    <row r="1088" spans="1:7" ht="15.75" customHeight="1" x14ac:dyDescent="0.25">
      <c r="A1088" s="651">
        <v>12020604</v>
      </c>
      <c r="B1088" s="653" t="s">
        <v>2296</v>
      </c>
      <c r="C1088" s="619">
        <v>0</v>
      </c>
      <c r="D1088" s="626">
        <v>0</v>
      </c>
      <c r="E1088" s="743">
        <v>700000</v>
      </c>
      <c r="F1088" s="743">
        <v>700000</v>
      </c>
      <c r="G1088" s="658" t="s">
        <v>2297</v>
      </c>
    </row>
    <row r="1089" spans="1:7" x14ac:dyDescent="0.25">
      <c r="A1089" s="627"/>
      <c r="B1089" s="633" t="s">
        <v>1461</v>
      </c>
      <c r="C1089" s="632">
        <f t="shared" ref="C1089:F1089" si="200">SUM(C1088)</f>
        <v>0</v>
      </c>
      <c r="D1089" s="632">
        <f t="shared" si="200"/>
        <v>0</v>
      </c>
      <c r="E1089" s="632">
        <f t="shared" si="200"/>
        <v>700000</v>
      </c>
      <c r="F1089" s="632">
        <f t="shared" si="200"/>
        <v>700000</v>
      </c>
      <c r="G1089" s="659"/>
    </row>
    <row r="1090" spans="1:7" x14ac:dyDescent="0.25">
      <c r="A1090" s="627">
        <v>120207</v>
      </c>
      <c r="B1090" s="647" t="s">
        <v>1475</v>
      </c>
      <c r="C1090" s="619"/>
      <c r="D1090" s="619"/>
      <c r="E1090" s="619"/>
      <c r="F1090" s="620"/>
      <c r="G1090" s="659"/>
    </row>
    <row r="1091" spans="1:7" ht="23.25" customHeight="1" x14ac:dyDescent="0.25">
      <c r="A1091" s="651">
        <v>12020703</v>
      </c>
      <c r="B1091" s="653" t="s">
        <v>2298</v>
      </c>
      <c r="C1091" s="619">
        <v>0</v>
      </c>
      <c r="D1091" s="626">
        <v>0</v>
      </c>
      <c r="E1091" s="743">
        <v>1000000</v>
      </c>
      <c r="F1091" s="743">
        <v>1000000</v>
      </c>
      <c r="G1091" s="658" t="s">
        <v>2299</v>
      </c>
    </row>
    <row r="1092" spans="1:7" x14ac:dyDescent="0.25">
      <c r="A1092" s="627"/>
      <c r="B1092" s="633" t="s">
        <v>1461</v>
      </c>
      <c r="C1092" s="632">
        <f t="shared" ref="C1092:F1092" si="201">SUM(C1091)</f>
        <v>0</v>
      </c>
      <c r="D1092" s="632">
        <f t="shared" si="201"/>
        <v>0</v>
      </c>
      <c r="E1092" s="632">
        <f t="shared" si="201"/>
        <v>1000000</v>
      </c>
      <c r="F1092" s="632">
        <f t="shared" si="201"/>
        <v>1000000</v>
      </c>
      <c r="G1092" s="659"/>
    </row>
    <row r="1093" spans="1:7" x14ac:dyDescent="0.25">
      <c r="A1093" s="627">
        <v>120209</v>
      </c>
      <c r="B1093" s="647" t="s">
        <v>2300</v>
      </c>
      <c r="C1093" s="619"/>
      <c r="D1093" s="619"/>
      <c r="E1093" s="619"/>
      <c r="F1093" s="620"/>
      <c r="G1093" s="659"/>
    </row>
    <row r="1094" spans="1:7" ht="20.25" customHeight="1" x14ac:dyDescent="0.25">
      <c r="A1094" s="644">
        <v>12020912</v>
      </c>
      <c r="B1094" s="625" t="s">
        <v>2301</v>
      </c>
      <c r="C1094" s="619">
        <v>0</v>
      </c>
      <c r="D1094" s="688">
        <v>0</v>
      </c>
      <c r="E1094" s="688">
        <v>3000000</v>
      </c>
      <c r="F1094" s="626">
        <v>0</v>
      </c>
      <c r="G1094" s="658" t="s">
        <v>2302</v>
      </c>
    </row>
    <row r="1095" spans="1:7" ht="20.25" customHeight="1" x14ac:dyDescent="0.25">
      <c r="A1095" s="644">
        <v>12020913</v>
      </c>
      <c r="B1095" s="625" t="s">
        <v>2303</v>
      </c>
      <c r="C1095" s="688">
        <v>48000</v>
      </c>
      <c r="D1095" s="688">
        <v>0</v>
      </c>
      <c r="E1095" s="688">
        <v>500000</v>
      </c>
      <c r="F1095" s="743">
        <v>48000</v>
      </c>
      <c r="G1095" s="658" t="s">
        <v>2304</v>
      </c>
    </row>
    <row r="1096" spans="1:7" x14ac:dyDescent="0.25">
      <c r="A1096" s="651">
        <v>12020401</v>
      </c>
      <c r="B1096" s="631" t="s">
        <v>2118</v>
      </c>
      <c r="C1096" s="688">
        <v>0</v>
      </c>
      <c r="D1096" s="688">
        <v>0</v>
      </c>
      <c r="E1096" s="688">
        <v>0</v>
      </c>
      <c r="F1096" s="688">
        <v>0</v>
      </c>
      <c r="G1096" s="621"/>
    </row>
    <row r="1097" spans="1:7" x14ac:dyDescent="0.25">
      <c r="A1097" s="627"/>
      <c r="B1097" s="633" t="s">
        <v>1461</v>
      </c>
      <c r="C1097" s="632">
        <f>SUM(C1094:C1096)</f>
        <v>48000</v>
      </c>
      <c r="D1097" s="632">
        <f t="shared" ref="D1097:F1097" si="202">SUM(D1094:D1096)</f>
        <v>0</v>
      </c>
      <c r="E1097" s="632">
        <f t="shared" si="202"/>
        <v>3500000</v>
      </c>
      <c r="F1097" s="632">
        <f t="shared" si="202"/>
        <v>48000</v>
      </c>
      <c r="G1097" s="621"/>
    </row>
    <row r="1098" spans="1:7" ht="24" x14ac:dyDescent="0.25">
      <c r="A1098" s="643"/>
      <c r="B1098" s="633" t="s">
        <v>2305</v>
      </c>
      <c r="C1098" s="634">
        <f>SUM(C1089,C1092,C1097)</f>
        <v>48000</v>
      </c>
      <c r="D1098" s="634">
        <f t="shared" ref="D1098:F1098" si="203">SUM(D1089,D1092,D1097)</f>
        <v>0</v>
      </c>
      <c r="E1098" s="634">
        <f t="shared" si="203"/>
        <v>5200000</v>
      </c>
      <c r="F1098" s="634">
        <f t="shared" si="203"/>
        <v>1748000</v>
      </c>
      <c r="G1098" s="621"/>
    </row>
    <row r="1099" spans="1:7" x14ac:dyDescent="0.25">
      <c r="A1099" s="643"/>
      <c r="B1099" s="633"/>
      <c r="C1099" s="634"/>
      <c r="D1099" s="634"/>
      <c r="E1099" s="634"/>
      <c r="F1099" s="634"/>
      <c r="G1099" s="621"/>
    </row>
    <row r="1100" spans="1:7" x14ac:dyDescent="0.25">
      <c r="A1100" s="651"/>
      <c r="B1100" s="617" t="s">
        <v>2074</v>
      </c>
      <c r="C1100" s="619"/>
      <c r="D1100" s="619"/>
      <c r="E1100" s="619"/>
      <c r="F1100" s="620"/>
      <c r="G1100" s="621"/>
    </row>
    <row r="1101" spans="1:7" x14ac:dyDescent="0.25">
      <c r="A1101" s="656" t="s">
        <v>1033</v>
      </c>
      <c r="B1101" s="633" t="s">
        <v>2306</v>
      </c>
      <c r="C1101" s="619"/>
      <c r="D1101" s="619"/>
      <c r="E1101" s="619"/>
      <c r="F1101" s="620"/>
      <c r="G1101" s="621"/>
    </row>
    <row r="1102" spans="1:7" x14ac:dyDescent="0.25">
      <c r="A1102" s="627">
        <v>120201</v>
      </c>
      <c r="B1102" s="638" t="s">
        <v>1590</v>
      </c>
      <c r="C1102" s="619"/>
      <c r="D1102" s="619"/>
      <c r="E1102" s="619"/>
      <c r="F1102" s="620"/>
      <c r="G1102" s="621"/>
    </row>
    <row r="1103" spans="1:7" x14ac:dyDescent="0.25">
      <c r="A1103" s="651">
        <v>12020130</v>
      </c>
      <c r="B1103" s="653" t="s">
        <v>2307</v>
      </c>
      <c r="C1103" s="619">
        <v>0</v>
      </c>
      <c r="D1103" s="626">
        <v>0</v>
      </c>
      <c r="E1103" s="619">
        <v>0</v>
      </c>
      <c r="F1103" s="626">
        <v>0</v>
      </c>
      <c r="G1103" s="621"/>
    </row>
    <row r="1104" spans="1:7" x14ac:dyDescent="0.25">
      <c r="A1104" s="627"/>
      <c r="B1104" s="633" t="s">
        <v>1461</v>
      </c>
      <c r="C1104" s="632">
        <f t="shared" ref="C1104:F1104" si="204">SUM(C1103)</f>
        <v>0</v>
      </c>
      <c r="D1104" s="632">
        <f t="shared" si="204"/>
        <v>0</v>
      </c>
      <c r="E1104" s="632">
        <f t="shared" si="204"/>
        <v>0</v>
      </c>
      <c r="F1104" s="632">
        <f t="shared" si="204"/>
        <v>0</v>
      </c>
      <c r="G1104" s="621"/>
    </row>
    <row r="1105" spans="1:7" x14ac:dyDescent="0.25">
      <c r="A1105" s="627">
        <v>120204</v>
      </c>
      <c r="B1105" s="638" t="s">
        <v>1467</v>
      </c>
      <c r="C1105" s="619"/>
      <c r="D1105" s="619"/>
      <c r="E1105" s="619"/>
      <c r="F1105" s="620"/>
      <c r="G1105" s="621"/>
    </row>
    <row r="1106" spans="1:7" x14ac:dyDescent="0.25">
      <c r="A1106" s="651">
        <v>12020494</v>
      </c>
      <c r="B1106" s="653" t="s">
        <v>2084</v>
      </c>
      <c r="C1106" s="688">
        <v>288600</v>
      </c>
      <c r="D1106" s="626">
        <v>0</v>
      </c>
      <c r="E1106" s="626">
        <v>0</v>
      </c>
      <c r="F1106" s="626">
        <v>0</v>
      </c>
      <c r="G1106" s="621"/>
    </row>
    <row r="1107" spans="1:7" x14ac:dyDescent="0.25">
      <c r="A1107" s="627"/>
      <c r="B1107" s="633" t="s">
        <v>1461</v>
      </c>
      <c r="C1107" s="632">
        <f t="shared" ref="C1107:F1107" si="205">SUM(C1106:C1106)</f>
        <v>288600</v>
      </c>
      <c r="D1107" s="632">
        <f t="shared" si="205"/>
        <v>0</v>
      </c>
      <c r="E1107" s="632">
        <f t="shared" si="205"/>
        <v>0</v>
      </c>
      <c r="F1107" s="632">
        <f t="shared" si="205"/>
        <v>0</v>
      </c>
      <c r="G1107" s="621"/>
    </row>
    <row r="1108" spans="1:7" x14ac:dyDescent="0.25">
      <c r="A1108" s="627">
        <v>120206</v>
      </c>
      <c r="B1108" s="647" t="s">
        <v>2240</v>
      </c>
      <c r="C1108" s="619"/>
      <c r="D1108" s="619"/>
      <c r="E1108" s="619"/>
      <c r="F1108" s="620"/>
      <c r="G1108" s="621"/>
    </row>
    <row r="1109" spans="1:7" x14ac:dyDescent="0.25">
      <c r="A1109" s="651">
        <v>12020601</v>
      </c>
      <c r="B1109" s="653" t="s">
        <v>2289</v>
      </c>
      <c r="C1109" s="688">
        <v>6000</v>
      </c>
      <c r="D1109" s="626">
        <v>0</v>
      </c>
      <c r="E1109" s="688">
        <v>5000</v>
      </c>
      <c r="F1109" s="688">
        <v>100000</v>
      </c>
      <c r="G1109" s="658" t="s">
        <v>2308</v>
      </c>
    </row>
    <row r="1110" spans="1:7" x14ac:dyDescent="0.25">
      <c r="A1110" s="651">
        <v>12020636</v>
      </c>
      <c r="B1110" s="653" t="s">
        <v>2309</v>
      </c>
      <c r="C1110" s="688">
        <v>0</v>
      </c>
      <c r="D1110" s="626">
        <v>0</v>
      </c>
      <c r="E1110" s="626">
        <v>0</v>
      </c>
      <c r="F1110" s="626">
        <v>0</v>
      </c>
      <c r="G1110" s="946"/>
    </row>
    <row r="1111" spans="1:7" x14ac:dyDescent="0.25">
      <c r="A1111" s="651">
        <v>12020637</v>
      </c>
      <c r="B1111" s="653" t="s">
        <v>2310</v>
      </c>
      <c r="C1111" s="688">
        <v>245200</v>
      </c>
      <c r="D1111" s="626">
        <v>0</v>
      </c>
      <c r="E1111" s="688">
        <v>135000</v>
      </c>
      <c r="F1111" s="688">
        <v>270000</v>
      </c>
      <c r="G1111" s="658" t="s">
        <v>2311</v>
      </c>
    </row>
    <row r="1112" spans="1:7" x14ac:dyDescent="0.25">
      <c r="A1112" s="651">
        <v>12020638</v>
      </c>
      <c r="B1112" s="653" t="s">
        <v>2312</v>
      </c>
      <c r="C1112" s="688">
        <v>96500</v>
      </c>
      <c r="D1112" s="626">
        <v>0</v>
      </c>
      <c r="E1112" s="688">
        <v>52500</v>
      </c>
      <c r="F1112" s="688">
        <v>105000</v>
      </c>
      <c r="G1112" s="707" t="s">
        <v>2313</v>
      </c>
    </row>
    <row r="1113" spans="1:7" x14ac:dyDescent="0.25">
      <c r="A1113" s="627"/>
      <c r="B1113" s="633" t="s">
        <v>1461</v>
      </c>
      <c r="C1113" s="632">
        <f t="shared" ref="C1113:F1113" si="206">SUM(C1109:C1112)</f>
        <v>347700</v>
      </c>
      <c r="D1113" s="632">
        <f t="shared" si="206"/>
        <v>0</v>
      </c>
      <c r="E1113" s="632">
        <f t="shared" si="206"/>
        <v>192500</v>
      </c>
      <c r="F1113" s="632">
        <f t="shared" si="206"/>
        <v>475000</v>
      </c>
      <c r="G1113" s="621"/>
    </row>
    <row r="1114" spans="1:7" x14ac:dyDescent="0.25">
      <c r="A1114" s="627">
        <v>120207</v>
      </c>
      <c r="B1114" s="647" t="s">
        <v>1475</v>
      </c>
      <c r="C1114" s="619"/>
      <c r="D1114" s="619"/>
      <c r="E1114" s="619"/>
      <c r="F1114" s="620"/>
      <c r="G1114" s="621"/>
    </row>
    <row r="1115" spans="1:7" x14ac:dyDescent="0.25">
      <c r="A1115" s="651">
        <v>12020705</v>
      </c>
      <c r="B1115" s="653" t="s">
        <v>2314</v>
      </c>
      <c r="C1115" s="688">
        <v>1720000</v>
      </c>
      <c r="D1115" s="947">
        <v>670000</v>
      </c>
      <c r="E1115" s="688">
        <v>1420000</v>
      </c>
      <c r="F1115" s="688">
        <v>2000000</v>
      </c>
      <c r="G1115" s="658" t="s">
        <v>2315</v>
      </c>
    </row>
    <row r="1116" spans="1:7" ht="24" x14ac:dyDescent="0.25">
      <c r="A1116" s="651">
        <v>12020709</v>
      </c>
      <c r="B1116" s="653" t="s">
        <v>2316</v>
      </c>
      <c r="C1116" s="688">
        <v>2814235</v>
      </c>
      <c r="D1116" s="626">
        <v>1149500</v>
      </c>
      <c r="E1116" s="688">
        <v>1959000</v>
      </c>
      <c r="F1116" s="688">
        <v>2656000</v>
      </c>
      <c r="G1116" s="658" t="s">
        <v>2317</v>
      </c>
    </row>
    <row r="1117" spans="1:7" x14ac:dyDescent="0.25">
      <c r="A1117" s="651">
        <v>12020761</v>
      </c>
      <c r="B1117" s="653" t="s">
        <v>2318</v>
      </c>
      <c r="C1117" s="688">
        <v>541000</v>
      </c>
      <c r="D1117" s="947">
        <v>140000</v>
      </c>
      <c r="E1117" s="688">
        <v>278000</v>
      </c>
      <c r="F1117" s="688">
        <v>400000</v>
      </c>
      <c r="G1117" s="621"/>
    </row>
    <row r="1118" spans="1:7" x14ac:dyDescent="0.25">
      <c r="A1118" s="627"/>
      <c r="B1118" s="633" t="s">
        <v>1461</v>
      </c>
      <c r="C1118" s="632">
        <f t="shared" ref="C1118:F1118" si="207">SUM(C1115:C1117)</f>
        <v>5075235</v>
      </c>
      <c r="D1118" s="632">
        <f t="shared" si="207"/>
        <v>1959500</v>
      </c>
      <c r="E1118" s="632">
        <f t="shared" si="207"/>
        <v>3657000</v>
      </c>
      <c r="F1118" s="632">
        <f t="shared" si="207"/>
        <v>5056000</v>
      </c>
      <c r="G1118" s="621"/>
    </row>
    <row r="1119" spans="1:7" x14ac:dyDescent="0.25">
      <c r="A1119" s="627">
        <v>120209</v>
      </c>
      <c r="B1119" s="647" t="s">
        <v>1824</v>
      </c>
      <c r="C1119" s="619"/>
      <c r="D1119" s="619"/>
      <c r="E1119" s="619"/>
      <c r="F1119" s="620"/>
      <c r="G1119" s="621"/>
    </row>
    <row r="1120" spans="1:7" ht="14.25" customHeight="1" x14ac:dyDescent="0.25">
      <c r="A1120" s="651">
        <v>12020908</v>
      </c>
      <c r="B1120" s="653" t="s">
        <v>2319</v>
      </c>
      <c r="C1120" s="688">
        <v>50850</v>
      </c>
      <c r="D1120" s="947">
        <v>58450</v>
      </c>
      <c r="E1120" s="688">
        <v>60400</v>
      </c>
      <c r="F1120" s="688">
        <v>100000</v>
      </c>
      <c r="G1120" s="658" t="s">
        <v>2320</v>
      </c>
    </row>
    <row r="1121" spans="1:7" x14ac:dyDescent="0.25">
      <c r="A1121" s="651">
        <v>12020909</v>
      </c>
      <c r="B1121" s="653" t="s">
        <v>2321</v>
      </c>
      <c r="C1121" s="619">
        <v>0</v>
      </c>
      <c r="D1121" s="626">
        <v>54000</v>
      </c>
      <c r="E1121" s="619">
        <v>0</v>
      </c>
      <c r="F1121" s="626">
        <v>0</v>
      </c>
      <c r="G1121" s="621"/>
    </row>
    <row r="1122" spans="1:7" x14ac:dyDescent="0.25">
      <c r="A1122" s="627"/>
      <c r="B1122" s="633" t="s">
        <v>1461</v>
      </c>
      <c r="C1122" s="632">
        <f t="shared" ref="C1122:F1122" si="208">SUM(C1120:C1121)</f>
        <v>50850</v>
      </c>
      <c r="D1122" s="632">
        <f t="shared" si="208"/>
        <v>112450</v>
      </c>
      <c r="E1122" s="632">
        <f t="shared" si="208"/>
        <v>60400</v>
      </c>
      <c r="F1122" s="632">
        <f t="shared" si="208"/>
        <v>100000</v>
      </c>
      <c r="G1122" s="621"/>
    </row>
    <row r="1123" spans="1:7" ht="24" x14ac:dyDescent="0.25">
      <c r="A1123" s="643"/>
      <c r="B1123" s="633" t="s">
        <v>2322</v>
      </c>
      <c r="C1123" s="634">
        <f t="shared" ref="C1123:F1123" si="209">SUM(C1104,C1107,C1113,C1118,C1122)</f>
        <v>5762385</v>
      </c>
      <c r="D1123" s="634">
        <f t="shared" si="209"/>
        <v>2071950</v>
      </c>
      <c r="E1123" s="634">
        <f t="shared" si="209"/>
        <v>3909900</v>
      </c>
      <c r="F1123" s="634">
        <f t="shared" si="209"/>
        <v>5631000</v>
      </c>
      <c r="G1123" s="621"/>
    </row>
    <row r="1124" spans="1:7" x14ac:dyDescent="0.25">
      <c r="A1124" s="643"/>
      <c r="B1124" s="633"/>
      <c r="C1124" s="634"/>
      <c r="D1124" s="634"/>
      <c r="E1124" s="634"/>
      <c r="F1124" s="634"/>
      <c r="G1124" s="621"/>
    </row>
    <row r="1125" spans="1:7" x14ac:dyDescent="0.25">
      <c r="A1125" s="651"/>
      <c r="B1125" s="617" t="s">
        <v>2074</v>
      </c>
      <c r="C1125" s="619"/>
      <c r="D1125" s="619"/>
      <c r="E1125" s="619"/>
      <c r="F1125" s="620"/>
      <c r="G1125" s="621"/>
    </row>
    <row r="1126" spans="1:7" x14ac:dyDescent="0.25">
      <c r="A1126" s="656" t="s">
        <v>1034</v>
      </c>
      <c r="B1126" s="633" t="s">
        <v>1035</v>
      </c>
      <c r="C1126" s="619"/>
      <c r="D1126" s="619"/>
      <c r="E1126" s="619"/>
      <c r="F1126" s="620"/>
      <c r="G1126" s="621"/>
    </row>
    <row r="1127" spans="1:7" x14ac:dyDescent="0.25">
      <c r="A1127" s="627">
        <v>120201</v>
      </c>
      <c r="B1127" s="638" t="s">
        <v>1590</v>
      </c>
      <c r="C1127" s="619"/>
      <c r="D1127" s="619"/>
      <c r="E1127" s="619"/>
      <c r="F1127" s="620"/>
      <c r="G1127" s="621"/>
    </row>
    <row r="1128" spans="1:7" x14ac:dyDescent="0.25">
      <c r="A1128" s="651">
        <v>12020146</v>
      </c>
      <c r="B1128" s="653" t="s">
        <v>2323</v>
      </c>
      <c r="C1128" s="619">
        <v>0</v>
      </c>
      <c r="D1128" s="619">
        <v>16466136</v>
      </c>
      <c r="E1128" s="619">
        <v>0</v>
      </c>
      <c r="F1128" s="626">
        <v>0</v>
      </c>
      <c r="G1128" s="621"/>
    </row>
    <row r="1129" spans="1:7" x14ac:dyDescent="0.25">
      <c r="A1129" s="627"/>
      <c r="B1129" s="633" t="s">
        <v>1461</v>
      </c>
      <c r="C1129" s="628">
        <f t="shared" ref="C1129:F1129" si="210">SUM(C1128)</f>
        <v>0</v>
      </c>
      <c r="D1129" s="628">
        <f t="shared" si="210"/>
        <v>16466136</v>
      </c>
      <c r="E1129" s="628">
        <f t="shared" si="210"/>
        <v>0</v>
      </c>
      <c r="F1129" s="628">
        <f t="shared" si="210"/>
        <v>0</v>
      </c>
      <c r="G1129" s="621"/>
    </row>
    <row r="1130" spans="1:7" x14ac:dyDescent="0.25">
      <c r="A1130" s="627">
        <v>120204</v>
      </c>
      <c r="B1130" s="638" t="s">
        <v>1467</v>
      </c>
      <c r="C1130" s="619"/>
      <c r="D1130" s="619"/>
      <c r="E1130" s="619"/>
      <c r="F1130" s="620"/>
      <c r="G1130" s="621"/>
    </row>
    <row r="1131" spans="1:7" x14ac:dyDescent="0.25">
      <c r="A1131" s="651">
        <v>12020417</v>
      </c>
      <c r="B1131" s="625" t="s">
        <v>1535</v>
      </c>
      <c r="C1131" s="619">
        <v>0</v>
      </c>
      <c r="D1131" s="626">
        <v>0</v>
      </c>
      <c r="E1131" s="619">
        <v>0</v>
      </c>
      <c r="F1131" s="626">
        <v>0</v>
      </c>
      <c r="G1131" s="621"/>
    </row>
    <row r="1132" spans="1:7" x14ac:dyDescent="0.25">
      <c r="A1132" s="651">
        <v>12020427</v>
      </c>
      <c r="B1132" s="653" t="s">
        <v>1469</v>
      </c>
      <c r="C1132" s="619">
        <v>0</v>
      </c>
      <c r="D1132" s="626">
        <v>0</v>
      </c>
      <c r="E1132" s="619">
        <v>0</v>
      </c>
      <c r="F1132" s="626">
        <v>0</v>
      </c>
      <c r="G1132" s="621"/>
    </row>
    <row r="1133" spans="1:7" x14ac:dyDescent="0.25">
      <c r="A1133" s="651">
        <v>12020455</v>
      </c>
      <c r="B1133" s="653" t="s">
        <v>1471</v>
      </c>
      <c r="C1133" s="619">
        <v>0</v>
      </c>
      <c r="D1133" s="626">
        <v>0</v>
      </c>
      <c r="E1133" s="688">
        <v>100000</v>
      </c>
      <c r="F1133" s="626">
        <v>0</v>
      </c>
      <c r="G1133" s="621"/>
    </row>
    <row r="1134" spans="1:7" ht="18.75" customHeight="1" x14ac:dyDescent="0.25">
      <c r="A1134" s="651">
        <v>12020494</v>
      </c>
      <c r="B1134" s="653" t="s">
        <v>2084</v>
      </c>
      <c r="C1134" s="688">
        <v>61600</v>
      </c>
      <c r="D1134" s="626">
        <v>0</v>
      </c>
      <c r="E1134" s="688">
        <v>300000</v>
      </c>
      <c r="F1134" s="688">
        <v>200000</v>
      </c>
      <c r="G1134" s="781" t="s">
        <v>2324</v>
      </c>
    </row>
    <row r="1135" spans="1:7" ht="20.25" customHeight="1" x14ac:dyDescent="0.25">
      <c r="A1135" s="651">
        <v>12021419</v>
      </c>
      <c r="B1135" s="653" t="s">
        <v>2325</v>
      </c>
      <c r="C1135" s="626">
        <v>0</v>
      </c>
      <c r="D1135" s="626">
        <v>0</v>
      </c>
      <c r="E1135" s="626">
        <v>0</v>
      </c>
      <c r="F1135" s="688">
        <v>1620000</v>
      </c>
      <c r="G1135" s="948" t="s">
        <v>2326</v>
      </c>
    </row>
    <row r="1136" spans="1:7" x14ac:dyDescent="0.25">
      <c r="A1136" s="627"/>
      <c r="B1136" s="633" t="s">
        <v>1461</v>
      </c>
      <c r="C1136" s="632">
        <f>SUM(C1131:C1135)</f>
        <v>61600</v>
      </c>
      <c r="D1136" s="632">
        <f t="shared" ref="D1136:F1136" si="211">SUM(D1131:D1135)</f>
        <v>0</v>
      </c>
      <c r="E1136" s="632">
        <f t="shared" si="211"/>
        <v>400000</v>
      </c>
      <c r="F1136" s="632">
        <f t="shared" si="211"/>
        <v>1820000</v>
      </c>
      <c r="G1136" s="621"/>
    </row>
    <row r="1137" spans="1:7" x14ac:dyDescent="0.25">
      <c r="A1137" s="627">
        <v>120206</v>
      </c>
      <c r="B1137" s="647" t="s">
        <v>2240</v>
      </c>
      <c r="C1137" s="619"/>
      <c r="D1137" s="619"/>
      <c r="E1137" s="619"/>
      <c r="F1137" s="620"/>
      <c r="G1137" s="621"/>
    </row>
    <row r="1138" spans="1:7" ht="24.75" x14ac:dyDescent="0.25">
      <c r="A1138" s="651">
        <v>12020604</v>
      </c>
      <c r="B1138" s="653" t="s">
        <v>2089</v>
      </c>
      <c r="C1138" s="619">
        <v>198400</v>
      </c>
      <c r="D1138" s="619"/>
      <c r="E1138" s="688">
        <v>1000000</v>
      </c>
      <c r="F1138" s="688">
        <v>2000000</v>
      </c>
      <c r="G1138" s="948" t="s">
        <v>2327</v>
      </c>
    </row>
    <row r="1139" spans="1:7" x14ac:dyDescent="0.25">
      <c r="A1139" s="627"/>
      <c r="B1139" s="633" t="s">
        <v>1461</v>
      </c>
      <c r="C1139" s="632">
        <f t="shared" ref="C1139:F1139" si="212">SUM(C1138:C1138)</f>
        <v>198400</v>
      </c>
      <c r="D1139" s="632">
        <f t="shared" si="212"/>
        <v>0</v>
      </c>
      <c r="E1139" s="632">
        <f t="shared" si="212"/>
        <v>1000000</v>
      </c>
      <c r="F1139" s="632">
        <f t="shared" si="212"/>
        <v>2000000</v>
      </c>
      <c r="G1139" s="621"/>
    </row>
    <row r="1140" spans="1:7" x14ac:dyDescent="0.25">
      <c r="A1140" s="627">
        <v>120207</v>
      </c>
      <c r="B1140" s="647" t="s">
        <v>1475</v>
      </c>
      <c r="C1140" s="619"/>
      <c r="D1140" s="619"/>
      <c r="E1140" s="619"/>
      <c r="F1140" s="620"/>
      <c r="G1140" s="621"/>
    </row>
    <row r="1141" spans="1:7" x14ac:dyDescent="0.25">
      <c r="A1141" s="651">
        <v>12020703</v>
      </c>
      <c r="B1141" s="653" t="s">
        <v>2298</v>
      </c>
      <c r="C1141" s="626">
        <v>0</v>
      </c>
      <c r="D1141" s="626">
        <v>0</v>
      </c>
      <c r="E1141" s="688">
        <v>600000</v>
      </c>
      <c r="F1141" s="688">
        <v>1200000</v>
      </c>
      <c r="G1141" s="621"/>
    </row>
    <row r="1142" spans="1:7" ht="19.5" customHeight="1" x14ac:dyDescent="0.25">
      <c r="A1142" s="651">
        <v>12020757</v>
      </c>
      <c r="B1142" s="744" t="s">
        <v>2328</v>
      </c>
      <c r="C1142" s="688">
        <v>7475781</v>
      </c>
      <c r="D1142" s="626">
        <v>0</v>
      </c>
      <c r="E1142" s="688">
        <v>16209497</v>
      </c>
      <c r="F1142" s="688">
        <v>120000000</v>
      </c>
      <c r="G1142" s="948" t="s">
        <v>2329</v>
      </c>
    </row>
    <row r="1143" spans="1:7" ht="21.75" customHeight="1" x14ac:dyDescent="0.25">
      <c r="A1143" s="651">
        <v>12020758</v>
      </c>
      <c r="B1143" s="744" t="s">
        <v>2330</v>
      </c>
      <c r="C1143" s="688">
        <v>19071000</v>
      </c>
      <c r="D1143" s="626">
        <v>0</v>
      </c>
      <c r="E1143" s="688">
        <v>23609000</v>
      </c>
      <c r="F1143" s="688">
        <v>25428000</v>
      </c>
      <c r="G1143" s="948" t="s">
        <v>2331</v>
      </c>
    </row>
    <row r="1144" spans="1:7" ht="19.5" customHeight="1" x14ac:dyDescent="0.25">
      <c r="A1144" s="651">
        <v>12020759</v>
      </c>
      <c r="B1144" s="653" t="s">
        <v>2332</v>
      </c>
      <c r="C1144" s="688">
        <v>5529075</v>
      </c>
      <c r="D1144" s="626">
        <v>0</v>
      </c>
      <c r="E1144" s="688">
        <v>9800500</v>
      </c>
      <c r="F1144" s="688">
        <v>8221200</v>
      </c>
      <c r="G1144" s="948" t="s">
        <v>2333</v>
      </c>
    </row>
    <row r="1145" spans="1:7" ht="19.5" customHeight="1" x14ac:dyDescent="0.25">
      <c r="A1145" s="651">
        <v>12020760</v>
      </c>
      <c r="B1145" s="653" t="s">
        <v>2334</v>
      </c>
      <c r="C1145" s="688">
        <v>230500</v>
      </c>
      <c r="D1145" s="626">
        <v>0</v>
      </c>
      <c r="E1145" s="688">
        <v>3305500</v>
      </c>
      <c r="F1145" s="688">
        <v>805000</v>
      </c>
      <c r="G1145" s="948" t="s">
        <v>2335</v>
      </c>
    </row>
    <row r="1146" spans="1:7" x14ac:dyDescent="0.25">
      <c r="A1146" s="651">
        <v>12021705</v>
      </c>
      <c r="B1146" s="653" t="s">
        <v>3015</v>
      </c>
      <c r="C1146" s="626">
        <v>462000</v>
      </c>
      <c r="D1146" s="626">
        <v>0</v>
      </c>
      <c r="E1146" s="626">
        <v>0</v>
      </c>
      <c r="F1146" s="688">
        <v>2415000</v>
      </c>
      <c r="G1146" s="621"/>
    </row>
    <row r="1147" spans="1:7" x14ac:dyDescent="0.25">
      <c r="A1147" s="627"/>
      <c r="B1147" s="633" t="s">
        <v>1461</v>
      </c>
      <c r="C1147" s="632">
        <f>SUM(C1141:C1146)</f>
        <v>32768356</v>
      </c>
      <c r="D1147" s="632">
        <f t="shared" ref="D1147:F1147" si="213">SUM(D1141:D1146)</f>
        <v>0</v>
      </c>
      <c r="E1147" s="632">
        <f t="shared" si="213"/>
        <v>53524497</v>
      </c>
      <c r="F1147" s="632">
        <f t="shared" si="213"/>
        <v>158069200</v>
      </c>
      <c r="G1147" s="621"/>
    </row>
    <row r="1148" spans="1:7" x14ac:dyDescent="0.25">
      <c r="A1148" s="627">
        <v>120208</v>
      </c>
      <c r="B1148" s="647" t="s">
        <v>1881</v>
      </c>
      <c r="C1148" s="619"/>
      <c r="D1148" s="619"/>
      <c r="E1148" s="619"/>
      <c r="F1148" s="620"/>
      <c r="G1148" s="621"/>
    </row>
    <row r="1149" spans="1:7" x14ac:dyDescent="0.25">
      <c r="A1149" s="651">
        <v>12020801</v>
      </c>
      <c r="B1149" s="653" t="s">
        <v>2336</v>
      </c>
      <c r="C1149" s="619">
        <v>0</v>
      </c>
      <c r="D1149" s="619"/>
      <c r="E1149" s="619">
        <v>0</v>
      </c>
      <c r="F1149" s="626">
        <v>0</v>
      </c>
      <c r="G1149" s="621"/>
    </row>
    <row r="1150" spans="1:7" x14ac:dyDescent="0.25">
      <c r="A1150" s="627"/>
      <c r="B1150" s="633" t="s">
        <v>1461</v>
      </c>
      <c r="C1150" s="632">
        <f t="shared" ref="C1150:F1150" si="214">SUM(C1149)</f>
        <v>0</v>
      </c>
      <c r="D1150" s="632">
        <f t="shared" si="214"/>
        <v>0</v>
      </c>
      <c r="E1150" s="632">
        <f t="shared" si="214"/>
        <v>0</v>
      </c>
      <c r="F1150" s="632">
        <f t="shared" si="214"/>
        <v>0</v>
      </c>
      <c r="G1150" s="621"/>
    </row>
    <row r="1151" spans="1:7" x14ac:dyDescent="0.25">
      <c r="A1151" s="627">
        <v>120209</v>
      </c>
      <c r="B1151" s="647" t="s">
        <v>1824</v>
      </c>
      <c r="C1151" s="619"/>
      <c r="D1151" s="619"/>
      <c r="E1151" s="619"/>
      <c r="F1151" s="620"/>
      <c r="G1151" s="621"/>
    </row>
    <row r="1152" spans="1:7" x14ac:dyDescent="0.25">
      <c r="A1152" s="651">
        <v>12020905</v>
      </c>
      <c r="B1152" s="653" t="s">
        <v>2337</v>
      </c>
      <c r="C1152" s="688">
        <v>40000</v>
      </c>
      <c r="D1152" s="688">
        <v>0</v>
      </c>
      <c r="E1152" s="688">
        <v>50000</v>
      </c>
      <c r="F1152" s="688">
        <v>100000</v>
      </c>
      <c r="G1152" s="948" t="s">
        <v>2338</v>
      </c>
    </row>
    <row r="1153" spans="1:7" ht="24" x14ac:dyDescent="0.25">
      <c r="A1153" s="651">
        <v>12020915</v>
      </c>
      <c r="B1153" s="653" t="s">
        <v>2339</v>
      </c>
      <c r="C1153" s="626">
        <v>0</v>
      </c>
      <c r="D1153" s="688">
        <v>0</v>
      </c>
      <c r="E1153" s="688">
        <v>56358789</v>
      </c>
      <c r="F1153" s="626">
        <v>0</v>
      </c>
      <c r="G1153" s="948"/>
    </row>
    <row r="1154" spans="1:7" ht="17.25" customHeight="1" x14ac:dyDescent="0.25">
      <c r="A1154" s="651">
        <v>12020916</v>
      </c>
      <c r="B1154" s="745" t="s">
        <v>2340</v>
      </c>
      <c r="C1154" s="688">
        <v>42785500</v>
      </c>
      <c r="D1154" s="688">
        <v>0</v>
      </c>
      <c r="E1154" s="688">
        <v>14135000</v>
      </c>
      <c r="F1154" s="688">
        <v>12900000</v>
      </c>
      <c r="G1154" s="948" t="s">
        <v>2341</v>
      </c>
    </row>
    <row r="1155" spans="1:7" ht="17.25" customHeight="1" x14ac:dyDescent="0.25">
      <c r="A1155" s="651">
        <v>12020917</v>
      </c>
      <c r="B1155" s="745" t="s">
        <v>2342</v>
      </c>
      <c r="C1155" s="688">
        <v>17475000</v>
      </c>
      <c r="D1155" s="688">
        <v>0</v>
      </c>
      <c r="E1155" s="688">
        <v>13350000</v>
      </c>
      <c r="F1155" s="688">
        <v>18900000</v>
      </c>
      <c r="G1155" s="948" t="s">
        <v>2343</v>
      </c>
    </row>
    <row r="1156" spans="1:7" ht="17.25" customHeight="1" x14ac:dyDescent="0.25">
      <c r="A1156" s="651">
        <v>12020918</v>
      </c>
      <c r="B1156" s="745" t="s">
        <v>2344</v>
      </c>
      <c r="C1156" s="688">
        <v>7954395</v>
      </c>
      <c r="D1156" s="688">
        <v>0</v>
      </c>
      <c r="E1156" s="688">
        <v>3735000</v>
      </c>
      <c r="F1156" s="688">
        <v>3840000</v>
      </c>
      <c r="G1156" s="949" t="s">
        <v>2345</v>
      </c>
    </row>
    <row r="1157" spans="1:7" x14ac:dyDescent="0.25">
      <c r="A1157" s="651">
        <v>12020919</v>
      </c>
      <c r="B1157" s="745" t="s">
        <v>2346</v>
      </c>
      <c r="C1157" s="688">
        <v>10108390</v>
      </c>
      <c r="D1157" s="688">
        <v>0</v>
      </c>
      <c r="E1157" s="688">
        <v>15740000</v>
      </c>
      <c r="F1157" s="688">
        <v>82236000</v>
      </c>
      <c r="G1157" s="621"/>
    </row>
    <row r="1158" spans="1:7" x14ac:dyDescent="0.25">
      <c r="A1158" s="627"/>
      <c r="B1158" s="633" t="s">
        <v>1461</v>
      </c>
      <c r="C1158" s="632">
        <f t="shared" ref="C1158:F1158" si="215">SUM(C1152:C1157)</f>
        <v>78363285</v>
      </c>
      <c r="D1158" s="632">
        <f t="shared" si="215"/>
        <v>0</v>
      </c>
      <c r="E1158" s="632">
        <f t="shared" si="215"/>
        <v>103368789</v>
      </c>
      <c r="F1158" s="632">
        <f t="shared" si="215"/>
        <v>117976000</v>
      </c>
      <c r="G1158" s="621"/>
    </row>
    <row r="1159" spans="1:7" ht="24" x14ac:dyDescent="0.25">
      <c r="A1159" s="643"/>
      <c r="B1159" s="633" t="s">
        <v>2347</v>
      </c>
      <c r="C1159" s="634">
        <f>SUM(C1129,C1136,C1139,C1147,C1150,C1158)</f>
        <v>111391641</v>
      </c>
      <c r="D1159" s="634">
        <f t="shared" ref="D1159:E1159" si="216">SUM(D1129,D1136,D1139,D1147,D1150,D1158)</f>
        <v>16466136</v>
      </c>
      <c r="E1159" s="634">
        <f t="shared" si="216"/>
        <v>158293286</v>
      </c>
      <c r="F1159" s="634">
        <f>SUM(F1129,F1136,F1139,F1147,F1150,F1158)</f>
        <v>279865200</v>
      </c>
      <c r="G1159" s="621"/>
    </row>
    <row r="1160" spans="1:7" x14ac:dyDescent="0.25">
      <c r="A1160" s="643"/>
      <c r="B1160" s="633"/>
      <c r="C1160" s="634"/>
      <c r="D1160" s="634"/>
      <c r="E1160" s="634"/>
      <c r="F1160" s="634"/>
      <c r="G1160" s="621"/>
    </row>
    <row r="1161" spans="1:7" x14ac:dyDescent="0.25">
      <c r="A1161" s="651"/>
      <c r="B1161" s="617" t="s">
        <v>2074</v>
      </c>
      <c r="C1161" s="619"/>
      <c r="D1161" s="619"/>
      <c r="E1161" s="619"/>
      <c r="F1161" s="620"/>
      <c r="G1161" s="621"/>
    </row>
    <row r="1162" spans="1:7" x14ac:dyDescent="0.25">
      <c r="A1162" s="656" t="s">
        <v>1036</v>
      </c>
      <c r="B1162" s="633" t="s">
        <v>1037</v>
      </c>
      <c r="C1162" s="619"/>
      <c r="D1162" s="619"/>
      <c r="E1162" s="619"/>
      <c r="F1162" s="620"/>
      <c r="G1162" s="621"/>
    </row>
    <row r="1163" spans="1:7" x14ac:dyDescent="0.25">
      <c r="A1163" s="627">
        <v>120207</v>
      </c>
      <c r="B1163" s="647" t="s">
        <v>1475</v>
      </c>
      <c r="C1163" s="619"/>
      <c r="D1163" s="619"/>
      <c r="E1163" s="619"/>
      <c r="F1163" s="620"/>
      <c r="G1163" s="621"/>
    </row>
    <row r="1164" spans="1:7" ht="21" customHeight="1" x14ac:dyDescent="0.25">
      <c r="A1164" s="651">
        <v>12020705</v>
      </c>
      <c r="B1164" s="653" t="s">
        <v>2348</v>
      </c>
      <c r="C1164" s="688">
        <v>235000</v>
      </c>
      <c r="D1164" s="626">
        <v>0</v>
      </c>
      <c r="E1164" s="688">
        <v>1239700</v>
      </c>
      <c r="F1164" s="626">
        <v>0</v>
      </c>
      <c r="G1164" s="621"/>
    </row>
    <row r="1165" spans="1:7" ht="21" customHeight="1" x14ac:dyDescent="0.25">
      <c r="A1165" s="651">
        <v>12020711</v>
      </c>
      <c r="B1165" s="653" t="s">
        <v>2349</v>
      </c>
      <c r="C1165" s="688">
        <v>569700</v>
      </c>
      <c r="D1165" s="626">
        <v>443300</v>
      </c>
      <c r="E1165" s="688">
        <v>1708000</v>
      </c>
      <c r="F1165" s="688">
        <v>1708000</v>
      </c>
      <c r="G1165" s="621"/>
    </row>
    <row r="1166" spans="1:7" x14ac:dyDescent="0.25">
      <c r="A1166" s="651">
        <v>12020761</v>
      </c>
      <c r="B1166" s="653" t="s">
        <v>2318</v>
      </c>
      <c r="C1166" s="688">
        <v>937000</v>
      </c>
      <c r="D1166" s="626">
        <v>1720000</v>
      </c>
      <c r="E1166" s="688">
        <v>1100000</v>
      </c>
      <c r="F1166" s="688">
        <v>1100000</v>
      </c>
      <c r="G1166" s="621"/>
    </row>
    <row r="1167" spans="1:7" x14ac:dyDescent="0.25">
      <c r="A1167" s="651">
        <v>12020762</v>
      </c>
      <c r="B1167" s="653" t="s">
        <v>2350</v>
      </c>
      <c r="C1167" s="688">
        <v>927600</v>
      </c>
      <c r="D1167" s="626">
        <v>851500</v>
      </c>
      <c r="E1167" s="688">
        <v>1400000</v>
      </c>
      <c r="F1167" s="688">
        <v>1400000</v>
      </c>
      <c r="G1167" s="621"/>
    </row>
    <row r="1168" spans="1:7" x14ac:dyDescent="0.25">
      <c r="A1168" s="627"/>
      <c r="B1168" s="633" t="s">
        <v>1461</v>
      </c>
      <c r="C1168" s="632">
        <f t="shared" ref="C1168:F1168" si="217">SUM(C1164:C1167)</f>
        <v>2669300</v>
      </c>
      <c r="D1168" s="632">
        <f t="shared" si="217"/>
        <v>3014800</v>
      </c>
      <c r="E1168" s="632">
        <f t="shared" si="217"/>
        <v>5447700</v>
      </c>
      <c r="F1168" s="632">
        <f t="shared" si="217"/>
        <v>4208000</v>
      </c>
      <c r="G1168" s="621"/>
    </row>
    <row r="1169" spans="1:7" ht="24" x14ac:dyDescent="0.25">
      <c r="A1169" s="643"/>
      <c r="B1169" s="633" t="s">
        <v>2351</v>
      </c>
      <c r="C1169" s="634">
        <f t="shared" ref="C1169:F1169" si="218">SUM(C1168)</f>
        <v>2669300</v>
      </c>
      <c r="D1169" s="634">
        <f t="shared" si="218"/>
        <v>3014800</v>
      </c>
      <c r="E1169" s="634">
        <f t="shared" si="218"/>
        <v>5447700</v>
      </c>
      <c r="F1169" s="634">
        <f t="shared" si="218"/>
        <v>4208000</v>
      </c>
      <c r="G1169" s="621"/>
    </row>
    <row r="1170" spans="1:7" x14ac:dyDescent="0.25">
      <c r="A1170" s="643"/>
      <c r="B1170" s="633"/>
      <c r="C1170" s="634"/>
      <c r="D1170" s="634"/>
      <c r="E1170" s="634"/>
      <c r="F1170" s="634"/>
      <c r="G1170" s="621"/>
    </row>
    <row r="1171" spans="1:7" x14ac:dyDescent="0.25">
      <c r="A1171" s="651"/>
      <c r="B1171" s="617" t="s">
        <v>2074</v>
      </c>
      <c r="C1171" s="619"/>
      <c r="D1171" s="619"/>
      <c r="E1171" s="619"/>
      <c r="F1171" s="620"/>
      <c r="G1171" s="621"/>
    </row>
    <row r="1172" spans="1:7" x14ac:dyDescent="0.25">
      <c r="A1172" s="656" t="s">
        <v>1038</v>
      </c>
      <c r="B1172" s="633" t="s">
        <v>1039</v>
      </c>
      <c r="C1172" s="619"/>
      <c r="D1172" s="619"/>
      <c r="E1172" s="619"/>
      <c r="F1172" s="620"/>
      <c r="G1172" s="621"/>
    </row>
    <row r="1173" spans="1:7" x14ac:dyDescent="0.25">
      <c r="A1173" s="627">
        <v>120204</v>
      </c>
      <c r="B1173" s="638" t="s">
        <v>1467</v>
      </c>
      <c r="C1173" s="619"/>
      <c r="D1173" s="619"/>
      <c r="E1173" s="619"/>
      <c r="F1173" s="620"/>
      <c r="G1173" s="621"/>
    </row>
    <row r="1174" spans="1:7" x14ac:dyDescent="0.25">
      <c r="A1174" s="651">
        <v>12020454</v>
      </c>
      <c r="B1174" s="619" t="s">
        <v>2352</v>
      </c>
      <c r="C1174" s="688">
        <v>1795440</v>
      </c>
      <c r="D1174" s="792">
        <v>836747</v>
      </c>
      <c r="E1174" s="688">
        <v>393960</v>
      </c>
      <c r="F1174" s="688">
        <v>400000</v>
      </c>
      <c r="G1174" s="707" t="s">
        <v>2353</v>
      </c>
    </row>
    <row r="1175" spans="1:7" ht="19.5" customHeight="1" x14ac:dyDescent="0.25">
      <c r="A1175" s="651">
        <v>12020465</v>
      </c>
      <c r="B1175" s="653" t="s">
        <v>2354</v>
      </c>
      <c r="C1175" s="626">
        <v>0</v>
      </c>
      <c r="D1175" s="792">
        <v>0</v>
      </c>
      <c r="E1175" s="626">
        <v>0</v>
      </c>
      <c r="F1175" s="626">
        <v>0</v>
      </c>
      <c r="G1175" s="658" t="s">
        <v>2355</v>
      </c>
    </row>
    <row r="1176" spans="1:7" x14ac:dyDescent="0.25">
      <c r="A1176" s="627"/>
      <c r="B1176" s="633" t="s">
        <v>1461</v>
      </c>
      <c r="C1176" s="632">
        <f t="shared" ref="C1176:F1176" si="219">SUM(C1174:C1175)</f>
        <v>1795440</v>
      </c>
      <c r="D1176" s="904">
        <f t="shared" si="219"/>
        <v>836747</v>
      </c>
      <c r="E1176" s="632">
        <f t="shared" si="219"/>
        <v>393960</v>
      </c>
      <c r="F1176" s="632">
        <f t="shared" si="219"/>
        <v>400000</v>
      </c>
      <c r="G1176" s="706"/>
    </row>
    <row r="1177" spans="1:7" x14ac:dyDescent="0.25">
      <c r="A1177" s="627">
        <v>120206</v>
      </c>
      <c r="B1177" s="647" t="s">
        <v>2240</v>
      </c>
      <c r="C1177" s="619"/>
      <c r="D1177" s="950"/>
      <c r="E1177" s="619"/>
      <c r="F1177" s="620"/>
      <c r="G1177" s="706"/>
    </row>
    <row r="1178" spans="1:7" ht="25.5" customHeight="1" x14ac:dyDescent="0.25">
      <c r="A1178" s="651">
        <v>12020635</v>
      </c>
      <c r="B1178" s="653" t="s">
        <v>2356</v>
      </c>
      <c r="C1178" s="626">
        <v>9879000</v>
      </c>
      <c r="D1178" s="792">
        <v>0</v>
      </c>
      <c r="E1178" s="626">
        <v>0</v>
      </c>
      <c r="F1178" s="626">
        <v>0</v>
      </c>
      <c r="G1178" s="707" t="s">
        <v>2357</v>
      </c>
    </row>
    <row r="1179" spans="1:7" x14ac:dyDescent="0.25">
      <c r="A1179" s="651">
        <v>12020651</v>
      </c>
      <c r="B1179" s="653" t="s">
        <v>2358</v>
      </c>
      <c r="C1179" s="688">
        <v>0</v>
      </c>
      <c r="D1179" s="792">
        <v>0</v>
      </c>
      <c r="E1179" s="688">
        <v>2595340</v>
      </c>
      <c r="F1179" s="626">
        <v>0</v>
      </c>
      <c r="G1179" s="621"/>
    </row>
    <row r="1180" spans="1:7" x14ac:dyDescent="0.25">
      <c r="A1180" s="651">
        <v>12020652</v>
      </c>
      <c r="B1180" s="653" t="s">
        <v>2359</v>
      </c>
      <c r="C1180" s="688">
        <v>0</v>
      </c>
      <c r="D1180" s="626">
        <v>0</v>
      </c>
      <c r="E1180" s="688">
        <v>521249</v>
      </c>
      <c r="F1180" s="626">
        <v>0</v>
      </c>
      <c r="G1180" s="621"/>
    </row>
    <row r="1181" spans="1:7" x14ac:dyDescent="0.25">
      <c r="A1181" s="627"/>
      <c r="B1181" s="633" t="s">
        <v>1461</v>
      </c>
      <c r="C1181" s="632">
        <f t="shared" ref="C1181:F1181" si="220">SUM(C1178:C1180)</f>
        <v>9879000</v>
      </c>
      <c r="D1181" s="632">
        <f t="shared" si="220"/>
        <v>0</v>
      </c>
      <c r="E1181" s="632">
        <f t="shared" si="220"/>
        <v>3116589</v>
      </c>
      <c r="F1181" s="632">
        <f t="shared" si="220"/>
        <v>0</v>
      </c>
      <c r="G1181" s="621"/>
    </row>
    <row r="1182" spans="1:7" ht="24" x14ac:dyDescent="0.25">
      <c r="A1182" s="643"/>
      <c r="B1182" s="633" t="s">
        <v>2360</v>
      </c>
      <c r="C1182" s="634">
        <f t="shared" ref="C1182:F1182" si="221">SUM(C1176,C1181)</f>
        <v>11674440</v>
      </c>
      <c r="D1182" s="634">
        <f t="shared" si="221"/>
        <v>836747</v>
      </c>
      <c r="E1182" s="634">
        <f t="shared" si="221"/>
        <v>3510549</v>
      </c>
      <c r="F1182" s="634">
        <f t="shared" si="221"/>
        <v>400000</v>
      </c>
      <c r="G1182" s="621"/>
    </row>
    <row r="1183" spans="1:7" x14ac:dyDescent="0.25">
      <c r="A1183" s="643"/>
      <c r="B1183" s="633"/>
      <c r="C1183" s="634"/>
      <c r="D1183" s="634"/>
      <c r="E1183" s="634"/>
      <c r="F1183" s="634"/>
      <c r="G1183" s="621"/>
    </row>
    <row r="1184" spans="1:7" x14ac:dyDescent="0.25">
      <c r="A1184" s="651"/>
      <c r="B1184" s="617" t="s">
        <v>2074</v>
      </c>
      <c r="C1184" s="619"/>
      <c r="D1184" s="619"/>
      <c r="E1184" s="619"/>
      <c r="F1184" s="620"/>
      <c r="G1184" s="621"/>
    </row>
    <row r="1185" spans="1:7" x14ac:dyDescent="0.25">
      <c r="A1185" s="656" t="s">
        <v>1040</v>
      </c>
      <c r="B1185" s="633" t="s">
        <v>1041</v>
      </c>
      <c r="C1185" s="619"/>
      <c r="D1185" s="619"/>
      <c r="E1185" s="619"/>
      <c r="F1185" s="620"/>
      <c r="G1185" s="621"/>
    </row>
    <row r="1186" spans="1:7" x14ac:dyDescent="0.25">
      <c r="A1186" s="627">
        <v>120204</v>
      </c>
      <c r="B1186" s="638" t="s">
        <v>1467</v>
      </c>
      <c r="C1186" s="619"/>
      <c r="D1186" s="619"/>
      <c r="E1186" s="619"/>
      <c r="F1186" s="620"/>
      <c r="G1186" s="621"/>
    </row>
    <row r="1187" spans="1:7" x14ac:dyDescent="0.25">
      <c r="A1187" s="730">
        <v>12020406</v>
      </c>
      <c r="B1187" s="619" t="s">
        <v>2361</v>
      </c>
      <c r="C1187" s="619">
        <v>0</v>
      </c>
      <c r="D1187" s="619">
        <v>0</v>
      </c>
      <c r="E1187" s="619">
        <v>0</v>
      </c>
      <c r="F1187" s="619">
        <v>0</v>
      </c>
      <c r="G1187" s="621"/>
    </row>
    <row r="1188" spans="1:7" x14ac:dyDescent="0.25">
      <c r="A1188" s="651">
        <v>12020420</v>
      </c>
      <c r="B1188" s="619" t="s">
        <v>2362</v>
      </c>
      <c r="C1188" s="619">
        <v>0</v>
      </c>
      <c r="D1188" s="619">
        <v>0</v>
      </c>
      <c r="E1188" s="619">
        <v>0</v>
      </c>
      <c r="F1188" s="619">
        <v>0</v>
      </c>
      <c r="G1188" s="621"/>
    </row>
    <row r="1189" spans="1:7" x14ac:dyDescent="0.25">
      <c r="A1189" s="627"/>
      <c r="B1189" s="633" t="s">
        <v>1461</v>
      </c>
      <c r="C1189" s="632">
        <f t="shared" ref="C1189:F1189" si="222">SUM(C1187:C1188)</f>
        <v>0</v>
      </c>
      <c r="D1189" s="632">
        <f t="shared" si="222"/>
        <v>0</v>
      </c>
      <c r="E1189" s="632">
        <f t="shared" si="222"/>
        <v>0</v>
      </c>
      <c r="F1189" s="632">
        <f t="shared" si="222"/>
        <v>0</v>
      </c>
      <c r="G1189" s="621"/>
    </row>
    <row r="1190" spans="1:7" x14ac:dyDescent="0.25">
      <c r="A1190" s="627">
        <v>120206</v>
      </c>
      <c r="B1190" s="647" t="s">
        <v>2240</v>
      </c>
      <c r="C1190" s="619"/>
      <c r="D1190" s="619"/>
      <c r="E1190" s="619"/>
      <c r="F1190" s="620"/>
      <c r="G1190" s="621"/>
    </row>
    <row r="1191" spans="1:7" x14ac:dyDescent="0.25">
      <c r="A1191" s="651">
        <v>12020603</v>
      </c>
      <c r="B1191" s="619" t="s">
        <v>1545</v>
      </c>
      <c r="C1191" s="619">
        <v>0</v>
      </c>
      <c r="D1191" s="619">
        <v>0</v>
      </c>
      <c r="E1191" s="619">
        <v>0</v>
      </c>
      <c r="F1191" s="619">
        <v>0</v>
      </c>
      <c r="G1191" s="621"/>
    </row>
    <row r="1192" spans="1:7" x14ac:dyDescent="0.25">
      <c r="A1192" s="651">
        <v>12020606</v>
      </c>
      <c r="B1192" s="619" t="s">
        <v>1874</v>
      </c>
      <c r="C1192" s="688">
        <v>0</v>
      </c>
      <c r="D1192" s="688">
        <v>22470000</v>
      </c>
      <c r="E1192" s="688">
        <v>22500000</v>
      </c>
      <c r="F1192" s="688">
        <v>23000000</v>
      </c>
      <c r="G1192" s="912" t="s">
        <v>2363</v>
      </c>
    </row>
    <row r="1193" spans="1:7" x14ac:dyDescent="0.25">
      <c r="A1193" s="627"/>
      <c r="B1193" s="633" t="s">
        <v>1461</v>
      </c>
      <c r="C1193" s="657">
        <f t="shared" ref="C1193:F1193" si="223">SUM(C1191:C1192)</f>
        <v>0</v>
      </c>
      <c r="D1193" s="657">
        <f t="shared" si="223"/>
        <v>22470000</v>
      </c>
      <c r="E1193" s="657">
        <f t="shared" si="223"/>
        <v>22500000</v>
      </c>
      <c r="F1193" s="657">
        <f t="shared" si="223"/>
        <v>23000000</v>
      </c>
      <c r="G1193" s="621"/>
    </row>
    <row r="1194" spans="1:7" x14ac:dyDescent="0.25">
      <c r="A1194" s="627">
        <v>120207</v>
      </c>
      <c r="B1194" s="647" t="s">
        <v>1475</v>
      </c>
      <c r="C1194" s="619"/>
      <c r="D1194" s="619"/>
      <c r="E1194" s="619"/>
      <c r="F1194" s="620"/>
      <c r="G1194" s="621"/>
    </row>
    <row r="1195" spans="1:7" x14ac:dyDescent="0.25">
      <c r="A1195" s="651">
        <v>12020707</v>
      </c>
      <c r="B1195" s="619" t="s">
        <v>2364</v>
      </c>
      <c r="C1195" s="619">
        <v>0</v>
      </c>
      <c r="D1195" s="619">
        <v>0</v>
      </c>
      <c r="E1195" s="619">
        <v>0</v>
      </c>
      <c r="F1195" s="619">
        <v>0</v>
      </c>
      <c r="G1195" s="621"/>
    </row>
    <row r="1196" spans="1:7" x14ac:dyDescent="0.25">
      <c r="A1196" s="627"/>
      <c r="B1196" s="633" t="s">
        <v>1461</v>
      </c>
      <c r="C1196" s="632">
        <f t="shared" ref="C1196:F1196" si="224">SUM(C1195)</f>
        <v>0</v>
      </c>
      <c r="D1196" s="632">
        <f t="shared" si="224"/>
        <v>0</v>
      </c>
      <c r="E1196" s="632">
        <f t="shared" si="224"/>
        <v>0</v>
      </c>
      <c r="F1196" s="632">
        <f t="shared" si="224"/>
        <v>0</v>
      </c>
      <c r="G1196" s="621"/>
    </row>
    <row r="1197" spans="1:7" ht="24" x14ac:dyDescent="0.25">
      <c r="A1197" s="643"/>
      <c r="B1197" s="633" t="s">
        <v>2365</v>
      </c>
      <c r="C1197" s="634">
        <f t="shared" ref="C1197:F1197" si="225">SUM(C1189,C1193,C1196)</f>
        <v>0</v>
      </c>
      <c r="D1197" s="634">
        <f t="shared" si="225"/>
        <v>22470000</v>
      </c>
      <c r="E1197" s="634">
        <f t="shared" si="225"/>
        <v>22500000</v>
      </c>
      <c r="F1197" s="634">
        <f t="shared" si="225"/>
        <v>23000000</v>
      </c>
      <c r="G1197" s="621"/>
    </row>
    <row r="1198" spans="1:7" x14ac:dyDescent="0.25">
      <c r="A1198" s="643"/>
      <c r="B1198" s="633"/>
      <c r="C1198" s="634"/>
      <c r="D1198" s="634"/>
      <c r="E1198" s="634"/>
      <c r="F1198" s="634"/>
      <c r="G1198" s="621"/>
    </row>
    <row r="1199" spans="1:7" x14ac:dyDescent="0.25">
      <c r="A1199" s="651"/>
      <c r="B1199" s="617" t="s">
        <v>2074</v>
      </c>
      <c r="C1199" s="619"/>
      <c r="D1199" s="619"/>
      <c r="E1199" s="619"/>
      <c r="F1199" s="620"/>
      <c r="G1199" s="621"/>
    </row>
    <row r="1200" spans="1:7" x14ac:dyDescent="0.25">
      <c r="A1200" s="656" t="s">
        <v>1042</v>
      </c>
      <c r="B1200" s="633" t="s">
        <v>1043</v>
      </c>
      <c r="C1200" s="619"/>
      <c r="D1200" s="619"/>
      <c r="E1200" s="619"/>
      <c r="F1200" s="620"/>
      <c r="G1200" s="621"/>
    </row>
    <row r="1201" spans="1:7" x14ac:dyDescent="0.25">
      <c r="A1201" s="627">
        <v>120204</v>
      </c>
      <c r="B1201" s="638" t="s">
        <v>1467</v>
      </c>
      <c r="C1201" s="619"/>
      <c r="D1201" s="619"/>
      <c r="E1201" s="619"/>
      <c r="F1201" s="620"/>
      <c r="G1201" s="621"/>
    </row>
    <row r="1202" spans="1:7" x14ac:dyDescent="0.25">
      <c r="A1202" s="651">
        <v>12020420</v>
      </c>
      <c r="B1202" s="619" t="s">
        <v>2362</v>
      </c>
      <c r="C1202" s="746">
        <v>0</v>
      </c>
      <c r="D1202" s="746">
        <v>0</v>
      </c>
      <c r="E1202" s="626">
        <v>0</v>
      </c>
      <c r="F1202" s="626">
        <v>0</v>
      </c>
      <c r="G1202" s="621"/>
    </row>
    <row r="1203" spans="1:7" x14ac:dyDescent="0.25">
      <c r="A1203" s="627"/>
      <c r="B1203" s="633" t="s">
        <v>1461</v>
      </c>
      <c r="C1203" s="632">
        <f t="shared" ref="C1203:F1203" si="226">SUM(C1202)</f>
        <v>0</v>
      </c>
      <c r="D1203" s="632">
        <f t="shared" si="226"/>
        <v>0</v>
      </c>
      <c r="E1203" s="632">
        <f t="shared" si="226"/>
        <v>0</v>
      </c>
      <c r="F1203" s="632">
        <f t="shared" si="226"/>
        <v>0</v>
      </c>
      <c r="G1203" s="621"/>
    </row>
    <row r="1204" spans="1:7" x14ac:dyDescent="0.25">
      <c r="A1204" s="627">
        <v>120206</v>
      </c>
      <c r="B1204" s="647" t="s">
        <v>2240</v>
      </c>
      <c r="C1204" s="746"/>
      <c r="D1204" s="746"/>
      <c r="E1204" s="688"/>
      <c r="F1204" s="620"/>
      <c r="G1204" s="621"/>
    </row>
    <row r="1205" spans="1:7" x14ac:dyDescent="0.25">
      <c r="A1205" s="651">
        <v>12020603</v>
      </c>
      <c r="B1205" s="619" t="s">
        <v>1545</v>
      </c>
      <c r="C1205" s="746">
        <v>0</v>
      </c>
      <c r="D1205" s="746">
        <v>0</v>
      </c>
      <c r="E1205" s="626">
        <v>0</v>
      </c>
      <c r="F1205" s="626">
        <v>0</v>
      </c>
      <c r="G1205" s="621"/>
    </row>
    <row r="1206" spans="1:7" x14ac:dyDescent="0.25">
      <c r="A1206" s="651">
        <v>12020606</v>
      </c>
      <c r="B1206" s="619" t="s">
        <v>1874</v>
      </c>
      <c r="C1206" s="688">
        <v>0</v>
      </c>
      <c r="D1206" s="688">
        <v>920000</v>
      </c>
      <c r="E1206" s="688">
        <v>1000000</v>
      </c>
      <c r="F1206" s="688">
        <v>1500000</v>
      </c>
      <c r="G1206" s="629" t="s">
        <v>2366</v>
      </c>
    </row>
    <row r="1207" spans="1:7" x14ac:dyDescent="0.25">
      <c r="A1207" s="627"/>
      <c r="B1207" s="633" t="s">
        <v>1461</v>
      </c>
      <c r="C1207" s="632">
        <f t="shared" ref="C1207:F1207" si="227">SUM(C1205:C1206)</f>
        <v>0</v>
      </c>
      <c r="D1207" s="632">
        <f t="shared" si="227"/>
        <v>920000</v>
      </c>
      <c r="E1207" s="632">
        <f t="shared" si="227"/>
        <v>1000000</v>
      </c>
      <c r="F1207" s="632">
        <f t="shared" si="227"/>
        <v>1500000</v>
      </c>
      <c r="G1207" s="621"/>
    </row>
    <row r="1208" spans="1:7" ht="24" x14ac:dyDescent="0.25">
      <c r="A1208" s="643"/>
      <c r="B1208" s="633" t="s">
        <v>2367</v>
      </c>
      <c r="C1208" s="634">
        <f t="shared" ref="C1208:F1208" si="228">SUM(C1203,C1207)</f>
        <v>0</v>
      </c>
      <c r="D1208" s="634">
        <f t="shared" si="228"/>
        <v>920000</v>
      </c>
      <c r="E1208" s="634">
        <f t="shared" si="228"/>
        <v>1000000</v>
      </c>
      <c r="F1208" s="634">
        <f t="shared" si="228"/>
        <v>1500000</v>
      </c>
      <c r="G1208" s="621"/>
    </row>
    <row r="1209" spans="1:7" x14ac:dyDescent="0.25">
      <c r="A1209" s="643"/>
      <c r="B1209" s="633"/>
      <c r="C1209" s="634"/>
      <c r="D1209" s="634"/>
      <c r="E1209" s="634"/>
      <c r="F1209" s="634"/>
      <c r="G1209" s="621"/>
    </row>
    <row r="1210" spans="1:7" x14ac:dyDescent="0.25">
      <c r="A1210" s="643"/>
      <c r="B1210" s="617" t="s">
        <v>2074</v>
      </c>
      <c r="C1210" s="619"/>
      <c r="D1210" s="619"/>
      <c r="E1210" s="619"/>
      <c r="F1210" s="620"/>
      <c r="G1210" s="621"/>
    </row>
    <row r="1211" spans="1:7" x14ac:dyDescent="0.25">
      <c r="A1211" s="656" t="s">
        <v>1044</v>
      </c>
      <c r="B1211" s="633" t="s">
        <v>1045</v>
      </c>
      <c r="C1211" s="619"/>
      <c r="D1211" s="619"/>
      <c r="E1211" s="619"/>
      <c r="F1211" s="620"/>
      <c r="G1211" s="621"/>
    </row>
    <row r="1212" spans="1:7" x14ac:dyDescent="0.25">
      <c r="A1212" s="627">
        <v>120201</v>
      </c>
      <c r="B1212" s="638" t="s">
        <v>1590</v>
      </c>
      <c r="C1212" s="619"/>
      <c r="D1212" s="619"/>
      <c r="E1212" s="619"/>
      <c r="F1212" s="620"/>
      <c r="G1212" s="621"/>
    </row>
    <row r="1213" spans="1:7" ht="24" x14ac:dyDescent="0.25">
      <c r="A1213" s="651">
        <v>12020157</v>
      </c>
      <c r="B1213" s="653" t="s">
        <v>2368</v>
      </c>
      <c r="C1213" s="619">
        <v>0</v>
      </c>
      <c r="D1213" s="619">
        <v>0</v>
      </c>
      <c r="E1213" s="619">
        <v>0</v>
      </c>
      <c r="F1213" s="619">
        <v>0</v>
      </c>
      <c r="G1213" s="621"/>
    </row>
    <row r="1214" spans="1:7" x14ac:dyDescent="0.25">
      <c r="A1214" s="627"/>
      <c r="B1214" s="633" t="s">
        <v>1461</v>
      </c>
      <c r="C1214" s="632">
        <f t="shared" ref="C1214:F1214" si="229">SUM(C1213)</f>
        <v>0</v>
      </c>
      <c r="D1214" s="632">
        <f t="shared" si="229"/>
        <v>0</v>
      </c>
      <c r="E1214" s="632">
        <f t="shared" si="229"/>
        <v>0</v>
      </c>
      <c r="F1214" s="632">
        <f t="shared" si="229"/>
        <v>0</v>
      </c>
      <c r="G1214" s="621"/>
    </row>
    <row r="1215" spans="1:7" x14ac:dyDescent="0.25">
      <c r="A1215" s="627">
        <v>120204</v>
      </c>
      <c r="B1215" s="638" t="s">
        <v>1467</v>
      </c>
      <c r="C1215" s="619"/>
      <c r="D1215" s="619"/>
      <c r="E1215" s="619"/>
      <c r="F1215" s="620"/>
      <c r="G1215" s="621"/>
    </row>
    <row r="1216" spans="1:7" ht="24.75" customHeight="1" x14ac:dyDescent="0.25">
      <c r="A1216" s="624">
        <v>12020481</v>
      </c>
      <c r="B1216" s="625" t="s">
        <v>2369</v>
      </c>
      <c r="C1216" s="626">
        <v>0</v>
      </c>
      <c r="D1216" s="626">
        <v>1129534</v>
      </c>
      <c r="E1216" s="626">
        <v>30999999</v>
      </c>
      <c r="F1216" s="619">
        <v>0</v>
      </c>
      <c r="G1216" s="658" t="s">
        <v>2370</v>
      </c>
    </row>
    <row r="1217" spans="1:7" ht="24.75" customHeight="1" x14ac:dyDescent="0.25">
      <c r="A1217" s="644">
        <v>12020482</v>
      </c>
      <c r="B1217" s="625" t="s">
        <v>2371</v>
      </c>
      <c r="C1217" s="626">
        <v>243000</v>
      </c>
      <c r="D1217" s="626">
        <v>591000</v>
      </c>
      <c r="E1217" s="626">
        <v>490999</v>
      </c>
      <c r="F1217" s="626">
        <v>700000</v>
      </c>
      <c r="G1217" s="658" t="s">
        <v>2372</v>
      </c>
    </row>
    <row r="1218" spans="1:7" ht="26.25" customHeight="1" x14ac:dyDescent="0.25">
      <c r="A1218" s="624">
        <v>12021406</v>
      </c>
      <c r="B1218" s="625" t="s">
        <v>2373</v>
      </c>
      <c r="C1218" s="626">
        <v>0</v>
      </c>
      <c r="D1218" s="626">
        <v>136000</v>
      </c>
      <c r="E1218" s="626">
        <v>247999</v>
      </c>
      <c r="F1218" s="626">
        <v>496000</v>
      </c>
      <c r="G1218" s="658" t="s">
        <v>2374</v>
      </c>
    </row>
    <row r="1219" spans="1:7" ht="24.75" customHeight="1" x14ac:dyDescent="0.25">
      <c r="A1219" s="624">
        <v>12021420</v>
      </c>
      <c r="B1219" s="625" t="s">
        <v>2375</v>
      </c>
      <c r="C1219" s="626">
        <v>0</v>
      </c>
      <c r="D1219" s="626">
        <v>0</v>
      </c>
      <c r="E1219" s="626">
        <v>1343434</v>
      </c>
      <c r="F1219" s="626">
        <v>2000000</v>
      </c>
      <c r="G1219" s="658" t="s">
        <v>2376</v>
      </c>
    </row>
    <row r="1220" spans="1:7" ht="22.5" customHeight="1" x14ac:dyDescent="0.25">
      <c r="A1220" s="624">
        <v>12021421</v>
      </c>
      <c r="B1220" s="625" t="s">
        <v>2377</v>
      </c>
      <c r="C1220" s="626">
        <v>0</v>
      </c>
      <c r="D1220" s="626">
        <v>0</v>
      </c>
      <c r="E1220" s="626">
        <v>0</v>
      </c>
      <c r="F1220" s="626">
        <v>5000000</v>
      </c>
      <c r="G1220" s="658" t="s">
        <v>2378</v>
      </c>
    </row>
    <row r="1221" spans="1:7" x14ac:dyDescent="0.25">
      <c r="A1221" s="644"/>
      <c r="B1221" s="633" t="s">
        <v>1461</v>
      </c>
      <c r="C1221" s="632">
        <f>SUM(C1216:C1220)</f>
        <v>243000</v>
      </c>
      <c r="D1221" s="632">
        <f t="shared" ref="D1221:F1221" si="230">SUM(D1216:D1220)</f>
        <v>1856534</v>
      </c>
      <c r="E1221" s="632">
        <f t="shared" si="230"/>
        <v>33082431</v>
      </c>
      <c r="F1221" s="632">
        <f t="shared" si="230"/>
        <v>8196000</v>
      </c>
      <c r="G1221" s="621"/>
    </row>
    <row r="1222" spans="1:7" x14ac:dyDescent="0.25">
      <c r="A1222" s="627">
        <v>120207</v>
      </c>
      <c r="B1222" s="647" t="s">
        <v>1475</v>
      </c>
      <c r="C1222" s="619"/>
      <c r="D1222" s="619"/>
      <c r="E1222" s="619"/>
      <c r="F1222" s="620"/>
      <c r="G1222" s="621"/>
    </row>
    <row r="1223" spans="1:7" ht="38.25" customHeight="1" x14ac:dyDescent="0.25">
      <c r="A1223" s="644">
        <v>12020711</v>
      </c>
      <c r="B1223" s="625" t="s">
        <v>2379</v>
      </c>
      <c r="C1223" s="688">
        <v>975000</v>
      </c>
      <c r="D1223" s="688">
        <v>363970</v>
      </c>
      <c r="E1223" s="688">
        <v>1284000</v>
      </c>
      <c r="F1223" s="688">
        <v>6000000</v>
      </c>
      <c r="G1223" s="658" t="s">
        <v>2380</v>
      </c>
    </row>
    <row r="1224" spans="1:7" ht="19.5" customHeight="1" x14ac:dyDescent="0.25">
      <c r="A1224" s="644">
        <v>12020728</v>
      </c>
      <c r="B1224" s="625" t="s">
        <v>2381</v>
      </c>
      <c r="C1224" s="688">
        <v>0</v>
      </c>
      <c r="D1224" s="688">
        <v>355000</v>
      </c>
      <c r="E1224" s="688">
        <v>802000</v>
      </c>
      <c r="F1224" s="688">
        <v>1800000</v>
      </c>
      <c r="G1224" s="658" t="s">
        <v>2382</v>
      </c>
    </row>
    <row r="1225" spans="1:7" ht="19.5" customHeight="1" x14ac:dyDescent="0.25">
      <c r="A1225" s="644">
        <v>12020740</v>
      </c>
      <c r="B1225" s="625" t="s">
        <v>2383</v>
      </c>
      <c r="C1225" s="688">
        <v>0</v>
      </c>
      <c r="D1225" s="688">
        <v>350000</v>
      </c>
      <c r="E1225" s="688">
        <v>600000</v>
      </c>
      <c r="F1225" s="688">
        <v>600000</v>
      </c>
      <c r="G1225" s="707" t="s">
        <v>2384</v>
      </c>
    </row>
    <row r="1226" spans="1:7" ht="22.5" customHeight="1" x14ac:dyDescent="0.25">
      <c r="A1226" s="644">
        <v>12020727</v>
      </c>
      <c r="B1226" s="625" t="s">
        <v>2385</v>
      </c>
      <c r="C1226" s="626">
        <v>0</v>
      </c>
      <c r="D1226" s="626">
        <v>0</v>
      </c>
      <c r="E1226" s="688">
        <v>500000</v>
      </c>
      <c r="F1226" s="626">
        <v>0</v>
      </c>
      <c r="G1226" s="658" t="s">
        <v>2386</v>
      </c>
    </row>
    <row r="1227" spans="1:7" ht="22.5" customHeight="1" x14ac:dyDescent="0.25">
      <c r="A1227" s="644">
        <v>12021706</v>
      </c>
      <c r="B1227" s="625" t="s">
        <v>2387</v>
      </c>
      <c r="C1227" s="626">
        <v>0</v>
      </c>
      <c r="D1227" s="626">
        <v>0</v>
      </c>
      <c r="E1227" s="626">
        <v>0</v>
      </c>
      <c r="F1227" s="688">
        <v>5000000</v>
      </c>
      <c r="G1227" s="658" t="s">
        <v>2388</v>
      </c>
    </row>
    <row r="1228" spans="1:7" x14ac:dyDescent="0.25">
      <c r="A1228" s="644"/>
      <c r="B1228" s="633" t="s">
        <v>1461</v>
      </c>
      <c r="C1228" s="632">
        <f>SUM(C1223:C1227)</f>
        <v>975000</v>
      </c>
      <c r="D1228" s="632">
        <f t="shared" ref="D1228:F1228" si="231">SUM(D1223:D1227)</f>
        <v>1068970</v>
      </c>
      <c r="E1228" s="632">
        <f t="shared" si="231"/>
        <v>3186000</v>
      </c>
      <c r="F1228" s="632">
        <f t="shared" si="231"/>
        <v>13400000</v>
      </c>
      <c r="G1228" s="621"/>
    </row>
    <row r="1229" spans="1:7" x14ac:dyDescent="0.25">
      <c r="A1229" s="627">
        <v>120205</v>
      </c>
      <c r="B1229" s="647" t="s">
        <v>2389</v>
      </c>
      <c r="C1229" s="619"/>
      <c r="D1229" s="619"/>
      <c r="E1229" s="619"/>
      <c r="F1229" s="620"/>
      <c r="G1229" s="621"/>
    </row>
    <row r="1230" spans="1:7" ht="22.5" customHeight="1" x14ac:dyDescent="0.25">
      <c r="A1230" s="624">
        <v>12020504</v>
      </c>
      <c r="B1230" s="625" t="s">
        <v>2390</v>
      </c>
      <c r="C1230" s="688">
        <v>81000</v>
      </c>
      <c r="D1230" s="688">
        <v>73000</v>
      </c>
      <c r="E1230" s="688">
        <v>571000</v>
      </c>
      <c r="F1230" s="688">
        <v>1000000</v>
      </c>
      <c r="G1230" s="658" t="s">
        <v>2391</v>
      </c>
    </row>
    <row r="1231" spans="1:7" ht="22.5" customHeight="1" x14ac:dyDescent="0.25">
      <c r="A1231" s="624">
        <v>12020505</v>
      </c>
      <c r="B1231" s="625" t="s">
        <v>2392</v>
      </c>
      <c r="C1231" s="626">
        <v>0</v>
      </c>
      <c r="D1231" s="626">
        <v>0</v>
      </c>
      <c r="E1231" s="688">
        <v>125000</v>
      </c>
      <c r="F1231" s="688">
        <v>500000</v>
      </c>
      <c r="G1231" s="658" t="s">
        <v>2393</v>
      </c>
    </row>
    <row r="1232" spans="1:7" ht="23.25" customHeight="1" x14ac:dyDescent="0.25">
      <c r="A1232" s="624">
        <v>12020506</v>
      </c>
      <c r="B1232" s="625" t="s">
        <v>2396</v>
      </c>
      <c r="C1232" s="688">
        <v>0</v>
      </c>
      <c r="D1232" s="688">
        <v>429000</v>
      </c>
      <c r="E1232" s="688">
        <v>685000</v>
      </c>
      <c r="F1232" s="688">
        <v>1000000</v>
      </c>
      <c r="G1232" s="658" t="s">
        <v>2397</v>
      </c>
    </row>
    <row r="1233" spans="1:7" ht="23.25" customHeight="1" x14ac:dyDescent="0.25">
      <c r="A1233" s="624">
        <v>12020512</v>
      </c>
      <c r="B1233" s="625" t="s">
        <v>2398</v>
      </c>
      <c r="C1233" s="688">
        <v>0</v>
      </c>
      <c r="D1233" s="688"/>
      <c r="E1233" s="688">
        <v>220000</v>
      </c>
      <c r="F1233" s="688">
        <v>500000</v>
      </c>
      <c r="G1233" s="658" t="s">
        <v>2399</v>
      </c>
    </row>
    <row r="1234" spans="1:7" ht="18" customHeight="1" x14ac:dyDescent="0.25">
      <c r="A1234" s="624">
        <v>12020513</v>
      </c>
      <c r="B1234" s="625" t="s">
        <v>2394</v>
      </c>
      <c r="C1234" s="626">
        <v>0</v>
      </c>
      <c r="D1234" s="626">
        <v>0</v>
      </c>
      <c r="E1234" s="626">
        <v>0</v>
      </c>
      <c r="F1234" s="688">
        <v>500000</v>
      </c>
      <c r="G1234" s="658" t="s">
        <v>2395</v>
      </c>
    </row>
    <row r="1235" spans="1:7" x14ac:dyDescent="0.25">
      <c r="A1235" s="644"/>
      <c r="B1235" s="633" t="s">
        <v>1461</v>
      </c>
      <c r="C1235" s="632">
        <f>SUM(C1230:C1234)</f>
        <v>81000</v>
      </c>
      <c r="D1235" s="632">
        <f t="shared" ref="D1235:F1235" si="232">SUM(D1230:D1234)</f>
        <v>502000</v>
      </c>
      <c r="E1235" s="632">
        <f t="shared" si="232"/>
        <v>1601000</v>
      </c>
      <c r="F1235" s="632">
        <f t="shared" si="232"/>
        <v>3500000</v>
      </c>
      <c r="G1235" s="621"/>
    </row>
    <row r="1236" spans="1:7" ht="24" x14ac:dyDescent="0.25">
      <c r="A1236" s="644"/>
      <c r="B1236" s="633" t="s">
        <v>2400</v>
      </c>
      <c r="C1236" s="634">
        <f>SUM(C1214,C1221,C1228,C1235)</f>
        <v>1299000</v>
      </c>
      <c r="D1236" s="634">
        <f>SUM(D1214,D1221,D1228,D1235)</f>
        <v>3427504</v>
      </c>
      <c r="E1236" s="634">
        <f>SUM(E1214,E1221,E1228,E1235)</f>
        <v>37869431</v>
      </c>
      <c r="F1236" s="634">
        <f>SUM(F1214,F1221,F1228,F1235)</f>
        <v>25096000</v>
      </c>
      <c r="G1236" s="621"/>
    </row>
    <row r="1237" spans="1:7" x14ac:dyDescent="0.25">
      <c r="A1237" s="644"/>
      <c r="B1237" s="633"/>
      <c r="C1237" s="634"/>
      <c r="D1237" s="634"/>
      <c r="E1237" s="634"/>
      <c r="F1237" s="634"/>
      <c r="G1237" s="621"/>
    </row>
    <row r="1238" spans="1:7" x14ac:dyDescent="0.25">
      <c r="A1238" s="644"/>
      <c r="B1238" s="617" t="s">
        <v>2074</v>
      </c>
      <c r="C1238" s="619"/>
      <c r="D1238" s="619"/>
      <c r="E1238" s="619"/>
      <c r="F1238" s="620"/>
      <c r="G1238" s="621"/>
    </row>
    <row r="1239" spans="1:7" x14ac:dyDescent="0.25">
      <c r="A1239" s="656" t="s">
        <v>1046</v>
      </c>
      <c r="B1239" s="633" t="s">
        <v>1047</v>
      </c>
      <c r="C1239" s="619"/>
      <c r="D1239" s="619"/>
      <c r="E1239" s="619"/>
      <c r="F1239" s="620"/>
      <c r="G1239" s="621"/>
    </row>
    <row r="1240" spans="1:7" x14ac:dyDescent="0.25">
      <c r="A1240" s="627">
        <v>120205</v>
      </c>
      <c r="B1240" s="633" t="s">
        <v>1576</v>
      </c>
      <c r="C1240" s="619"/>
      <c r="D1240" s="619"/>
      <c r="E1240" s="619"/>
      <c r="F1240" s="620"/>
      <c r="G1240" s="621"/>
    </row>
    <row r="1241" spans="1:7" ht="20.25" customHeight="1" x14ac:dyDescent="0.25">
      <c r="A1241" s="712">
        <v>12020507</v>
      </c>
      <c r="B1241" s="625" t="s">
        <v>2401</v>
      </c>
      <c r="C1241" s="688">
        <v>10412020</v>
      </c>
      <c r="D1241" s="688">
        <v>18175780</v>
      </c>
      <c r="E1241" s="688">
        <v>23939559</v>
      </c>
      <c r="F1241" s="688">
        <v>25000000</v>
      </c>
      <c r="G1241" s="747" t="s">
        <v>2402</v>
      </c>
    </row>
    <row r="1242" spans="1:7" ht="20.25" customHeight="1" x14ac:dyDescent="0.25">
      <c r="A1242" s="712">
        <v>12020508</v>
      </c>
      <c r="B1242" s="648" t="s">
        <v>2403</v>
      </c>
      <c r="C1242" s="688">
        <v>0</v>
      </c>
      <c r="D1242" s="688">
        <v>2337700</v>
      </c>
      <c r="E1242" s="688">
        <v>4232050</v>
      </c>
      <c r="F1242" s="688">
        <v>10000000</v>
      </c>
      <c r="G1242" s="747" t="s">
        <v>2404</v>
      </c>
    </row>
    <row r="1243" spans="1:7" ht="20.25" customHeight="1" x14ac:dyDescent="0.25">
      <c r="A1243" s="712">
        <v>12020509</v>
      </c>
      <c r="B1243" s="648" t="s">
        <v>2405</v>
      </c>
      <c r="C1243" s="688">
        <v>0</v>
      </c>
      <c r="D1243" s="688">
        <v>1683550</v>
      </c>
      <c r="E1243" s="688">
        <v>2598100</v>
      </c>
      <c r="F1243" s="688">
        <v>2004000</v>
      </c>
      <c r="G1243" s="747" t="s">
        <v>2406</v>
      </c>
    </row>
    <row r="1244" spans="1:7" ht="20.25" customHeight="1" x14ac:dyDescent="0.25">
      <c r="A1244" s="712">
        <v>12020510</v>
      </c>
      <c r="B1244" s="625" t="s">
        <v>2407</v>
      </c>
      <c r="C1244" s="688">
        <v>0</v>
      </c>
      <c r="D1244" s="688">
        <v>0</v>
      </c>
      <c r="E1244" s="688">
        <v>0</v>
      </c>
      <c r="F1244" s="688">
        <v>2000000</v>
      </c>
      <c r="G1244" s="747" t="s">
        <v>2408</v>
      </c>
    </row>
    <row r="1245" spans="1:7" ht="20.25" customHeight="1" x14ac:dyDescent="0.25">
      <c r="A1245" s="712">
        <v>12020511</v>
      </c>
      <c r="B1245" s="625" t="s">
        <v>2409</v>
      </c>
      <c r="C1245" s="688">
        <v>0</v>
      </c>
      <c r="D1245" s="688">
        <v>105000</v>
      </c>
      <c r="E1245" s="688">
        <v>370000</v>
      </c>
      <c r="F1245" s="688">
        <v>2500000</v>
      </c>
      <c r="G1245" s="747" t="s">
        <v>2410</v>
      </c>
    </row>
    <row r="1246" spans="1:7" x14ac:dyDescent="0.25">
      <c r="A1246" s="644"/>
      <c r="B1246" s="633" t="s">
        <v>1461</v>
      </c>
      <c r="C1246" s="632">
        <f t="shared" ref="C1246:F1246" si="233">SUM(C1241:C1245)</f>
        <v>10412020</v>
      </c>
      <c r="D1246" s="632">
        <f t="shared" si="233"/>
        <v>22302030</v>
      </c>
      <c r="E1246" s="632">
        <f t="shared" si="233"/>
        <v>31139709</v>
      </c>
      <c r="F1246" s="632">
        <f t="shared" si="233"/>
        <v>41504000</v>
      </c>
      <c r="G1246" s="621"/>
    </row>
    <row r="1247" spans="1:7" x14ac:dyDescent="0.25">
      <c r="A1247" s="627">
        <v>120206</v>
      </c>
      <c r="B1247" s="647" t="s">
        <v>2240</v>
      </c>
      <c r="C1247" s="619"/>
      <c r="D1247" s="619"/>
      <c r="E1247" s="619"/>
      <c r="F1247" s="620"/>
      <c r="G1247" s="621"/>
    </row>
    <row r="1248" spans="1:7" x14ac:dyDescent="0.25">
      <c r="A1248" s="651">
        <v>12020642</v>
      </c>
      <c r="B1248" s="625" t="s">
        <v>2411</v>
      </c>
      <c r="C1248" s="619">
        <v>0</v>
      </c>
      <c r="D1248" s="619">
        <v>782100</v>
      </c>
      <c r="E1248" s="619">
        <v>0</v>
      </c>
      <c r="F1248" s="626">
        <v>0</v>
      </c>
      <c r="G1248" s="621"/>
    </row>
    <row r="1249" spans="1:7" x14ac:dyDescent="0.25">
      <c r="A1249" s="651"/>
      <c r="B1249" s="633" t="s">
        <v>1461</v>
      </c>
      <c r="C1249" s="632">
        <f t="shared" ref="C1249:F1249" si="234">SUM(C1248:C1248)</f>
        <v>0</v>
      </c>
      <c r="D1249" s="632">
        <f t="shared" si="234"/>
        <v>782100</v>
      </c>
      <c r="E1249" s="632">
        <f t="shared" si="234"/>
        <v>0</v>
      </c>
      <c r="F1249" s="632">
        <f t="shared" si="234"/>
        <v>0</v>
      </c>
      <c r="G1249" s="621"/>
    </row>
    <row r="1250" spans="1:7" x14ac:dyDescent="0.25">
      <c r="A1250" s="651"/>
      <c r="B1250" s="633" t="s">
        <v>2412</v>
      </c>
      <c r="C1250" s="634">
        <f t="shared" ref="C1250:F1250" si="235">SUM(C1246,C1249)</f>
        <v>10412020</v>
      </c>
      <c r="D1250" s="634">
        <f t="shared" si="235"/>
        <v>23084130</v>
      </c>
      <c r="E1250" s="634">
        <f t="shared" si="235"/>
        <v>31139709</v>
      </c>
      <c r="F1250" s="634">
        <f t="shared" si="235"/>
        <v>41504000</v>
      </c>
      <c r="G1250" s="621"/>
    </row>
    <row r="1251" spans="1:7" x14ac:dyDescent="0.25">
      <c r="A1251" s="651"/>
      <c r="B1251" s="633"/>
      <c r="C1251" s="634"/>
      <c r="D1251" s="634"/>
      <c r="E1251" s="634"/>
      <c r="F1251" s="634"/>
      <c r="G1251" s="621"/>
    </row>
    <row r="1252" spans="1:7" x14ac:dyDescent="0.25">
      <c r="A1252" s="651"/>
      <c r="B1252" s="617" t="s">
        <v>2074</v>
      </c>
      <c r="C1252" s="619"/>
      <c r="D1252" s="619"/>
      <c r="E1252" s="619"/>
      <c r="F1252" s="620"/>
      <c r="G1252" s="621"/>
    </row>
    <row r="1253" spans="1:7" ht="24" x14ac:dyDescent="0.25">
      <c r="A1253" s="656" t="s">
        <v>1048</v>
      </c>
      <c r="B1253" s="685" t="s">
        <v>1049</v>
      </c>
      <c r="C1253" s="619"/>
      <c r="D1253" s="619"/>
      <c r="E1253" s="619"/>
      <c r="F1253" s="620"/>
      <c r="G1253" s="621"/>
    </row>
    <row r="1254" spans="1:7" x14ac:dyDescent="0.25">
      <c r="A1254" s="748">
        <v>120201</v>
      </c>
      <c r="B1254" s="749" t="s">
        <v>1501</v>
      </c>
      <c r="C1254" s="619"/>
      <c r="D1254" s="619"/>
      <c r="E1254" s="619"/>
      <c r="F1254" s="620"/>
      <c r="G1254" s="621"/>
    </row>
    <row r="1255" spans="1:7" ht="30" customHeight="1" x14ac:dyDescent="0.25">
      <c r="A1255" s="730">
        <v>12020128</v>
      </c>
      <c r="B1255" s="625" t="s">
        <v>2413</v>
      </c>
      <c r="C1255" s="688">
        <v>0</v>
      </c>
      <c r="D1255" s="688">
        <v>380000</v>
      </c>
      <c r="E1255" s="688">
        <v>2250000</v>
      </c>
      <c r="F1255" s="688">
        <v>2200000</v>
      </c>
      <c r="G1255" s="750" t="s">
        <v>2414</v>
      </c>
    </row>
    <row r="1256" spans="1:7" x14ac:dyDescent="0.25">
      <c r="A1256" s="730"/>
      <c r="B1256" s="633" t="s">
        <v>1461</v>
      </c>
      <c r="C1256" s="632">
        <f t="shared" ref="C1256:F1256" si="236">SUM(C1255)</f>
        <v>0</v>
      </c>
      <c r="D1256" s="632">
        <f t="shared" si="236"/>
        <v>380000</v>
      </c>
      <c r="E1256" s="632">
        <f t="shared" si="236"/>
        <v>2250000</v>
      </c>
      <c r="F1256" s="632">
        <f t="shared" si="236"/>
        <v>2200000</v>
      </c>
      <c r="G1256" s="621"/>
    </row>
    <row r="1257" spans="1:7" x14ac:dyDescent="0.25">
      <c r="A1257" s="627">
        <v>120204</v>
      </c>
      <c r="B1257" s="638" t="s">
        <v>1467</v>
      </c>
      <c r="C1257" s="619"/>
      <c r="D1257" s="619"/>
      <c r="E1257" s="619"/>
      <c r="F1257" s="620"/>
      <c r="G1257" s="621"/>
    </row>
    <row r="1258" spans="1:7" ht="21" customHeight="1" x14ac:dyDescent="0.25">
      <c r="A1258" s="644">
        <v>12020429</v>
      </c>
      <c r="B1258" s="625" t="s">
        <v>2415</v>
      </c>
      <c r="C1258" s="619">
        <v>0</v>
      </c>
      <c r="D1258" s="619">
        <v>0</v>
      </c>
      <c r="E1258" s="619">
        <v>0</v>
      </c>
      <c r="F1258" s="688">
        <v>500000</v>
      </c>
      <c r="G1258" s="750" t="s">
        <v>2416</v>
      </c>
    </row>
    <row r="1259" spans="1:7" ht="21" customHeight="1" x14ac:dyDescent="0.25">
      <c r="A1259" s="730">
        <v>12020453</v>
      </c>
      <c r="B1259" s="625" t="s">
        <v>2417</v>
      </c>
      <c r="C1259" s="619">
        <v>0</v>
      </c>
      <c r="D1259" s="619">
        <v>0</v>
      </c>
      <c r="E1259" s="688">
        <v>1500000</v>
      </c>
      <c r="F1259" s="688">
        <v>2600000</v>
      </c>
      <c r="G1259" s="658" t="s">
        <v>2418</v>
      </c>
    </row>
    <row r="1260" spans="1:7" ht="21" customHeight="1" x14ac:dyDescent="0.25">
      <c r="A1260" s="730">
        <v>12021408</v>
      </c>
      <c r="B1260" s="625" t="s">
        <v>2419</v>
      </c>
      <c r="C1260" s="619">
        <v>0</v>
      </c>
      <c r="D1260" s="619">
        <v>0</v>
      </c>
      <c r="E1260" s="688">
        <v>30720000</v>
      </c>
      <c r="F1260" s="626">
        <v>0</v>
      </c>
      <c r="G1260" s="706" t="s">
        <v>2420</v>
      </c>
    </row>
    <row r="1261" spans="1:7" ht="24.75" x14ac:dyDescent="0.25">
      <c r="A1261" s="730">
        <v>12021409</v>
      </c>
      <c r="B1261" s="625" t="s">
        <v>2421</v>
      </c>
      <c r="C1261" s="619">
        <v>0</v>
      </c>
      <c r="D1261" s="619">
        <v>0</v>
      </c>
      <c r="E1261" s="619">
        <v>3200000</v>
      </c>
      <c r="F1261" s="626">
        <v>0</v>
      </c>
      <c r="G1261" s="645" t="s">
        <v>2422</v>
      </c>
    </row>
    <row r="1262" spans="1:7" x14ac:dyDescent="0.25">
      <c r="A1262" s="730"/>
      <c r="B1262" s="633" t="s">
        <v>1461</v>
      </c>
      <c r="C1262" s="632">
        <f t="shared" ref="C1262:F1262" si="237">SUM(C1258:C1261)</f>
        <v>0</v>
      </c>
      <c r="D1262" s="632">
        <f t="shared" si="237"/>
        <v>0</v>
      </c>
      <c r="E1262" s="632">
        <f t="shared" si="237"/>
        <v>35420000</v>
      </c>
      <c r="F1262" s="632">
        <f t="shared" si="237"/>
        <v>3100000</v>
      </c>
      <c r="G1262" s="621"/>
    </row>
    <row r="1263" spans="1:7" x14ac:dyDescent="0.25">
      <c r="A1263" s="627">
        <v>120207</v>
      </c>
      <c r="B1263" s="647" t="s">
        <v>1475</v>
      </c>
      <c r="C1263" s="619"/>
      <c r="D1263" s="619"/>
      <c r="E1263" s="619">
        <v>0</v>
      </c>
      <c r="F1263" s="620"/>
      <c r="G1263" s="621"/>
    </row>
    <row r="1264" spans="1:7" x14ac:dyDescent="0.25">
      <c r="A1264" s="644">
        <v>12020702</v>
      </c>
      <c r="B1264" s="625" t="s">
        <v>3021</v>
      </c>
      <c r="C1264" s="619"/>
      <c r="D1264" s="626"/>
      <c r="E1264" s="688"/>
      <c r="F1264" s="688">
        <v>1500000</v>
      </c>
      <c r="G1264" s="621"/>
    </row>
    <row r="1265" spans="1:7" ht="45" customHeight="1" x14ac:dyDescent="0.25">
      <c r="A1265" s="644">
        <v>12020797</v>
      </c>
      <c r="B1265" s="625" t="s">
        <v>2423</v>
      </c>
      <c r="C1265" s="619">
        <v>0</v>
      </c>
      <c r="D1265" s="626">
        <v>0</v>
      </c>
      <c r="E1265" s="688">
        <v>375000</v>
      </c>
      <c r="F1265" s="688">
        <v>320000</v>
      </c>
      <c r="G1265" s="750" t="s">
        <v>2424</v>
      </c>
    </row>
    <row r="1266" spans="1:7" x14ac:dyDescent="0.25">
      <c r="A1266" s="644"/>
      <c r="B1266" s="751" t="s">
        <v>7</v>
      </c>
      <c r="C1266" s="632">
        <f t="shared" ref="C1266:E1266" si="238">SUM(C1265)</f>
        <v>0</v>
      </c>
      <c r="D1266" s="632">
        <f t="shared" si="238"/>
        <v>0</v>
      </c>
      <c r="E1266" s="632">
        <f t="shared" si="238"/>
        <v>375000</v>
      </c>
      <c r="F1266" s="632">
        <f>SUM(F1264,F1265)</f>
        <v>1820000</v>
      </c>
      <c r="G1266" s="621"/>
    </row>
    <row r="1267" spans="1:7" x14ac:dyDescent="0.25">
      <c r="A1267" s="651"/>
      <c r="B1267" s="633" t="s">
        <v>2425</v>
      </c>
      <c r="C1267" s="634">
        <f>SUM(C1256,C1262,C1266)</f>
        <v>0</v>
      </c>
      <c r="D1267" s="634">
        <f>SUM(D1256,D1262,D1266)</f>
        <v>380000</v>
      </c>
      <c r="E1267" s="634">
        <f>SUM(E1256,E1262,E1266)</f>
        <v>38045000</v>
      </c>
      <c r="F1267" s="634">
        <f>SUM(F1256,F1262,F1266)</f>
        <v>7120000</v>
      </c>
      <c r="G1267" s="621"/>
    </row>
    <row r="1268" spans="1:7" x14ac:dyDescent="0.25">
      <c r="A1268" s="651"/>
      <c r="B1268" s="633"/>
      <c r="C1268" s="634"/>
      <c r="D1268" s="634"/>
      <c r="E1268" s="634"/>
      <c r="F1268" s="634"/>
      <c r="G1268" s="621"/>
    </row>
    <row r="1269" spans="1:7" x14ac:dyDescent="0.25">
      <c r="A1269" s="651"/>
      <c r="B1269" s="617" t="s">
        <v>2074</v>
      </c>
      <c r="C1269" s="619"/>
      <c r="D1269" s="619"/>
      <c r="E1269" s="619"/>
      <c r="F1269" s="620"/>
      <c r="G1269" s="621"/>
    </row>
    <row r="1270" spans="1:7" x14ac:dyDescent="0.25">
      <c r="A1270" s="752" t="s">
        <v>1050</v>
      </c>
      <c r="B1270" s="749" t="s">
        <v>1051</v>
      </c>
      <c r="C1270" s="619"/>
      <c r="D1270" s="619"/>
      <c r="E1270" s="619"/>
      <c r="F1270" s="620"/>
      <c r="G1270" s="621"/>
    </row>
    <row r="1271" spans="1:7" x14ac:dyDescent="0.25">
      <c r="A1271" s="748">
        <v>120201</v>
      </c>
      <c r="B1271" s="749" t="s">
        <v>1501</v>
      </c>
      <c r="C1271" s="619"/>
      <c r="D1271" s="619"/>
      <c r="E1271" s="619"/>
      <c r="F1271" s="620"/>
      <c r="G1271" s="621"/>
    </row>
    <row r="1272" spans="1:7" x14ac:dyDescent="0.25">
      <c r="A1272" s="753">
        <v>12020147</v>
      </c>
      <c r="B1272" s="742" t="s">
        <v>2426</v>
      </c>
      <c r="C1272" s="619">
        <v>0</v>
      </c>
      <c r="D1272" s="626">
        <v>400000</v>
      </c>
      <c r="E1272" s="626">
        <v>0</v>
      </c>
      <c r="F1272" s="626">
        <v>0</v>
      </c>
      <c r="G1272" s="621"/>
    </row>
    <row r="1273" spans="1:7" x14ac:dyDescent="0.25">
      <c r="A1273" s="753"/>
      <c r="B1273" s="751" t="s">
        <v>7</v>
      </c>
      <c r="C1273" s="754">
        <f t="shared" ref="C1273:F1273" si="239">SUM(C1272:C1272)</f>
        <v>0</v>
      </c>
      <c r="D1273" s="754">
        <f t="shared" si="239"/>
        <v>400000</v>
      </c>
      <c r="E1273" s="754">
        <f t="shared" si="239"/>
        <v>0</v>
      </c>
      <c r="F1273" s="754">
        <f t="shared" si="239"/>
        <v>0</v>
      </c>
      <c r="G1273" s="621"/>
    </row>
    <row r="1274" spans="1:7" x14ac:dyDescent="0.25">
      <c r="A1274" s="755">
        <v>120206</v>
      </c>
      <c r="B1274" s="749" t="s">
        <v>1472</v>
      </c>
      <c r="C1274" s="619"/>
      <c r="D1274" s="619"/>
      <c r="E1274" s="619"/>
      <c r="F1274" s="620"/>
      <c r="G1274" s="621"/>
    </row>
    <row r="1275" spans="1:7" x14ac:dyDescent="0.25">
      <c r="A1275" s="730">
        <v>12020614</v>
      </c>
      <c r="B1275" s="756" t="s">
        <v>2438</v>
      </c>
      <c r="C1275" s="626">
        <v>7058060</v>
      </c>
      <c r="D1275" s="626">
        <v>4494428</v>
      </c>
      <c r="E1275" s="626">
        <v>0</v>
      </c>
      <c r="F1275" s="626">
        <v>2563632</v>
      </c>
      <c r="G1275" s="621"/>
    </row>
    <row r="1276" spans="1:7" ht="24" x14ac:dyDescent="0.25">
      <c r="A1276" s="730">
        <v>12020645</v>
      </c>
      <c r="B1276" s="742" t="s">
        <v>2427</v>
      </c>
      <c r="C1276" s="626">
        <v>800000</v>
      </c>
      <c r="D1276" s="626">
        <v>0</v>
      </c>
      <c r="E1276" s="626">
        <v>0</v>
      </c>
      <c r="F1276" s="688">
        <v>500000</v>
      </c>
      <c r="G1276" s="918" t="s">
        <v>2428</v>
      </c>
    </row>
    <row r="1277" spans="1:7" ht="24" x14ac:dyDescent="0.25">
      <c r="A1277" s="730">
        <v>12020646</v>
      </c>
      <c r="B1277" s="756" t="s">
        <v>2429</v>
      </c>
      <c r="C1277" s="619">
        <v>0</v>
      </c>
      <c r="D1277" s="626">
        <v>5000</v>
      </c>
      <c r="E1277" s="626">
        <v>0</v>
      </c>
      <c r="F1277" s="626">
        <v>0</v>
      </c>
      <c r="G1277" s="918"/>
    </row>
    <row r="1278" spans="1:7" ht="15" customHeight="1" x14ac:dyDescent="0.25">
      <c r="A1278" s="730">
        <v>12020647</v>
      </c>
      <c r="B1278" s="756" t="s">
        <v>2430</v>
      </c>
      <c r="C1278" s="619">
        <v>0</v>
      </c>
      <c r="D1278" s="626">
        <v>2346168</v>
      </c>
      <c r="E1278" s="626">
        <v>0</v>
      </c>
      <c r="F1278" s="626">
        <v>127867856</v>
      </c>
      <c r="G1278" s="918" t="s">
        <v>2431</v>
      </c>
    </row>
    <row r="1279" spans="1:7" ht="15" customHeight="1" x14ac:dyDescent="0.25">
      <c r="A1279" s="730">
        <v>12020648</v>
      </c>
      <c r="B1279" s="756" t="s">
        <v>2432</v>
      </c>
      <c r="C1279" s="619">
        <v>0</v>
      </c>
      <c r="D1279" s="626">
        <v>90000</v>
      </c>
      <c r="E1279" s="626">
        <v>0</v>
      </c>
      <c r="F1279" s="626">
        <v>27040000</v>
      </c>
      <c r="G1279" s="918" t="s">
        <v>2433</v>
      </c>
    </row>
    <row r="1280" spans="1:7" ht="27" customHeight="1" x14ac:dyDescent="0.25">
      <c r="A1280" s="730">
        <v>12020653</v>
      </c>
      <c r="B1280" s="756" t="s">
        <v>2434</v>
      </c>
      <c r="C1280" s="619">
        <v>0</v>
      </c>
      <c r="D1280" s="626">
        <v>1200000</v>
      </c>
      <c r="E1280" s="619">
        <v>0</v>
      </c>
      <c r="F1280" s="626">
        <v>531300000</v>
      </c>
      <c r="G1280" s="918" t="s">
        <v>2435</v>
      </c>
    </row>
    <row r="1281" spans="1:8" ht="27" customHeight="1" x14ac:dyDescent="0.25">
      <c r="A1281" s="730">
        <v>12020654</v>
      </c>
      <c r="B1281" s="756" t="s">
        <v>2436</v>
      </c>
      <c r="C1281" s="626">
        <v>0</v>
      </c>
      <c r="D1281" s="619">
        <v>0</v>
      </c>
      <c r="E1281" s="619">
        <v>0</v>
      </c>
      <c r="F1281" s="626">
        <v>100000</v>
      </c>
      <c r="G1281" s="918" t="s">
        <v>2437</v>
      </c>
    </row>
    <row r="1282" spans="1:8" x14ac:dyDescent="0.25">
      <c r="A1282" s="730"/>
      <c r="B1282" s="751" t="s">
        <v>7</v>
      </c>
      <c r="C1282" s="754">
        <f>SUM(C1275:C1281)</f>
        <v>7858060</v>
      </c>
      <c r="D1282" s="754">
        <f t="shared" ref="D1282:E1282" si="240">SUM(D1275:D1281)</f>
        <v>8135596</v>
      </c>
      <c r="E1282" s="754">
        <f t="shared" si="240"/>
        <v>0</v>
      </c>
      <c r="F1282" s="754">
        <f>SUM(F1275:F1281)</f>
        <v>689371488</v>
      </c>
      <c r="G1282" s="621"/>
    </row>
    <row r="1283" spans="1:8" x14ac:dyDescent="0.25">
      <c r="A1283" s="730"/>
      <c r="B1283" s="751" t="s">
        <v>2439</v>
      </c>
      <c r="C1283" s="754">
        <f>SUM(C1273,C1282)</f>
        <v>7858060</v>
      </c>
      <c r="D1283" s="754">
        <f>SUM(D1273,D1282)</f>
        <v>8535596</v>
      </c>
      <c r="E1283" s="754">
        <f>SUM(E1273,E1282)</f>
        <v>0</v>
      </c>
      <c r="F1283" s="754">
        <f>SUM(F1273,F1282)</f>
        <v>689371488</v>
      </c>
      <c r="G1283" s="621"/>
    </row>
    <row r="1284" spans="1:8" x14ac:dyDescent="0.25">
      <c r="A1284" s="730"/>
      <c r="B1284" s="751"/>
      <c r="C1284" s="754"/>
      <c r="D1284" s="754"/>
      <c r="E1284" s="754"/>
      <c r="F1284" s="754"/>
      <c r="G1284" s="621"/>
    </row>
    <row r="1285" spans="1:8" x14ac:dyDescent="0.25">
      <c r="A1285" s="651"/>
      <c r="B1285" s="617" t="s">
        <v>2074</v>
      </c>
      <c r="C1285" s="619"/>
      <c r="D1285" s="619"/>
      <c r="E1285" s="619"/>
      <c r="F1285" s="620"/>
      <c r="G1285" s="621"/>
    </row>
    <row r="1286" spans="1:8" x14ac:dyDescent="0.25">
      <c r="A1286" s="757">
        <v>234012</v>
      </c>
      <c r="B1286" s="758" t="s">
        <v>2440</v>
      </c>
      <c r="C1286" s="619"/>
      <c r="D1286" s="619"/>
      <c r="E1286" s="619"/>
      <c r="F1286" s="620"/>
      <c r="G1286" s="621"/>
    </row>
    <row r="1287" spans="1:8" x14ac:dyDescent="0.25">
      <c r="A1287" s="627">
        <v>120201</v>
      </c>
      <c r="B1287" s="638" t="s">
        <v>1590</v>
      </c>
      <c r="C1287" s="619"/>
      <c r="D1287" s="619"/>
      <c r="E1287" s="619"/>
      <c r="F1287" s="620"/>
      <c r="G1287" s="621"/>
    </row>
    <row r="1288" spans="1:8" x14ac:dyDescent="0.25">
      <c r="A1288" s="644">
        <v>12020146</v>
      </c>
      <c r="B1288" s="759" t="s">
        <v>1511</v>
      </c>
      <c r="C1288" s="626">
        <v>0</v>
      </c>
      <c r="D1288" s="626">
        <v>0</v>
      </c>
      <c r="E1288" s="626">
        <v>0</v>
      </c>
      <c r="F1288" s="626">
        <v>0</v>
      </c>
      <c r="G1288" s="621"/>
    </row>
    <row r="1289" spans="1:8" x14ac:dyDescent="0.25">
      <c r="A1289" s="760"/>
      <c r="B1289" s="751" t="s">
        <v>2441</v>
      </c>
      <c r="C1289" s="754">
        <f t="shared" ref="C1289:F1289" si="241">SUM(C1288)</f>
        <v>0</v>
      </c>
      <c r="D1289" s="754">
        <f t="shared" si="241"/>
        <v>0</v>
      </c>
      <c r="E1289" s="754">
        <f t="shared" si="241"/>
        <v>0</v>
      </c>
      <c r="F1289" s="754">
        <f t="shared" si="241"/>
        <v>0</v>
      </c>
      <c r="G1289" s="621"/>
    </row>
    <row r="1290" spans="1:8" x14ac:dyDescent="0.25">
      <c r="A1290" s="760"/>
      <c r="B1290" s="751"/>
      <c r="C1290" s="761"/>
      <c r="D1290" s="761"/>
      <c r="E1290" s="761"/>
      <c r="F1290" s="762"/>
      <c r="G1290" s="763"/>
    </row>
    <row r="1291" spans="1:8" ht="15.75" customHeight="1" x14ac:dyDescent="0.25">
      <c r="A1291" s="1429" t="s">
        <v>2442</v>
      </c>
      <c r="B1291" s="1429"/>
      <c r="C1291" s="1429"/>
      <c r="D1291" s="1429"/>
      <c r="E1291" s="1429"/>
      <c r="F1291" s="1429"/>
      <c r="G1291" s="763"/>
    </row>
    <row r="1292" spans="1:8" ht="17.25" customHeight="1" x14ac:dyDescent="0.25">
      <c r="A1292" s="764">
        <v>11000000</v>
      </c>
      <c r="B1292" s="1197" t="s">
        <v>990</v>
      </c>
      <c r="C1292" s="765">
        <f>C18</f>
        <v>40363387066</v>
      </c>
      <c r="D1292" s="765">
        <f>D18</f>
        <v>36714420857</v>
      </c>
      <c r="E1292" s="765">
        <f>E18</f>
        <v>36944305121</v>
      </c>
      <c r="F1292" s="765">
        <f>F18</f>
        <v>45399929889</v>
      </c>
      <c r="G1292" s="893"/>
      <c r="H1292" s="129"/>
    </row>
    <row r="1293" spans="1:8" x14ac:dyDescent="0.25">
      <c r="A1293" s="766" t="s">
        <v>136</v>
      </c>
      <c r="B1293" s="676" t="s">
        <v>1052</v>
      </c>
      <c r="C1293" s="767">
        <f>C40</f>
        <v>80651653</v>
      </c>
      <c r="D1293" s="767">
        <f>D40</f>
        <v>222113876</v>
      </c>
      <c r="E1293" s="767">
        <f>E40</f>
        <v>1467456197</v>
      </c>
      <c r="F1293" s="767">
        <f>F40</f>
        <v>797057019</v>
      </c>
      <c r="G1293" s="893"/>
      <c r="H1293" s="129"/>
    </row>
    <row r="1294" spans="1:8" x14ac:dyDescent="0.25">
      <c r="A1294" s="768" t="s">
        <v>816</v>
      </c>
      <c r="B1294" s="769" t="s">
        <v>2443</v>
      </c>
      <c r="C1294" s="767">
        <f>C94</f>
        <v>4405500572</v>
      </c>
      <c r="D1294" s="767">
        <f>D94</f>
        <v>6995377867</v>
      </c>
      <c r="E1294" s="767">
        <f>E94</f>
        <v>8123774454</v>
      </c>
      <c r="F1294" s="767">
        <f>F92</f>
        <v>11775805648</v>
      </c>
      <c r="G1294" s="893"/>
      <c r="H1294" s="129"/>
    </row>
    <row r="1295" spans="1:8" ht="13.5" customHeight="1" x14ac:dyDescent="0.25">
      <c r="A1295" s="766" t="s">
        <v>185</v>
      </c>
      <c r="B1295" s="676" t="s">
        <v>992</v>
      </c>
      <c r="C1295" s="767">
        <f>C121</f>
        <v>1360500</v>
      </c>
      <c r="D1295" s="767">
        <f>D121</f>
        <v>2040400102</v>
      </c>
      <c r="E1295" s="767">
        <f>E121</f>
        <v>2150812478</v>
      </c>
      <c r="F1295" s="767">
        <f>F121</f>
        <v>2904306872</v>
      </c>
      <c r="G1295" s="893"/>
      <c r="H1295" s="129"/>
    </row>
    <row r="1296" spans="1:8" ht="13.5" customHeight="1" x14ac:dyDescent="0.25">
      <c r="A1296" s="766" t="s">
        <v>133</v>
      </c>
      <c r="B1296" s="676" t="s">
        <v>993</v>
      </c>
      <c r="C1296" s="767">
        <f>C143</f>
        <v>54293280</v>
      </c>
      <c r="D1296" s="767">
        <f>D143</f>
        <v>13588406</v>
      </c>
      <c r="E1296" s="767">
        <f>E143</f>
        <v>259127878</v>
      </c>
      <c r="F1296" s="767">
        <f>F143</f>
        <v>378863847</v>
      </c>
      <c r="G1296" s="893"/>
      <c r="H1296" s="129"/>
    </row>
    <row r="1297" spans="1:8" ht="13.5" customHeight="1" x14ac:dyDescent="0.25">
      <c r="A1297" s="766" t="s">
        <v>147</v>
      </c>
      <c r="B1297" s="676" t="s">
        <v>1004</v>
      </c>
      <c r="C1297" s="767">
        <f>C496</f>
        <v>639273473</v>
      </c>
      <c r="D1297" s="767">
        <f>D496</f>
        <v>1526875943</v>
      </c>
      <c r="E1297" s="767">
        <f>E496</f>
        <v>2840839479</v>
      </c>
      <c r="F1297" s="767">
        <f>F496</f>
        <v>4711295760</v>
      </c>
      <c r="G1297" s="893"/>
      <c r="H1297" s="129"/>
    </row>
    <row r="1298" spans="1:8" ht="13.5" customHeight="1" x14ac:dyDescent="0.25">
      <c r="A1298" s="766" t="s">
        <v>146</v>
      </c>
      <c r="B1298" s="676" t="s">
        <v>1053</v>
      </c>
      <c r="C1298" s="767">
        <f>C442</f>
        <v>282510482</v>
      </c>
      <c r="D1298" s="767">
        <f>D442</f>
        <v>1283186268</v>
      </c>
      <c r="E1298" s="767">
        <f>E442</f>
        <v>1311413326</v>
      </c>
      <c r="F1298" s="767">
        <f>F442</f>
        <v>1199271987</v>
      </c>
      <c r="G1298" s="893"/>
      <c r="H1298" s="129"/>
    </row>
    <row r="1299" spans="1:8" ht="13.5" customHeight="1" x14ac:dyDescent="0.25">
      <c r="A1299" s="766" t="s">
        <v>1002</v>
      </c>
      <c r="B1299" s="676" t="s">
        <v>1003</v>
      </c>
      <c r="C1299" s="767">
        <f>C454</f>
        <v>30997513</v>
      </c>
      <c r="D1299" s="767">
        <f>D454</f>
        <v>58132127</v>
      </c>
      <c r="E1299" s="767">
        <f>E454</f>
        <v>25150000</v>
      </c>
      <c r="F1299" s="767">
        <f>F454</f>
        <v>30997513</v>
      </c>
      <c r="G1299" s="893"/>
      <c r="H1299" s="129"/>
    </row>
    <row r="1300" spans="1:8" ht="12.75" customHeight="1" x14ac:dyDescent="0.25">
      <c r="A1300" s="766" t="s">
        <v>131</v>
      </c>
      <c r="B1300" s="676" t="s">
        <v>996</v>
      </c>
      <c r="C1300" s="767">
        <f>C183</f>
        <v>11996627</v>
      </c>
      <c r="D1300" s="767">
        <f>D183</f>
        <v>35214227</v>
      </c>
      <c r="E1300" s="767">
        <f>E183</f>
        <v>37475831</v>
      </c>
      <c r="F1300" s="767">
        <f>F183</f>
        <v>38802784</v>
      </c>
      <c r="G1300" s="893"/>
      <c r="H1300" s="129"/>
    </row>
    <row r="1301" spans="1:8" x14ac:dyDescent="0.25">
      <c r="A1301" s="766" t="s">
        <v>135</v>
      </c>
      <c r="B1301" s="676" t="s">
        <v>2992</v>
      </c>
      <c r="C1301" s="767">
        <f>C254</f>
        <v>18949764</v>
      </c>
      <c r="D1301" s="767">
        <f>D254</f>
        <v>41371076</v>
      </c>
      <c r="E1301" s="767">
        <f>E254</f>
        <v>115905772</v>
      </c>
      <c r="F1301" s="767">
        <f>F254</f>
        <v>3090082661</v>
      </c>
      <c r="G1301" s="893"/>
      <c r="H1301" s="129"/>
    </row>
    <row r="1302" spans="1:8" x14ac:dyDescent="0.25">
      <c r="A1302" s="766" t="s">
        <v>137</v>
      </c>
      <c r="B1302" s="676" t="s">
        <v>2993</v>
      </c>
      <c r="C1302" s="767">
        <f>C290</f>
        <v>11670374</v>
      </c>
      <c r="D1302" s="767">
        <f>D290</f>
        <v>20601104</v>
      </c>
      <c r="E1302" s="767">
        <f>E290</f>
        <v>50038556</v>
      </c>
      <c r="F1302" s="767">
        <f>F290</f>
        <v>52301388</v>
      </c>
      <c r="G1302" s="893"/>
      <c r="H1302" s="129"/>
    </row>
    <row r="1303" spans="1:8" ht="13.5" customHeight="1" x14ac:dyDescent="0.25">
      <c r="A1303" s="766" t="s">
        <v>139</v>
      </c>
      <c r="B1303" s="676" t="s">
        <v>998</v>
      </c>
      <c r="C1303" s="767">
        <f>C318</f>
        <v>0</v>
      </c>
      <c r="D1303" s="767">
        <f>D318</f>
        <v>270366</v>
      </c>
      <c r="E1303" s="767">
        <f>E318</f>
        <v>6691364</v>
      </c>
      <c r="F1303" s="767">
        <f>F318</f>
        <v>10870750</v>
      </c>
      <c r="G1303" s="893"/>
      <c r="H1303" s="129"/>
    </row>
    <row r="1304" spans="1:8" ht="13.5" customHeight="1" x14ac:dyDescent="0.25">
      <c r="A1304" s="766" t="s">
        <v>154</v>
      </c>
      <c r="B1304" s="676" t="s">
        <v>1054</v>
      </c>
      <c r="C1304" s="767">
        <f>C684</f>
        <v>19714390</v>
      </c>
      <c r="D1304" s="767">
        <f>D684</f>
        <v>64709797</v>
      </c>
      <c r="E1304" s="767">
        <f>E684</f>
        <v>87582550</v>
      </c>
      <c r="F1304" s="767">
        <f>F684</f>
        <v>126195000</v>
      </c>
      <c r="G1304" s="893"/>
      <c r="H1304" s="129"/>
    </row>
    <row r="1305" spans="1:8" ht="12.75" customHeight="1" x14ac:dyDescent="0.25">
      <c r="A1305" s="766" t="s">
        <v>187</v>
      </c>
      <c r="B1305" s="676" t="s">
        <v>1055</v>
      </c>
      <c r="C1305" s="767">
        <f>C307</f>
        <v>2280000</v>
      </c>
      <c r="D1305" s="767">
        <f>D307</f>
        <v>8727000</v>
      </c>
      <c r="E1305" s="767">
        <f>E307</f>
        <v>6196000</v>
      </c>
      <c r="F1305" s="767">
        <f>F307</f>
        <v>16750000</v>
      </c>
      <c r="G1305" s="893"/>
      <c r="H1305" s="129"/>
    </row>
    <row r="1306" spans="1:8" ht="13.5" customHeight="1" x14ac:dyDescent="0.25">
      <c r="A1306" s="766" t="s">
        <v>155</v>
      </c>
      <c r="B1306" s="676" t="s">
        <v>1056</v>
      </c>
      <c r="C1306" s="767">
        <f>C696</f>
        <v>80000</v>
      </c>
      <c r="D1306" s="767">
        <f>D696</f>
        <v>1612500</v>
      </c>
      <c r="E1306" s="767">
        <f>E696</f>
        <v>13323000</v>
      </c>
      <c r="F1306" s="767">
        <f>F696</f>
        <v>8100000</v>
      </c>
      <c r="G1306" s="893"/>
      <c r="H1306" s="129"/>
    </row>
    <row r="1307" spans="1:8" ht="13.5" customHeight="1" x14ac:dyDescent="0.25">
      <c r="A1307" s="766" t="s">
        <v>153</v>
      </c>
      <c r="B1307" s="676" t="s">
        <v>1057</v>
      </c>
      <c r="C1307" s="767">
        <f>C655</f>
        <v>116996464</v>
      </c>
      <c r="D1307" s="767">
        <f>D655</f>
        <v>205898646</v>
      </c>
      <c r="E1307" s="767">
        <f>E655</f>
        <v>271663505</v>
      </c>
      <c r="F1307" s="767">
        <f>F655</f>
        <v>345421336</v>
      </c>
      <c r="G1307" s="893"/>
      <c r="H1307" s="129"/>
    </row>
    <row r="1308" spans="1:8" ht="12.75" customHeight="1" x14ac:dyDescent="0.25">
      <c r="A1308" s="766" t="s">
        <v>149</v>
      </c>
      <c r="B1308" s="676" t="s">
        <v>1005</v>
      </c>
      <c r="C1308" s="767">
        <f>C508</f>
        <v>11830615</v>
      </c>
      <c r="D1308" s="767">
        <f>D508</f>
        <v>13726585</v>
      </c>
      <c r="E1308" s="767">
        <f>E508</f>
        <v>34808541</v>
      </c>
      <c r="F1308" s="767">
        <f>F508</f>
        <v>25050000</v>
      </c>
      <c r="G1308" s="893"/>
      <c r="H1308" s="129"/>
    </row>
    <row r="1309" spans="1:8" ht="12.75" customHeight="1" x14ac:dyDescent="0.25">
      <c r="A1309" s="766" t="s">
        <v>132</v>
      </c>
      <c r="B1309" s="676" t="s">
        <v>2988</v>
      </c>
      <c r="C1309" s="767">
        <f>C204</f>
        <v>5274000</v>
      </c>
      <c r="D1309" s="767">
        <f>D204</f>
        <v>37213350</v>
      </c>
      <c r="E1309" s="767">
        <f>E204</f>
        <v>56598850</v>
      </c>
      <c r="F1309" s="767">
        <f>F204</f>
        <v>117630000</v>
      </c>
      <c r="G1309" s="893"/>
      <c r="H1309" s="129"/>
    </row>
    <row r="1310" spans="1:8" ht="12.75" customHeight="1" x14ac:dyDescent="0.25">
      <c r="A1310" s="766" t="s">
        <v>140</v>
      </c>
      <c r="B1310" s="676" t="s">
        <v>999</v>
      </c>
      <c r="C1310" s="767">
        <f>C353</f>
        <v>18692650</v>
      </c>
      <c r="D1310" s="767">
        <f>D353</f>
        <v>75400518</v>
      </c>
      <c r="E1310" s="767">
        <f>E353</f>
        <v>83627155</v>
      </c>
      <c r="F1310" s="767">
        <f>F353</f>
        <v>92436605</v>
      </c>
      <c r="G1310" s="893"/>
      <c r="H1310" s="129"/>
    </row>
    <row r="1311" spans="1:8" ht="13.5" customHeight="1" x14ac:dyDescent="0.25">
      <c r="A1311" s="766" t="s">
        <v>142</v>
      </c>
      <c r="B1311" s="676" t="s">
        <v>2989</v>
      </c>
      <c r="C1311" s="767">
        <f>C389</f>
        <v>0</v>
      </c>
      <c r="D1311" s="767">
        <f>D389</f>
        <v>0</v>
      </c>
      <c r="E1311" s="767">
        <f>E389</f>
        <v>875000</v>
      </c>
      <c r="F1311" s="767">
        <f>F389</f>
        <v>1820000</v>
      </c>
      <c r="G1311" s="893"/>
      <c r="H1311" s="129"/>
    </row>
    <row r="1312" spans="1:8" ht="12" customHeight="1" x14ac:dyDescent="0.25">
      <c r="A1312" s="766" t="s">
        <v>141</v>
      </c>
      <c r="B1312" s="676" t="s">
        <v>1058</v>
      </c>
      <c r="C1312" s="767">
        <f>C375</f>
        <v>999500</v>
      </c>
      <c r="D1312" s="767">
        <f>D375</f>
        <v>4546100</v>
      </c>
      <c r="E1312" s="767">
        <f>E375</f>
        <v>19370900</v>
      </c>
      <c r="F1312" s="767">
        <f>F375</f>
        <v>18158075</v>
      </c>
      <c r="G1312" s="893"/>
      <c r="H1312" s="129"/>
    </row>
    <row r="1313" spans="1:8" x14ac:dyDescent="0.25">
      <c r="A1313" s="766" t="s">
        <v>145</v>
      </c>
      <c r="B1313" s="676" t="s">
        <v>1001</v>
      </c>
      <c r="C1313" s="767">
        <f>C407</f>
        <v>300000</v>
      </c>
      <c r="D1313" s="767">
        <f>D407</f>
        <v>0</v>
      </c>
      <c r="E1313" s="767">
        <f>E407</f>
        <v>2097500</v>
      </c>
      <c r="F1313" s="767">
        <f>F407</f>
        <v>4055000</v>
      </c>
      <c r="G1313" s="893"/>
      <c r="H1313" s="129"/>
    </row>
    <row r="1314" spans="1:8" x14ac:dyDescent="0.25">
      <c r="A1314" s="766" t="s">
        <v>151</v>
      </c>
      <c r="B1314" s="676" t="s">
        <v>1059</v>
      </c>
      <c r="C1314" s="767">
        <f>C580</f>
        <v>7124800</v>
      </c>
      <c r="D1314" s="767">
        <f>D580</f>
        <v>163000</v>
      </c>
      <c r="E1314" s="767">
        <f>E580</f>
        <v>103889000</v>
      </c>
      <c r="F1314" s="767">
        <f>F580</f>
        <v>54422500</v>
      </c>
      <c r="G1314" s="893"/>
      <c r="H1314" s="129"/>
    </row>
    <row r="1315" spans="1:8" x14ac:dyDescent="0.25">
      <c r="A1315" s="766" t="s">
        <v>818</v>
      </c>
      <c r="B1315" s="676" t="s">
        <v>1060</v>
      </c>
      <c r="C1315" s="767">
        <f>C529</f>
        <v>527525</v>
      </c>
      <c r="D1315" s="767">
        <f>D529</f>
        <v>562675</v>
      </c>
      <c r="E1315" s="767">
        <f>E529</f>
        <v>926000</v>
      </c>
      <c r="F1315" s="767">
        <f>F529</f>
        <v>1150000</v>
      </c>
      <c r="G1315" s="893"/>
      <c r="H1315" s="129"/>
    </row>
    <row r="1316" spans="1:8" x14ac:dyDescent="0.25">
      <c r="A1316" s="766" t="s">
        <v>134</v>
      </c>
      <c r="B1316" s="676" t="s">
        <v>2990</v>
      </c>
      <c r="C1316" s="767">
        <f>C155</f>
        <v>80000</v>
      </c>
      <c r="D1316" s="767">
        <f>D155</f>
        <v>50000</v>
      </c>
      <c r="E1316" s="767">
        <f>E155</f>
        <v>1050000</v>
      </c>
      <c r="F1316" s="767">
        <f>F155</f>
        <v>1050000</v>
      </c>
      <c r="G1316" s="893"/>
      <c r="H1316" s="129"/>
    </row>
    <row r="1317" spans="1:8" ht="15.75" customHeight="1" x14ac:dyDescent="0.25">
      <c r="A1317" s="766" t="s">
        <v>152</v>
      </c>
      <c r="B1317" s="676" t="s">
        <v>1061</v>
      </c>
      <c r="C1317" s="767">
        <f>C603</f>
        <v>67356200</v>
      </c>
      <c r="D1317" s="767">
        <f>D603</f>
        <v>125210467</v>
      </c>
      <c r="E1317" s="767">
        <f>E603</f>
        <v>204329225</v>
      </c>
      <c r="F1317" s="767">
        <f>F603</f>
        <v>169790200</v>
      </c>
      <c r="G1317" s="893"/>
      <c r="H1317" s="129"/>
    </row>
    <row r="1318" spans="1:8" x14ac:dyDescent="0.25">
      <c r="A1318" s="766" t="s">
        <v>1008</v>
      </c>
      <c r="B1318" s="676" t="s">
        <v>1009</v>
      </c>
      <c r="C1318" s="767">
        <f>C613</f>
        <v>23000</v>
      </c>
      <c r="D1318" s="767">
        <f>D613</f>
        <v>866000</v>
      </c>
      <c r="E1318" s="767">
        <f>E613</f>
        <v>1027750</v>
      </c>
      <c r="F1318" s="767">
        <f>F613</f>
        <v>4037500</v>
      </c>
      <c r="G1318" s="893"/>
      <c r="H1318" s="129"/>
    </row>
    <row r="1319" spans="1:8" ht="24" x14ac:dyDescent="0.25">
      <c r="A1319" s="766" t="s">
        <v>188</v>
      </c>
      <c r="B1319" s="676" t="s">
        <v>1062</v>
      </c>
      <c r="C1319" s="767">
        <f>C624</f>
        <v>2667500</v>
      </c>
      <c r="D1319" s="767">
        <f>D624</f>
        <v>5860000</v>
      </c>
      <c r="E1319" s="767">
        <f>E624</f>
        <v>68340000</v>
      </c>
      <c r="F1319" s="767">
        <f>F624</f>
        <v>12763750</v>
      </c>
      <c r="G1319" s="893"/>
      <c r="H1319" s="129"/>
    </row>
    <row r="1320" spans="1:8" ht="12.75" customHeight="1" x14ac:dyDescent="0.25">
      <c r="A1320" s="766" t="s">
        <v>817</v>
      </c>
      <c r="B1320" s="676" t="s">
        <v>1063</v>
      </c>
      <c r="C1320" s="767">
        <f>C519</f>
        <v>4967398</v>
      </c>
      <c r="D1320" s="767">
        <f>D519</f>
        <v>22275711</v>
      </c>
      <c r="E1320" s="767">
        <f>E519</f>
        <v>34945032</v>
      </c>
      <c r="F1320" s="767">
        <f>F519</f>
        <v>50000000</v>
      </c>
      <c r="G1320" s="893"/>
      <c r="H1320" s="129"/>
    </row>
    <row r="1321" spans="1:8" ht="13.5" customHeight="1" x14ac:dyDescent="0.25">
      <c r="A1321" s="766" t="s">
        <v>663</v>
      </c>
      <c r="B1321" s="676" t="s">
        <v>1064</v>
      </c>
      <c r="C1321" s="767">
        <f>C164</f>
        <v>200000</v>
      </c>
      <c r="D1321" s="767">
        <f>D164</f>
        <v>0</v>
      </c>
      <c r="E1321" s="767">
        <f>E164</f>
        <v>32300000</v>
      </c>
      <c r="F1321" s="767">
        <f>F164</f>
        <v>126300000</v>
      </c>
      <c r="G1321" s="893"/>
      <c r="H1321" s="129"/>
    </row>
    <row r="1322" spans="1:8" ht="13.5" customHeight="1" x14ac:dyDescent="0.25">
      <c r="A1322" s="766" t="s">
        <v>1036</v>
      </c>
      <c r="B1322" s="676" t="s">
        <v>2991</v>
      </c>
      <c r="C1322" s="767">
        <f>C547</f>
        <v>344000</v>
      </c>
      <c r="D1322" s="767">
        <f>D547</f>
        <v>221000</v>
      </c>
      <c r="E1322" s="767">
        <f>E547</f>
        <v>2021960</v>
      </c>
      <c r="F1322" s="767">
        <f>F547</f>
        <v>8762000</v>
      </c>
      <c r="G1322" s="893"/>
      <c r="H1322" s="129"/>
    </row>
    <row r="1323" spans="1:8" ht="13.5" customHeight="1" x14ac:dyDescent="0.25">
      <c r="A1323" s="766" t="s">
        <v>143</v>
      </c>
      <c r="B1323" s="770" t="s">
        <v>1000</v>
      </c>
      <c r="C1323" s="767">
        <f>C398</f>
        <v>0</v>
      </c>
      <c r="D1323" s="767">
        <f>D398</f>
        <v>0</v>
      </c>
      <c r="E1323" s="767">
        <f>E398</f>
        <v>250000</v>
      </c>
      <c r="F1323" s="767">
        <f>F398</f>
        <v>2925222</v>
      </c>
      <c r="G1323" s="893"/>
      <c r="H1323" s="129"/>
    </row>
    <row r="1324" spans="1:8" ht="12.75" customHeight="1" x14ac:dyDescent="0.25">
      <c r="A1324" s="771" t="s">
        <v>1065</v>
      </c>
      <c r="B1324" s="772" t="s">
        <v>1013</v>
      </c>
      <c r="C1324" s="767">
        <f>C703</f>
        <v>0</v>
      </c>
      <c r="D1324" s="767">
        <f>D703</f>
        <v>0</v>
      </c>
      <c r="E1324" s="767">
        <f>E703</f>
        <v>120000</v>
      </c>
      <c r="F1324" s="767">
        <f>F703</f>
        <v>0</v>
      </c>
      <c r="G1324" s="893"/>
      <c r="H1324" s="129"/>
    </row>
    <row r="1325" spans="1:8" ht="13.5" customHeight="1" x14ac:dyDescent="0.25">
      <c r="A1325" s="768" t="s">
        <v>1014</v>
      </c>
      <c r="B1325" s="773" t="s">
        <v>1066</v>
      </c>
      <c r="C1325" s="767">
        <f>C711</f>
        <v>10983463</v>
      </c>
      <c r="D1325" s="767">
        <f>D711</f>
        <v>1405580</v>
      </c>
      <c r="E1325" s="767">
        <f>E711</f>
        <v>18389473</v>
      </c>
      <c r="F1325" s="767">
        <f>F711</f>
        <v>36778946</v>
      </c>
      <c r="G1325" s="893"/>
      <c r="H1325" s="129"/>
    </row>
    <row r="1326" spans="1:8" ht="13.5" customHeight="1" x14ac:dyDescent="0.25">
      <c r="A1326" s="768" t="s">
        <v>1067</v>
      </c>
      <c r="B1326" s="773" t="s">
        <v>1068</v>
      </c>
      <c r="C1326" s="767">
        <v>0</v>
      </c>
      <c r="D1326" s="767">
        <v>0</v>
      </c>
      <c r="E1326" s="767">
        <v>0</v>
      </c>
      <c r="F1326" s="767">
        <v>0</v>
      </c>
      <c r="G1326" s="893"/>
      <c r="H1326" s="129"/>
    </row>
    <row r="1327" spans="1:8" x14ac:dyDescent="0.25">
      <c r="A1327" s="774"/>
      <c r="B1327" s="775" t="s">
        <v>2444</v>
      </c>
      <c r="C1327" s="776">
        <f t="shared" ref="C1327:E1327" si="242">SUM(C1293:C1326)</f>
        <v>5807645743</v>
      </c>
      <c r="D1327" s="776">
        <f>SUM(D1293:D1326)</f>
        <v>12805580291</v>
      </c>
      <c r="E1327" s="776">
        <f t="shared" si="242"/>
        <v>17432416776</v>
      </c>
      <c r="F1327" s="776">
        <f>SUM(F1293:F1326)</f>
        <v>26213252363</v>
      </c>
      <c r="G1327" s="893"/>
      <c r="H1327" s="129"/>
    </row>
    <row r="1328" spans="1:8" ht="18.75" customHeight="1" x14ac:dyDescent="0.25">
      <c r="A1328" s="1430" t="s">
        <v>2445</v>
      </c>
      <c r="B1328" s="1430"/>
      <c r="C1328" s="1430"/>
      <c r="D1328" s="1430"/>
      <c r="E1328" s="1430"/>
      <c r="F1328" s="1430"/>
      <c r="G1328" s="1188"/>
    </row>
    <row r="1329" spans="1:9" ht="16.5" customHeight="1" x14ac:dyDescent="0.25">
      <c r="A1329" s="777" t="s">
        <v>1015</v>
      </c>
      <c r="B1329" s="769" t="s">
        <v>1069</v>
      </c>
      <c r="C1329" s="616">
        <f>C750</f>
        <v>217576100</v>
      </c>
      <c r="D1329" s="616">
        <f>D750</f>
        <v>191688683</v>
      </c>
      <c r="E1329" s="616">
        <f>E750</f>
        <v>776536430.33333337</v>
      </c>
      <c r="F1329" s="616">
        <f>F750</f>
        <v>838658216</v>
      </c>
      <c r="G1329" s="763"/>
    </row>
    <row r="1330" spans="1:9" ht="16.5" customHeight="1" x14ac:dyDescent="0.25">
      <c r="A1330" s="777" t="s">
        <v>1017</v>
      </c>
      <c r="B1330" s="773" t="s">
        <v>1070</v>
      </c>
      <c r="C1330" s="778">
        <f>C800</f>
        <v>653162633</v>
      </c>
      <c r="D1330" s="778">
        <f>D800</f>
        <v>451777741</v>
      </c>
      <c r="E1330" s="778">
        <f>E800</f>
        <v>1045900488</v>
      </c>
      <c r="F1330" s="778">
        <f>F800</f>
        <v>907518912</v>
      </c>
      <c r="G1330" s="763"/>
    </row>
    <row r="1331" spans="1:9" ht="16.5" customHeight="1" x14ac:dyDescent="0.25">
      <c r="A1331" s="777" t="s">
        <v>1019</v>
      </c>
      <c r="B1331" s="773" t="s">
        <v>1020</v>
      </c>
      <c r="C1331" s="778">
        <f>C846</f>
        <v>478086091</v>
      </c>
      <c r="D1331" s="778">
        <f>D846</f>
        <v>1746048371</v>
      </c>
      <c r="E1331" s="778">
        <f>E846</f>
        <v>2260947672</v>
      </c>
      <c r="F1331" s="778">
        <f>F846</f>
        <v>2414131000</v>
      </c>
      <c r="G1331" s="763"/>
    </row>
    <row r="1332" spans="1:9" ht="16.5" customHeight="1" x14ac:dyDescent="0.25">
      <c r="A1332" s="777" t="s">
        <v>1021</v>
      </c>
      <c r="B1332" s="773" t="s">
        <v>1071</v>
      </c>
      <c r="C1332" s="778">
        <f>C886</f>
        <v>170603568</v>
      </c>
      <c r="D1332" s="778">
        <f>D886</f>
        <v>289455395</v>
      </c>
      <c r="E1332" s="778">
        <f>E886</f>
        <v>360060485</v>
      </c>
      <c r="F1332" s="778">
        <f>F886</f>
        <v>584086245</v>
      </c>
      <c r="G1332" s="763"/>
    </row>
    <row r="1333" spans="1:9" ht="16.5" customHeight="1" x14ac:dyDescent="0.25">
      <c r="A1333" s="777" t="s">
        <v>1022</v>
      </c>
      <c r="B1333" s="769" t="s">
        <v>1072</v>
      </c>
      <c r="C1333" s="616">
        <f>C922</f>
        <v>78591013</v>
      </c>
      <c r="D1333" s="616">
        <f>D922</f>
        <v>62175955</v>
      </c>
      <c r="E1333" s="616">
        <f>E922</f>
        <v>217485059</v>
      </c>
      <c r="F1333" s="616">
        <f>F922</f>
        <v>221344104</v>
      </c>
      <c r="G1333" s="763"/>
      <c r="I1333" s="612"/>
    </row>
    <row r="1334" spans="1:9" ht="16.5" customHeight="1" x14ac:dyDescent="0.25">
      <c r="A1334" s="777" t="s">
        <v>1023</v>
      </c>
      <c r="B1334" s="773" t="s">
        <v>1024</v>
      </c>
      <c r="C1334" s="778">
        <f>C962</f>
        <v>1045706464</v>
      </c>
      <c r="D1334" s="778">
        <f>D962</f>
        <v>2040926458</v>
      </c>
      <c r="E1334" s="778">
        <f>E962</f>
        <v>2407088657</v>
      </c>
      <c r="F1334" s="778">
        <f>F962</f>
        <v>4214448000</v>
      </c>
      <c r="G1334" s="763"/>
      <c r="I1334" s="612"/>
    </row>
    <row r="1335" spans="1:9" ht="16.5" customHeight="1" x14ac:dyDescent="0.25">
      <c r="A1335" s="777" t="s">
        <v>1025</v>
      </c>
      <c r="B1335" s="769" t="s">
        <v>1073</v>
      </c>
      <c r="C1335" s="616">
        <f>C992</f>
        <v>115979900</v>
      </c>
      <c r="D1335" s="616">
        <f>D992</f>
        <v>288625650</v>
      </c>
      <c r="E1335" s="616">
        <f>E992</f>
        <v>392110000</v>
      </c>
      <c r="F1335" s="616">
        <f>F992</f>
        <v>318921750</v>
      </c>
      <c r="G1335" s="763"/>
    </row>
    <row r="1336" spans="1:9" ht="19.5" customHeight="1" x14ac:dyDescent="0.25">
      <c r="A1336" s="777" t="s">
        <v>1027</v>
      </c>
      <c r="B1336" s="773" t="s">
        <v>1074</v>
      </c>
      <c r="C1336" s="778">
        <f>C1019</f>
        <v>23759704</v>
      </c>
      <c r="D1336" s="778">
        <f>D1019</f>
        <v>44341500</v>
      </c>
      <c r="E1336" s="778">
        <f>E1019</f>
        <v>61698408</v>
      </c>
      <c r="F1336" s="778">
        <f>F1019</f>
        <v>61201016</v>
      </c>
      <c r="G1336" s="763"/>
    </row>
    <row r="1337" spans="1:9" ht="27" customHeight="1" x14ac:dyDescent="0.25">
      <c r="A1337" s="777" t="s">
        <v>1029</v>
      </c>
      <c r="B1337" s="773" t="s">
        <v>1075</v>
      </c>
      <c r="C1337" s="778">
        <f>C1044</f>
        <v>30039466</v>
      </c>
      <c r="D1337" s="778">
        <f>D1044</f>
        <v>39226650</v>
      </c>
      <c r="E1337" s="778">
        <f>E1044</f>
        <v>54503255</v>
      </c>
      <c r="F1337" s="778">
        <f>F1044</f>
        <v>71632025</v>
      </c>
      <c r="G1337" s="763"/>
    </row>
    <row r="1338" spans="1:9" ht="16.5" customHeight="1" x14ac:dyDescent="0.25">
      <c r="A1338" s="779" t="s">
        <v>696</v>
      </c>
      <c r="B1338" s="773" t="s">
        <v>1090</v>
      </c>
      <c r="C1338" s="778">
        <f>C1060</f>
        <v>16357521</v>
      </c>
      <c r="D1338" s="778">
        <f>D1060</f>
        <v>15609368</v>
      </c>
      <c r="E1338" s="778">
        <f>E1060</f>
        <v>90484184</v>
      </c>
      <c r="F1338" s="778">
        <f>F1060</f>
        <v>154553000</v>
      </c>
      <c r="G1338" s="763"/>
    </row>
    <row r="1339" spans="1:9" ht="16.5" customHeight="1" x14ac:dyDescent="0.25">
      <c r="A1339" s="779" t="s">
        <v>697</v>
      </c>
      <c r="B1339" s="773" t="s">
        <v>1076</v>
      </c>
      <c r="C1339" s="778">
        <f>C1068</f>
        <v>102635698</v>
      </c>
      <c r="D1339" s="778">
        <f>D1068</f>
        <v>83463669</v>
      </c>
      <c r="E1339" s="778">
        <f>E1068</f>
        <v>195000000</v>
      </c>
      <c r="F1339" s="778">
        <f>F1068</f>
        <v>199500000</v>
      </c>
      <c r="G1339" s="763"/>
    </row>
    <row r="1340" spans="1:9" ht="27" customHeight="1" x14ac:dyDescent="0.25">
      <c r="A1340" s="779" t="s">
        <v>699</v>
      </c>
      <c r="B1340" s="773" t="s">
        <v>1077</v>
      </c>
      <c r="C1340" s="778">
        <f>C1083</f>
        <v>21061510</v>
      </c>
      <c r="D1340" s="778">
        <f>D1083</f>
        <v>22518875</v>
      </c>
      <c r="E1340" s="778">
        <f>E1083</f>
        <v>38502270</v>
      </c>
      <c r="F1340" s="778">
        <f>F1083</f>
        <v>75000000</v>
      </c>
      <c r="G1340" s="763"/>
    </row>
    <row r="1341" spans="1:9" ht="20.25" customHeight="1" x14ac:dyDescent="0.25">
      <c r="A1341" s="779" t="s">
        <v>1031</v>
      </c>
      <c r="B1341" s="773" t="s">
        <v>1078</v>
      </c>
      <c r="C1341" s="778">
        <f>C1098</f>
        <v>48000</v>
      </c>
      <c r="D1341" s="778">
        <f>D1098</f>
        <v>0</v>
      </c>
      <c r="E1341" s="778">
        <f>E1098</f>
        <v>5200000</v>
      </c>
      <c r="F1341" s="778">
        <f>F1098</f>
        <v>1748000</v>
      </c>
      <c r="G1341" s="763"/>
    </row>
    <row r="1342" spans="1:9" ht="16.5" customHeight="1" x14ac:dyDescent="0.25">
      <c r="A1342" s="777" t="s">
        <v>1033</v>
      </c>
      <c r="B1342" s="780" t="s">
        <v>1079</v>
      </c>
      <c r="C1342" s="778">
        <f>C1123</f>
        <v>5762385</v>
      </c>
      <c r="D1342" s="778">
        <f>D1123</f>
        <v>2071950</v>
      </c>
      <c r="E1342" s="778">
        <f>E1123</f>
        <v>3909900</v>
      </c>
      <c r="F1342" s="778">
        <f>F1123</f>
        <v>5631000</v>
      </c>
      <c r="G1342" s="763"/>
    </row>
    <row r="1343" spans="1:9" ht="16.5" customHeight="1" x14ac:dyDescent="0.25">
      <c r="A1343" s="777" t="s">
        <v>1034</v>
      </c>
      <c r="B1343" s="614" t="s">
        <v>1035</v>
      </c>
      <c r="C1343" s="778">
        <f>C1159</f>
        <v>111391641</v>
      </c>
      <c r="D1343" s="778">
        <f>D1159</f>
        <v>16466136</v>
      </c>
      <c r="E1343" s="778">
        <f>E1159</f>
        <v>158293286</v>
      </c>
      <c r="F1343" s="778">
        <f>F1159</f>
        <v>279865200</v>
      </c>
      <c r="G1343" s="763"/>
    </row>
    <row r="1344" spans="1:9" ht="16.5" customHeight="1" x14ac:dyDescent="0.25">
      <c r="A1344" s="779" t="s">
        <v>1036</v>
      </c>
      <c r="B1344" s="614" t="s">
        <v>1037</v>
      </c>
      <c r="C1344" s="778">
        <f>C1169</f>
        <v>2669300</v>
      </c>
      <c r="D1344" s="778">
        <f>D1169</f>
        <v>3014800</v>
      </c>
      <c r="E1344" s="778">
        <f>E1169</f>
        <v>5447700</v>
      </c>
      <c r="F1344" s="778">
        <f>F1169</f>
        <v>4208000</v>
      </c>
      <c r="G1344" s="763"/>
    </row>
    <row r="1345" spans="1:9" ht="16.5" customHeight="1" x14ac:dyDescent="0.25">
      <c r="A1345" s="779" t="s">
        <v>1038</v>
      </c>
      <c r="B1345" s="614" t="s">
        <v>1039</v>
      </c>
      <c r="C1345" s="778">
        <f>C1182</f>
        <v>11674440</v>
      </c>
      <c r="D1345" s="778">
        <f>D1182</f>
        <v>836747</v>
      </c>
      <c r="E1345" s="778">
        <f>E1182</f>
        <v>3510549</v>
      </c>
      <c r="F1345" s="778">
        <f>F1182</f>
        <v>400000</v>
      </c>
      <c r="G1345" s="763"/>
    </row>
    <row r="1346" spans="1:9" ht="16.5" customHeight="1" x14ac:dyDescent="0.25">
      <c r="A1346" s="779" t="s">
        <v>1044</v>
      </c>
      <c r="B1346" s="772" t="s">
        <v>1045</v>
      </c>
      <c r="C1346" s="778">
        <f>C1236</f>
        <v>1299000</v>
      </c>
      <c r="D1346" s="778">
        <f>D1236</f>
        <v>3427504</v>
      </c>
      <c r="E1346" s="778">
        <f>E1236</f>
        <v>37869431</v>
      </c>
      <c r="F1346" s="778">
        <f>F1236</f>
        <v>25096000</v>
      </c>
      <c r="G1346" s="763"/>
    </row>
    <row r="1347" spans="1:9" ht="16.5" customHeight="1" x14ac:dyDescent="0.25">
      <c r="A1347" s="779" t="s">
        <v>1040</v>
      </c>
      <c r="B1347" s="772" t="s">
        <v>1080</v>
      </c>
      <c r="C1347" s="778">
        <f>C1197</f>
        <v>0</v>
      </c>
      <c r="D1347" s="778">
        <f>D1197</f>
        <v>22470000</v>
      </c>
      <c r="E1347" s="778">
        <f>E1197</f>
        <v>22500000</v>
      </c>
      <c r="F1347" s="778">
        <f>F1197</f>
        <v>23000000</v>
      </c>
      <c r="G1347" s="763"/>
    </row>
    <row r="1348" spans="1:9" ht="16.5" customHeight="1" x14ac:dyDescent="0.25">
      <c r="A1348" s="779" t="s">
        <v>1042</v>
      </c>
      <c r="B1348" s="772" t="s">
        <v>1081</v>
      </c>
      <c r="C1348" s="778">
        <f>C1208</f>
        <v>0</v>
      </c>
      <c r="D1348" s="778">
        <f>D1208</f>
        <v>920000</v>
      </c>
      <c r="E1348" s="778">
        <f>E1208</f>
        <v>1000000</v>
      </c>
      <c r="F1348" s="778">
        <f>F1208</f>
        <v>1500000</v>
      </c>
      <c r="G1348" s="763"/>
    </row>
    <row r="1349" spans="1:9" ht="21.75" customHeight="1" x14ac:dyDescent="0.25">
      <c r="A1349" s="779" t="s">
        <v>1046</v>
      </c>
      <c r="B1349" s="614" t="s">
        <v>1047</v>
      </c>
      <c r="C1349" s="778">
        <f>C1250</f>
        <v>10412020</v>
      </c>
      <c r="D1349" s="778">
        <f>D1250</f>
        <v>23084130</v>
      </c>
      <c r="E1349" s="778">
        <f>E1250</f>
        <v>31139709</v>
      </c>
      <c r="F1349" s="778">
        <f>F1250</f>
        <v>41504000</v>
      </c>
      <c r="G1349" s="763"/>
    </row>
    <row r="1350" spans="1:9" ht="24.75" customHeight="1" x14ac:dyDescent="0.25">
      <c r="A1350" s="779" t="s">
        <v>1048</v>
      </c>
      <c r="B1350" s="772" t="s">
        <v>1049</v>
      </c>
      <c r="C1350" s="778">
        <f>C1267</f>
        <v>0</v>
      </c>
      <c r="D1350" s="778">
        <f>D1267</f>
        <v>380000</v>
      </c>
      <c r="E1350" s="778">
        <f>E1267</f>
        <v>38045000</v>
      </c>
      <c r="F1350" s="778">
        <f>F1267</f>
        <v>7120000</v>
      </c>
      <c r="G1350" s="763"/>
    </row>
    <row r="1351" spans="1:9" ht="16.5" customHeight="1" x14ac:dyDescent="0.25">
      <c r="A1351" s="779" t="s">
        <v>1050</v>
      </c>
      <c r="B1351" s="772" t="s">
        <v>1051</v>
      </c>
      <c r="C1351" s="778">
        <f t="shared" ref="C1351:F1351" si="243">C1283</f>
        <v>7858060</v>
      </c>
      <c r="D1351" s="778">
        <f t="shared" si="243"/>
        <v>8535596</v>
      </c>
      <c r="E1351" s="778">
        <f t="shared" si="243"/>
        <v>0</v>
      </c>
      <c r="F1351" s="778">
        <f t="shared" si="243"/>
        <v>689371488</v>
      </c>
      <c r="G1351" s="763"/>
    </row>
    <row r="1352" spans="1:9" ht="16.5" customHeight="1" x14ac:dyDescent="0.25">
      <c r="A1352" s="779" t="s">
        <v>1082</v>
      </c>
      <c r="B1352" s="781" t="s">
        <v>1083</v>
      </c>
      <c r="C1352" s="778">
        <f t="shared" ref="C1352:F1352" si="244">C1289</f>
        <v>0</v>
      </c>
      <c r="D1352" s="778">
        <f t="shared" si="244"/>
        <v>0</v>
      </c>
      <c r="E1352" s="778">
        <f t="shared" si="244"/>
        <v>0</v>
      </c>
      <c r="F1352" s="778">
        <f t="shared" si="244"/>
        <v>0</v>
      </c>
      <c r="G1352" s="1189"/>
    </row>
    <row r="1353" spans="1:9" ht="16.5" customHeight="1" x14ac:dyDescent="0.25">
      <c r="A1353" s="782"/>
      <c r="B1353" s="775" t="s">
        <v>2446</v>
      </c>
      <c r="C1353" s="783">
        <f t="shared" ref="C1353:F1353" si="245">SUM(C1329:C1352)</f>
        <v>3104674514</v>
      </c>
      <c r="D1353" s="783">
        <f t="shared" si="245"/>
        <v>5357065178</v>
      </c>
      <c r="E1353" s="783">
        <f t="shared" si="245"/>
        <v>8207232483.333334</v>
      </c>
      <c r="F1353" s="783">
        <f t="shared" si="245"/>
        <v>11140437956</v>
      </c>
      <c r="G1353" s="893"/>
      <c r="H1353" s="129"/>
    </row>
    <row r="1354" spans="1:9" ht="16.5" customHeight="1" x14ac:dyDescent="0.25">
      <c r="A1354" s="782"/>
      <c r="B1354" s="775" t="s">
        <v>2447</v>
      </c>
      <c r="C1354" s="784">
        <f t="shared" ref="C1354:F1354" si="246">C1327</f>
        <v>5807645743</v>
      </c>
      <c r="D1354" s="784">
        <f t="shared" si="246"/>
        <v>12805580291</v>
      </c>
      <c r="E1354" s="784">
        <f t="shared" si="246"/>
        <v>17432416776</v>
      </c>
      <c r="F1354" s="784">
        <f t="shared" si="246"/>
        <v>26213252363</v>
      </c>
      <c r="G1354" s="893"/>
      <c r="H1354" s="129"/>
      <c r="I1354" s="382"/>
    </row>
    <row r="1355" spans="1:9" ht="16.5" customHeight="1" x14ac:dyDescent="0.25">
      <c r="A1355" s="774">
        <v>12000000</v>
      </c>
      <c r="B1355" s="775" t="s">
        <v>1489</v>
      </c>
      <c r="C1355" s="776">
        <f>SUM(C1353:C1354)</f>
        <v>8912320257</v>
      </c>
      <c r="D1355" s="776">
        <f t="shared" ref="D1355:E1355" si="247">SUM(D1353:D1354)</f>
        <v>18162645469</v>
      </c>
      <c r="E1355" s="776">
        <f t="shared" si="247"/>
        <v>25639649259.333336</v>
      </c>
      <c r="F1355" s="776">
        <f>SUM(F1353:F1354)</f>
        <v>37353690319</v>
      </c>
      <c r="G1355" s="893"/>
      <c r="H1355" s="129"/>
      <c r="I1355" s="382"/>
    </row>
    <row r="1356" spans="1:9" ht="16.5" customHeight="1" x14ac:dyDescent="0.25">
      <c r="A1356" s="785"/>
      <c r="B1356" s="775" t="s">
        <v>2448</v>
      </c>
      <c r="C1356" s="783">
        <f t="shared" ref="C1356:F1356" si="248">C1292</f>
        <v>40363387066</v>
      </c>
      <c r="D1356" s="783">
        <f t="shared" si="248"/>
        <v>36714420857</v>
      </c>
      <c r="E1356" s="783">
        <f t="shared" si="248"/>
        <v>36944305121</v>
      </c>
      <c r="F1356" s="783">
        <f t="shared" si="248"/>
        <v>45399929889</v>
      </c>
      <c r="G1356" s="893"/>
      <c r="H1356" s="129"/>
      <c r="I1356" s="382"/>
    </row>
    <row r="1357" spans="1:9" ht="16.5" customHeight="1" x14ac:dyDescent="0.25">
      <c r="A1357" s="785">
        <v>12021012</v>
      </c>
      <c r="B1357" s="1420" t="s">
        <v>2963</v>
      </c>
      <c r="C1357" s="783">
        <v>0</v>
      </c>
      <c r="D1357" s="783">
        <f>D388</f>
        <v>5415167237</v>
      </c>
      <c r="E1357" s="783">
        <f>E388</f>
        <v>10000000000</v>
      </c>
      <c r="F1357" s="783">
        <f>F388</f>
        <v>12205000000</v>
      </c>
      <c r="G1357" s="893"/>
      <c r="H1357" s="129"/>
      <c r="I1357" s="382"/>
    </row>
    <row r="1358" spans="1:9" ht="16.5" customHeight="1" x14ac:dyDescent="0.25">
      <c r="A1358" s="774"/>
      <c r="B1358" s="786" t="s">
        <v>2449</v>
      </c>
      <c r="C1358" s="776">
        <f>SUM(C1355:C1357)</f>
        <v>49275707323</v>
      </c>
      <c r="D1358" s="776">
        <f>SUM(D1355:D1357)</f>
        <v>60292233563</v>
      </c>
      <c r="E1358" s="776">
        <f t="shared" ref="E1358" si="249">SUM(E1355:E1357)</f>
        <v>72583954380.333344</v>
      </c>
      <c r="F1358" s="776">
        <f>SUM(F1355:F1357)</f>
        <v>94958620208</v>
      </c>
      <c r="G1358" s="893"/>
      <c r="H1358" s="129"/>
      <c r="I1358" s="382"/>
    </row>
    <row r="1359" spans="1:9" ht="23.25" x14ac:dyDescent="0.35">
      <c r="A1359" s="1428" t="s">
        <v>1098</v>
      </c>
      <c r="B1359" s="1428"/>
      <c r="C1359" s="1428"/>
      <c r="D1359" s="1428"/>
      <c r="E1359" s="1428"/>
      <c r="F1359" s="1428"/>
      <c r="G1359" s="1428"/>
    </row>
    <row r="1360" spans="1:9" ht="15.75" x14ac:dyDescent="0.25">
      <c r="A1360" s="1427" t="s">
        <v>2955</v>
      </c>
      <c r="B1360" s="1427"/>
      <c r="C1360" s="1427"/>
      <c r="D1360" s="1427"/>
      <c r="E1360" s="1427"/>
      <c r="F1360" s="1427"/>
      <c r="G1360" s="1427"/>
    </row>
    <row r="1361" spans="1:7" ht="39" customHeight="1" x14ac:dyDescent="0.25">
      <c r="A1361" s="607" t="s">
        <v>1455</v>
      </c>
      <c r="B1361" s="607" t="s">
        <v>463</v>
      </c>
      <c r="C1361" s="607" t="s">
        <v>2960</v>
      </c>
      <c r="D1361" s="607" t="s">
        <v>2961</v>
      </c>
      <c r="E1361" s="607" t="s">
        <v>3073</v>
      </c>
      <c r="F1361" s="1426" t="s">
        <v>3072</v>
      </c>
      <c r="G1361" s="611" t="s">
        <v>2962</v>
      </c>
    </row>
    <row r="1362" spans="1:7" ht="7.5" customHeight="1" x14ac:dyDescent="0.25">
      <c r="A1362" s="613"/>
      <c r="B1362" s="614"/>
      <c r="C1362" s="615"/>
      <c r="D1362" s="615"/>
      <c r="E1362" s="615"/>
      <c r="F1362" s="616"/>
      <c r="G1362" s="894"/>
    </row>
    <row r="1363" spans="1:7" x14ac:dyDescent="0.25">
      <c r="A1363" s="605">
        <v>1</v>
      </c>
      <c r="B1363" s="605">
        <v>2</v>
      </c>
      <c r="C1363" s="605">
        <v>3</v>
      </c>
      <c r="D1363" s="605">
        <v>4</v>
      </c>
      <c r="E1363" s="605">
        <v>5</v>
      </c>
      <c r="F1363" s="608">
        <v>6</v>
      </c>
      <c r="G1363" s="608">
        <v>7</v>
      </c>
    </row>
    <row r="1364" spans="1:7" x14ac:dyDescent="0.25">
      <c r="A1364" s="787"/>
      <c r="B1364" s="788" t="s">
        <v>2450</v>
      </c>
      <c r="C1364" s="789"/>
      <c r="D1364" s="789"/>
      <c r="E1364" s="789"/>
      <c r="F1364" s="789"/>
      <c r="G1364" s="763"/>
    </row>
    <row r="1365" spans="1:7" x14ac:dyDescent="0.25">
      <c r="A1365" s="790">
        <v>13010000</v>
      </c>
      <c r="B1365" s="791" t="s">
        <v>2451</v>
      </c>
      <c r="C1365" s="792">
        <f>SUMMARY!C17</f>
        <v>18644167412</v>
      </c>
      <c r="D1365" s="792">
        <f>SUMMARY!D17</f>
        <v>16861182570.130001</v>
      </c>
      <c r="E1365" s="792">
        <f>SUMMARY!E17</f>
        <v>24333447123</v>
      </c>
      <c r="F1365" s="792">
        <f>SUMMARY!F17</f>
        <v>46032782182</v>
      </c>
      <c r="G1365" s="763"/>
    </row>
    <row r="1366" spans="1:7" x14ac:dyDescent="0.25">
      <c r="A1366" s="790">
        <v>14010000</v>
      </c>
      <c r="B1366" s="791" t="s">
        <v>2452</v>
      </c>
      <c r="C1366" s="792">
        <f>SUMMARY!C18</f>
        <v>75595754</v>
      </c>
      <c r="D1366" s="792">
        <f>SUMMARY!D18</f>
        <v>47440757</v>
      </c>
      <c r="E1366" s="792">
        <f>SUMMARY!E18</f>
        <v>10842776095</v>
      </c>
      <c r="F1366" s="792">
        <f>SUMMARY!F18</f>
        <v>13908985627</v>
      </c>
      <c r="G1366" s="763"/>
    </row>
    <row r="1367" spans="1:7" x14ac:dyDescent="0.25">
      <c r="A1367" s="790">
        <v>14030301</v>
      </c>
      <c r="B1367" s="791" t="s">
        <v>2453</v>
      </c>
      <c r="C1367" s="792">
        <f>SUMMARY!C19</f>
        <v>470000000</v>
      </c>
      <c r="D1367" s="792">
        <f>SUMMARY!D19</f>
        <v>2120000000</v>
      </c>
      <c r="E1367" s="792">
        <f>SUMMARY!E19</f>
        <v>4200000000</v>
      </c>
      <c r="F1367" s="792">
        <f>SUMMARY!F19</f>
        <v>6000000000</v>
      </c>
      <c r="G1367" s="763"/>
    </row>
    <row r="1368" spans="1:7" ht="16.5" customHeight="1" x14ac:dyDescent="0.25">
      <c r="A1368" s="793"/>
      <c r="B1368" s="794" t="s">
        <v>2454</v>
      </c>
      <c r="C1368" s="795">
        <f>SUM(C1365:C1367)</f>
        <v>19189763166</v>
      </c>
      <c r="D1368" s="795">
        <f>SUM(D1365:D1367)</f>
        <v>19028623327.130001</v>
      </c>
      <c r="E1368" s="795">
        <f>SUM(E1365:E1367)</f>
        <v>39376223218</v>
      </c>
      <c r="F1368" s="795">
        <f>SUM(F1365:F1367)</f>
        <v>65941767809</v>
      </c>
      <c r="G1368" s="763"/>
    </row>
    <row r="1369" spans="1:7" ht="16.5" customHeight="1" x14ac:dyDescent="0.25">
      <c r="A1369" s="787">
        <v>14010101</v>
      </c>
      <c r="B1369" s="788" t="s">
        <v>2455</v>
      </c>
      <c r="C1369" s="891">
        <f>SUMMARY!C22</f>
        <v>-5804280295.6800079</v>
      </c>
      <c r="D1369" s="891">
        <f>SUMMARY!D22</f>
        <v>5009344751.340004</v>
      </c>
      <c r="E1369" s="891">
        <f>SUMMARY!E22</f>
        <v>14774507952.820007</v>
      </c>
      <c r="F1369" s="891">
        <f>SUMMARY!F22</f>
        <v>24199652457.799988</v>
      </c>
      <c r="G1369" s="763"/>
    </row>
    <row r="1370" spans="1:7" ht="16.5" customHeight="1" x14ac:dyDescent="0.25">
      <c r="A1370" s="774"/>
      <c r="B1370" s="796" t="s">
        <v>2456</v>
      </c>
      <c r="C1370" s="797">
        <f>SUM(C1368:C1369)</f>
        <v>13385482870.319992</v>
      </c>
      <c r="D1370" s="797">
        <f t="shared" ref="D1370:F1370" si="250">SUM(D1368:D1369)</f>
        <v>24037968078.470005</v>
      </c>
      <c r="E1370" s="797">
        <f t="shared" si="250"/>
        <v>54150731170.820007</v>
      </c>
      <c r="F1370" s="797">
        <f t="shared" si="250"/>
        <v>90141420266.799988</v>
      </c>
      <c r="G1370" s="763"/>
    </row>
    <row r="1371" spans="1:7" ht="27" customHeight="1" x14ac:dyDescent="0.25">
      <c r="A1371" s="793"/>
      <c r="B1371" s="794" t="s">
        <v>2457</v>
      </c>
      <c r="C1371" s="798">
        <f>C1358+C1368</f>
        <v>68465470489</v>
      </c>
      <c r="D1371" s="798">
        <f>D1358+D1368</f>
        <v>79320856890.130005</v>
      </c>
      <c r="E1371" s="798">
        <f>E1358+E1368</f>
        <v>111960177598.33334</v>
      </c>
      <c r="F1371" s="798">
        <f>F1358+F1368</f>
        <v>160900388017</v>
      </c>
      <c r="G1371" s="763"/>
    </row>
  </sheetData>
  <mergeCells count="6">
    <mergeCell ref="A1360:G1360"/>
    <mergeCell ref="A1:G1"/>
    <mergeCell ref="A2:G2"/>
    <mergeCell ref="A1291:F1291"/>
    <mergeCell ref="A1328:F1328"/>
    <mergeCell ref="A1359:G1359"/>
  </mergeCells>
  <hyperlinks>
    <hyperlink ref="G854" r:id="rId1" display="5163stds@N2000"/>
    <hyperlink ref="G855" r:id="rId2" display="5163stds@average of N4,500.48"/>
    <hyperlink ref="G856" r:id="rId3" display="5163stds@average of N12,673.83"/>
    <hyperlink ref="G857" r:id="rId4" display="1700stds@N1000"/>
    <hyperlink ref="G864" r:id="rId5" display="1700stds@ N750"/>
    <hyperlink ref="G859" r:id="rId6" display="516stds@N1500"/>
    <hyperlink ref="G869" r:id="rId7" display="5163stds@N3000+17000stds@1000"/>
    <hyperlink ref="G870" r:id="rId8" display="5163stds@N2000"/>
    <hyperlink ref="G872" r:id="rId9" display="5163stds@7757.82"/>
    <hyperlink ref="G873" r:id="rId10" display="1700std@2500"/>
    <hyperlink ref="G875" r:id="rId11" display="3463stds@N2500"/>
    <hyperlink ref="G876" r:id="rId12" display="5163stds@N3000"/>
  </hyperlinks>
  <pageMargins left="1.2" right="0.7" top="0.75" bottom="0.5" header="0.3" footer="0.3"/>
  <pageSetup scale="75" orientation="landscape" horizontalDpi="4294967295" verticalDpi="4294967295" r:id="rId13"/>
  <rowBreaks count="72" manualBreakCount="72">
    <brk id="40" max="6" man="1"/>
    <brk id="79" max="6" man="1"/>
    <brk id="94" max="16383" man="1"/>
    <brk id="121" max="16383" man="1"/>
    <brk id="143" max="16383" man="1"/>
    <brk id="155" max="16383" man="1"/>
    <brk id="164" max="16383" man="1"/>
    <brk id="183" max="16383" man="1"/>
    <brk id="204" max="16383" man="1"/>
    <brk id="233" max="6" man="1"/>
    <brk id="254" max="6" man="1"/>
    <brk id="280" max="6" man="1"/>
    <brk id="290" max="6" man="1"/>
    <brk id="307" max="16383" man="1"/>
    <brk id="318" max="16383" man="1"/>
    <brk id="340" max="16383" man="1"/>
    <brk id="353" max="16383" man="1"/>
    <brk id="375" max="16383" man="1"/>
    <brk id="389" max="16383" man="1"/>
    <brk id="398" max="16383" man="1"/>
    <brk id="407" max="16383" man="1"/>
    <brk id="424" max="6" man="1"/>
    <brk id="442" max="16383" man="1"/>
    <brk id="454" max="16383" man="1"/>
    <brk id="496" max="16383" man="1"/>
    <brk id="508" max="16383" man="1"/>
    <brk id="519" max="16383" man="1"/>
    <brk id="529" max="16383" man="1"/>
    <brk id="547" max="16383" man="1"/>
    <brk id="568" max="6" man="1"/>
    <brk id="580" max="16383" man="1"/>
    <brk id="603" max="16383" man="1"/>
    <brk id="613" max="16383" man="1"/>
    <brk id="624" max="16383" man="1"/>
    <brk id="646" max="16383" man="1"/>
    <brk id="655" max="16383" man="1"/>
    <brk id="676" max="6" man="1"/>
    <brk id="684" max="16383" man="1"/>
    <brk id="696" max="16383" man="1"/>
    <brk id="703" max="16383" man="1"/>
    <brk id="711" max="16383" man="1"/>
    <brk id="741" max="6" man="1"/>
    <brk id="750" max="16383" man="1"/>
    <brk id="800" max="16383" man="1"/>
    <brk id="846" max="16383" man="1"/>
    <brk id="880" max="6" man="1"/>
    <brk id="886" max="16383" man="1"/>
    <brk id="915" max="6" man="1"/>
    <brk id="922" max="16383" man="1"/>
    <brk id="955" max="6" man="1"/>
    <brk id="962" max="16383" man="1"/>
    <brk id="992" max="16383" man="1"/>
    <brk id="1019" max="16383" man="1"/>
    <brk id="1044" max="16383" man="1"/>
    <brk id="1060" max="16383" man="1"/>
    <brk id="1068" max="16383" man="1"/>
    <brk id="1083" max="16383" man="1"/>
    <brk id="1098" max="16383" man="1"/>
    <brk id="1123" max="16383" man="1"/>
    <brk id="1150" max="16383" man="1"/>
    <brk id="1159" max="16383" man="1"/>
    <brk id="1169" max="16383" man="1"/>
    <brk id="1182" max="16383" man="1"/>
    <brk id="1197" max="16383" man="1"/>
    <brk id="1208" max="16383" man="1"/>
    <brk id="1236" max="16383" man="1"/>
    <brk id="1250" max="16383" man="1"/>
    <brk id="1267" max="16383" man="1"/>
    <brk id="1283" max="16383" man="1"/>
    <brk id="1290" max="16383" man="1"/>
    <brk id="1327" max="16383" man="1"/>
    <brk id="135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40"/>
  <sheetViews>
    <sheetView workbookViewId="0">
      <selection activeCell="G7" sqref="G7"/>
    </sheetView>
  </sheetViews>
  <sheetFormatPr defaultRowHeight="15.75" x14ac:dyDescent="0.25"/>
  <cols>
    <col min="1" max="1" width="8.7109375" style="322" customWidth="1"/>
    <col min="2" max="2" width="55.85546875" style="326" customWidth="1"/>
    <col min="3" max="3" width="32.42578125" style="324" customWidth="1"/>
  </cols>
  <sheetData>
    <row r="2" spans="1:3" ht="42" customHeight="1" x14ac:dyDescent="0.25"/>
    <row r="3" spans="1:3" ht="42" customHeight="1" x14ac:dyDescent="0.25">
      <c r="B3" s="343" t="s">
        <v>875</v>
      </c>
    </row>
    <row r="4" spans="1:3" ht="27.75" customHeight="1" x14ac:dyDescent="0.25">
      <c r="A4" s="1497" t="s">
        <v>850</v>
      </c>
      <c r="B4" s="1497"/>
      <c r="C4" s="1497"/>
    </row>
    <row r="5" spans="1:3" ht="12" customHeight="1" x14ac:dyDescent="0.25">
      <c r="A5" s="320"/>
      <c r="B5" s="320"/>
      <c r="C5" s="321"/>
    </row>
    <row r="6" spans="1:3" ht="19.5" customHeight="1" x14ac:dyDescent="0.25">
      <c r="B6" s="323" t="s">
        <v>851</v>
      </c>
      <c r="C6" s="338">
        <v>116164643775</v>
      </c>
    </row>
    <row r="7" spans="1:3" ht="16.5" customHeight="1" x14ac:dyDescent="0.25">
      <c r="B7" s="323" t="s">
        <v>874</v>
      </c>
      <c r="C7" s="338">
        <v>58549079637</v>
      </c>
    </row>
    <row r="8" spans="1:3" ht="18" customHeight="1" x14ac:dyDescent="0.25">
      <c r="B8" s="323" t="s">
        <v>336</v>
      </c>
      <c r="C8" s="338">
        <v>57616564138</v>
      </c>
    </row>
    <row r="9" spans="1:3" ht="14.25" customHeight="1" x14ac:dyDescent="0.25">
      <c r="B9" s="323"/>
    </row>
    <row r="10" spans="1:3" ht="16.5" customHeight="1" x14ac:dyDescent="0.25">
      <c r="B10" s="319" t="s">
        <v>852</v>
      </c>
    </row>
    <row r="11" spans="1:3" ht="17.25" customHeight="1" x14ac:dyDescent="0.25">
      <c r="A11" s="322" t="s">
        <v>856</v>
      </c>
      <c r="B11" s="327" t="s">
        <v>853</v>
      </c>
    </row>
    <row r="12" spans="1:3" ht="5.25" customHeight="1" x14ac:dyDescent="0.25">
      <c r="B12" s="325"/>
    </row>
    <row r="13" spans="1:3" x14ac:dyDescent="0.25">
      <c r="A13" s="339" t="s">
        <v>870</v>
      </c>
      <c r="B13" s="326" t="str">
        <f>SUMMARY!B7</f>
        <v>Statutory Allocation</v>
      </c>
      <c r="C13" s="324">
        <v>25363255276</v>
      </c>
    </row>
    <row r="14" spans="1:3" x14ac:dyDescent="0.25">
      <c r="A14" s="339" t="s">
        <v>870</v>
      </c>
      <c r="B14" s="326" t="str">
        <f>SUMMARY!B8</f>
        <v>Value Added Tax</v>
      </c>
      <c r="C14" s="324">
        <v>7393607044</v>
      </c>
    </row>
    <row r="15" spans="1:3" x14ac:dyDescent="0.25">
      <c r="A15" s="339" t="s">
        <v>870</v>
      </c>
      <c r="B15" s="326" t="str">
        <f>SUMMARY!B9</f>
        <v>Other Sundry Revenue from FAAC</v>
      </c>
      <c r="C15" s="324">
        <v>4292723330</v>
      </c>
    </row>
    <row r="16" spans="1:3" x14ac:dyDescent="0.25">
      <c r="A16" s="339" t="s">
        <v>870</v>
      </c>
      <c r="B16" s="326" t="s">
        <v>854</v>
      </c>
      <c r="C16" s="324">
        <v>29077818893.315067</v>
      </c>
    </row>
    <row r="17" spans="1:3" x14ac:dyDescent="0.25">
      <c r="A17" s="329"/>
      <c r="B17" s="332" t="s">
        <v>855</v>
      </c>
      <c r="C17" s="331">
        <f>SUM(C13:C16)</f>
        <v>66127404543.315063</v>
      </c>
    </row>
    <row r="18" spans="1:3" ht="11.25" customHeight="1" x14ac:dyDescent="0.25"/>
    <row r="19" spans="1:3" ht="30" customHeight="1" x14ac:dyDescent="0.25">
      <c r="B19" s="341" t="s">
        <v>857</v>
      </c>
      <c r="C19" s="324">
        <v>7579324906</v>
      </c>
    </row>
    <row r="21" spans="1:3" x14ac:dyDescent="0.25">
      <c r="A21" s="322" t="s">
        <v>858</v>
      </c>
      <c r="B21" s="327" t="s">
        <v>859</v>
      </c>
    </row>
    <row r="22" spans="1:3" ht="8.25" customHeight="1" x14ac:dyDescent="0.25">
      <c r="B22" s="325"/>
    </row>
    <row r="23" spans="1:3" x14ac:dyDescent="0.25">
      <c r="A23" s="339" t="s">
        <v>870</v>
      </c>
      <c r="B23" s="326" t="s">
        <v>359</v>
      </c>
      <c r="C23" s="324">
        <v>12497737768</v>
      </c>
    </row>
    <row r="24" spans="1:3" x14ac:dyDescent="0.25">
      <c r="A24" s="339" t="s">
        <v>870</v>
      </c>
      <c r="B24" s="326" t="s">
        <v>198</v>
      </c>
      <c r="C24" s="324">
        <v>13339501464</v>
      </c>
    </row>
    <row r="25" spans="1:3" x14ac:dyDescent="0.25">
      <c r="A25" s="339" t="s">
        <v>870</v>
      </c>
      <c r="B25" s="326" t="s">
        <v>860</v>
      </c>
      <c r="C25" s="324">
        <v>20000000000</v>
      </c>
    </row>
    <row r="26" spans="1:3" x14ac:dyDescent="0.25">
      <c r="A26" s="339" t="s">
        <v>870</v>
      </c>
      <c r="B26" s="326" t="s">
        <v>861</v>
      </c>
      <c r="C26" s="324">
        <v>4200000000</v>
      </c>
    </row>
    <row r="27" spans="1:3" x14ac:dyDescent="0.25">
      <c r="A27" s="329"/>
      <c r="B27" s="332" t="s">
        <v>855</v>
      </c>
      <c r="C27" s="331">
        <f>SUM(C23:C26)</f>
        <v>50037239232</v>
      </c>
    </row>
    <row r="29" spans="1:3" ht="18.75" x14ac:dyDescent="0.25">
      <c r="A29" s="329" t="s">
        <v>863</v>
      </c>
      <c r="B29" s="330" t="s">
        <v>862</v>
      </c>
      <c r="C29" s="333">
        <f>SUM(C17,C27)</f>
        <v>116164643775.31506</v>
      </c>
    </row>
    <row r="31" spans="1:3" ht="16.5" customHeight="1" x14ac:dyDescent="0.25">
      <c r="B31" s="319" t="s">
        <v>360</v>
      </c>
    </row>
    <row r="32" spans="1:3" ht="16.5" customHeight="1" x14ac:dyDescent="0.25">
      <c r="A32" s="322" t="s">
        <v>856</v>
      </c>
      <c r="B32" s="327" t="s">
        <v>866</v>
      </c>
    </row>
    <row r="33" spans="1:3" ht="8.25" customHeight="1" x14ac:dyDescent="0.25">
      <c r="B33" s="319"/>
    </row>
    <row r="34" spans="1:3" ht="30.75" customHeight="1" x14ac:dyDescent="0.25">
      <c r="A34" s="339" t="s">
        <v>870</v>
      </c>
      <c r="B34" s="337" t="s">
        <v>867</v>
      </c>
      <c r="C34" s="324">
        <v>1562191780.5</v>
      </c>
    </row>
    <row r="35" spans="1:3" ht="31.5" customHeight="1" x14ac:dyDescent="0.25">
      <c r="A35" s="339" t="s">
        <v>870</v>
      </c>
      <c r="B35" s="337" t="s">
        <v>868</v>
      </c>
      <c r="C35" s="324">
        <v>509320503</v>
      </c>
    </row>
    <row r="36" spans="1:3" ht="30" customHeight="1" x14ac:dyDescent="0.25">
      <c r="A36" s="339" t="s">
        <v>870</v>
      </c>
      <c r="B36" s="337" t="s">
        <v>819</v>
      </c>
      <c r="C36" s="324">
        <v>2957338552</v>
      </c>
    </row>
    <row r="37" spans="1:3" ht="30" customHeight="1" x14ac:dyDescent="0.25">
      <c r="A37" s="339" t="s">
        <v>870</v>
      </c>
      <c r="B37" s="337" t="s">
        <v>820</v>
      </c>
      <c r="C37" s="324">
        <v>466520504</v>
      </c>
    </row>
    <row r="38" spans="1:3" ht="29.25" customHeight="1" x14ac:dyDescent="0.25">
      <c r="A38" s="339" t="s">
        <v>870</v>
      </c>
      <c r="B38" s="337" t="s">
        <v>821</v>
      </c>
      <c r="C38" s="324">
        <v>2472703990</v>
      </c>
    </row>
    <row r="39" spans="1:3" ht="22.5" customHeight="1" x14ac:dyDescent="0.25">
      <c r="A39" s="339" t="s">
        <v>870</v>
      </c>
      <c r="B39" s="337" t="s">
        <v>822</v>
      </c>
      <c r="C39" s="324">
        <v>1387671233</v>
      </c>
    </row>
    <row r="40" spans="1:3" ht="18.75" customHeight="1" x14ac:dyDescent="0.25">
      <c r="A40" s="339" t="s">
        <v>870</v>
      </c>
      <c r="B40" s="337" t="s">
        <v>815</v>
      </c>
      <c r="C40" s="324">
        <v>768488690</v>
      </c>
    </row>
    <row r="41" spans="1:3" ht="16.5" customHeight="1" x14ac:dyDescent="0.25">
      <c r="A41" s="329"/>
      <c r="B41" s="332" t="s">
        <v>855</v>
      </c>
      <c r="C41" s="331">
        <f>SUM(C34:C40)</f>
        <v>10124235252.5</v>
      </c>
    </row>
    <row r="42" spans="1:3" ht="16.5" customHeight="1" x14ac:dyDescent="0.25">
      <c r="B42" s="336"/>
    </row>
    <row r="43" spans="1:3" ht="16.5" customHeight="1" x14ac:dyDescent="0.25">
      <c r="B43" s="336"/>
    </row>
    <row r="44" spans="1:3" ht="16.5" customHeight="1" x14ac:dyDescent="0.25">
      <c r="A44" s="322" t="s">
        <v>858</v>
      </c>
      <c r="B44" s="327" t="s">
        <v>869</v>
      </c>
    </row>
    <row r="45" spans="1:3" ht="6" customHeight="1" x14ac:dyDescent="0.25">
      <c r="B45" s="319"/>
    </row>
    <row r="46" spans="1:3" ht="16.5" customHeight="1" x14ac:dyDescent="0.25">
      <c r="A46" s="339" t="s">
        <v>870</v>
      </c>
      <c r="B46" s="325" t="str">
        <f>SUMMARY!B39</f>
        <v>Personel Cost</v>
      </c>
      <c r="C46" s="324">
        <f>SUMMARY!C39</f>
        <v>12888575162.91</v>
      </c>
    </row>
    <row r="47" spans="1:3" ht="16.5" customHeight="1" x14ac:dyDescent="0.25">
      <c r="A47" s="339" t="s">
        <v>870</v>
      </c>
      <c r="B47" s="325" t="str">
        <f>SUMMARY!B40</f>
        <v>Statutory Office Holders Salaries</v>
      </c>
      <c r="C47" s="324">
        <f>SUMMARY!C40</f>
        <v>471704332</v>
      </c>
    </row>
    <row r="48" spans="1:3" ht="16.5" customHeight="1" x14ac:dyDescent="0.25">
      <c r="A48" s="339" t="s">
        <v>870</v>
      </c>
      <c r="B48" s="325" t="str">
        <f>SUMMARY!B41</f>
        <v>Pensions and Gratuities</v>
      </c>
      <c r="C48" s="324">
        <f>SUMMARY!C41</f>
        <v>5246012887</v>
      </c>
    </row>
    <row r="49" spans="1:3" ht="16.5" customHeight="1" x14ac:dyDescent="0.25">
      <c r="A49" s="339" t="s">
        <v>870</v>
      </c>
      <c r="B49" s="325" t="str">
        <f>SUMMARY!B42</f>
        <v>Other CRF Charges (LG Joint A/C, Salary of Board Members)</v>
      </c>
      <c r="C49" s="324">
        <f>SUMMARY!C42</f>
        <v>4399245705</v>
      </c>
    </row>
    <row r="50" spans="1:3" ht="16.5" customHeight="1" x14ac:dyDescent="0.25">
      <c r="A50" s="339" t="s">
        <v>870</v>
      </c>
      <c r="B50" s="325" t="str">
        <f>SUMMARY!B43</f>
        <v>Overhead Cost</v>
      </c>
      <c r="C50" s="324">
        <f>SUMMARY!C43</f>
        <v>14543882931</v>
      </c>
    </row>
    <row r="51" spans="1:3" ht="16.5" customHeight="1" x14ac:dyDescent="0.25">
      <c r="A51" s="339" t="s">
        <v>870</v>
      </c>
      <c r="B51" s="325" t="str">
        <f>SUMMARY!B44</f>
        <v>State Support Grants and Contributions - General</v>
      </c>
      <c r="C51" s="324">
        <f>SUMMARY!C44</f>
        <v>0</v>
      </c>
    </row>
    <row r="52" spans="1:3" ht="18.75" customHeight="1" x14ac:dyDescent="0.25">
      <c r="A52" s="329"/>
      <c r="B52" s="332" t="s">
        <v>855</v>
      </c>
      <c r="C52" s="331">
        <f>SUM(C45:C51)</f>
        <v>37549421017.910004</v>
      </c>
    </row>
    <row r="53" spans="1:3" ht="16.5" customHeight="1" x14ac:dyDescent="0.25">
      <c r="B53" s="319"/>
    </row>
    <row r="54" spans="1:3" ht="19.5" customHeight="1" x14ac:dyDescent="0.25">
      <c r="A54" s="322" t="s">
        <v>864</v>
      </c>
      <c r="B54" s="327" t="s">
        <v>865</v>
      </c>
    </row>
    <row r="55" spans="1:3" ht="6" customHeight="1" x14ac:dyDescent="0.25"/>
    <row r="56" spans="1:3" x14ac:dyDescent="0.25">
      <c r="B56" s="340" t="s">
        <v>336</v>
      </c>
      <c r="C56" s="328">
        <v>57616564138</v>
      </c>
    </row>
    <row r="57" spans="1:3" ht="5.25" customHeight="1" x14ac:dyDescent="0.25">
      <c r="B57" s="340"/>
      <c r="C57" s="328"/>
    </row>
    <row r="58" spans="1:3" x14ac:dyDescent="0.25">
      <c r="B58" s="326" t="s">
        <v>871</v>
      </c>
    </row>
    <row r="59" spans="1:3" x14ac:dyDescent="0.25">
      <c r="A59" s="339" t="s">
        <v>870</v>
      </c>
      <c r="B59" s="334" t="s">
        <v>69</v>
      </c>
      <c r="C59" s="324">
        <v>3543014004</v>
      </c>
    </row>
    <row r="60" spans="1:3" x14ac:dyDescent="0.25">
      <c r="A60" s="339" t="s">
        <v>870</v>
      </c>
      <c r="B60" s="334" t="s">
        <v>123</v>
      </c>
      <c r="C60" s="324">
        <v>260900000</v>
      </c>
    </row>
    <row r="61" spans="1:3" x14ac:dyDescent="0.25">
      <c r="A61" s="339" t="s">
        <v>870</v>
      </c>
      <c r="B61" s="334" t="s">
        <v>124</v>
      </c>
      <c r="C61" s="324">
        <v>160131165</v>
      </c>
    </row>
    <row r="62" spans="1:3" x14ac:dyDescent="0.25">
      <c r="A62" s="339" t="s">
        <v>870</v>
      </c>
      <c r="B62" s="334" t="s">
        <v>745</v>
      </c>
      <c r="C62" s="324">
        <v>208242900</v>
      </c>
    </row>
    <row r="63" spans="1:3" x14ac:dyDescent="0.25">
      <c r="A63" s="339" t="s">
        <v>870</v>
      </c>
      <c r="B63" s="334" t="s">
        <v>698</v>
      </c>
      <c r="C63" s="324">
        <v>356846332</v>
      </c>
    </row>
    <row r="64" spans="1:3" x14ac:dyDescent="0.25">
      <c r="A64" s="339" t="s">
        <v>870</v>
      </c>
      <c r="B64" s="334" t="s">
        <v>746</v>
      </c>
      <c r="C64" s="324">
        <v>72788000</v>
      </c>
    </row>
    <row r="65" spans="1:3" x14ac:dyDescent="0.25">
      <c r="A65" s="339" t="s">
        <v>870</v>
      </c>
      <c r="B65" s="334" t="s">
        <v>700</v>
      </c>
      <c r="C65" s="324">
        <v>1949947348</v>
      </c>
    </row>
    <row r="66" spans="1:3" x14ac:dyDescent="0.25">
      <c r="A66" s="339" t="s">
        <v>870</v>
      </c>
      <c r="B66" s="334" t="s">
        <v>125</v>
      </c>
      <c r="C66" s="324">
        <v>33900000</v>
      </c>
    </row>
    <row r="67" spans="1:3" x14ac:dyDescent="0.25">
      <c r="A67" s="339" t="s">
        <v>870</v>
      </c>
      <c r="B67" s="334" t="s">
        <v>664</v>
      </c>
      <c r="C67" s="324">
        <v>23000000</v>
      </c>
    </row>
    <row r="68" spans="1:3" x14ac:dyDescent="0.25">
      <c r="A68" s="339" t="s">
        <v>870</v>
      </c>
      <c r="B68" s="334" t="s">
        <v>114</v>
      </c>
      <c r="C68" s="324">
        <v>244723761</v>
      </c>
    </row>
    <row r="69" spans="1:3" x14ac:dyDescent="0.25">
      <c r="A69" s="339" t="s">
        <v>870</v>
      </c>
      <c r="B69" s="334" t="s">
        <v>55</v>
      </c>
      <c r="C69" s="324">
        <v>2337792796</v>
      </c>
    </row>
    <row r="70" spans="1:3" x14ac:dyDescent="0.25">
      <c r="A70" s="339" t="s">
        <v>870</v>
      </c>
      <c r="B70" s="334" t="s">
        <v>830</v>
      </c>
      <c r="C70" s="324">
        <v>250000000</v>
      </c>
    </row>
    <row r="71" spans="1:3" x14ac:dyDescent="0.25">
      <c r="A71" s="339" t="s">
        <v>870</v>
      </c>
      <c r="B71" s="334" t="s">
        <v>116</v>
      </c>
      <c r="C71" s="324">
        <v>523322500</v>
      </c>
    </row>
    <row r="72" spans="1:3" x14ac:dyDescent="0.25">
      <c r="A72" s="339" t="s">
        <v>870</v>
      </c>
      <c r="B72" s="334" t="s">
        <v>117</v>
      </c>
      <c r="C72" s="324">
        <v>8172773321</v>
      </c>
    </row>
    <row r="73" spans="1:3" x14ac:dyDescent="0.25">
      <c r="A73" s="339" t="s">
        <v>870</v>
      </c>
      <c r="B73" s="334" t="s">
        <v>115</v>
      </c>
      <c r="C73" s="324">
        <v>201233000</v>
      </c>
    </row>
    <row r="74" spans="1:3" x14ac:dyDescent="0.25">
      <c r="A74" s="339" t="s">
        <v>870</v>
      </c>
      <c r="B74" s="334" t="s">
        <v>126</v>
      </c>
      <c r="C74" s="324">
        <v>8861889707</v>
      </c>
    </row>
    <row r="75" spans="1:3" x14ac:dyDescent="0.25">
      <c r="A75" s="339" t="s">
        <v>870</v>
      </c>
      <c r="B75" s="334" t="s">
        <v>127</v>
      </c>
      <c r="C75" s="324">
        <v>64085000</v>
      </c>
    </row>
    <row r="76" spans="1:3" x14ac:dyDescent="0.25">
      <c r="A76" s="339" t="s">
        <v>870</v>
      </c>
      <c r="B76" s="334" t="s">
        <v>60</v>
      </c>
      <c r="C76" s="324">
        <v>3927389633</v>
      </c>
    </row>
    <row r="77" spans="1:3" x14ac:dyDescent="0.25">
      <c r="A77" s="339" t="s">
        <v>870</v>
      </c>
      <c r="B77" s="334" t="s">
        <v>56</v>
      </c>
      <c r="C77" s="324">
        <v>478023980</v>
      </c>
    </row>
    <row r="78" spans="1:3" x14ac:dyDescent="0.25">
      <c r="A78" s="339" t="s">
        <v>870</v>
      </c>
      <c r="B78" s="334" t="s">
        <v>57</v>
      </c>
      <c r="C78" s="324">
        <v>13325000</v>
      </c>
    </row>
    <row r="79" spans="1:3" x14ac:dyDescent="0.25">
      <c r="A79" s="339" t="s">
        <v>870</v>
      </c>
      <c r="B79" s="334" t="s">
        <v>118</v>
      </c>
      <c r="C79" s="324">
        <v>1288916025</v>
      </c>
    </row>
    <row r="80" spans="1:3" x14ac:dyDescent="0.25">
      <c r="A80" s="339" t="s">
        <v>870</v>
      </c>
      <c r="B80" s="334" t="s">
        <v>119</v>
      </c>
      <c r="C80" s="324">
        <v>110698283</v>
      </c>
    </row>
    <row r="81" spans="1:3" x14ac:dyDescent="0.25">
      <c r="A81" s="339" t="s">
        <v>870</v>
      </c>
      <c r="B81" s="334" t="s">
        <v>58</v>
      </c>
      <c r="C81" s="324">
        <v>1236248746</v>
      </c>
    </row>
    <row r="82" spans="1:3" x14ac:dyDescent="0.25">
      <c r="A82" s="339" t="s">
        <v>870</v>
      </c>
      <c r="B82" s="334" t="s">
        <v>59</v>
      </c>
      <c r="C82" s="324">
        <v>370864000</v>
      </c>
    </row>
    <row r="83" spans="1:3" x14ac:dyDescent="0.25">
      <c r="A83" s="339" t="s">
        <v>870</v>
      </c>
      <c r="B83" s="334" t="s">
        <v>122</v>
      </c>
      <c r="C83" s="324">
        <v>622650000</v>
      </c>
    </row>
    <row r="84" spans="1:3" x14ac:dyDescent="0.25">
      <c r="A84" s="339" t="s">
        <v>870</v>
      </c>
      <c r="B84" s="334" t="s">
        <v>164</v>
      </c>
      <c r="C84" s="324">
        <v>61291553</v>
      </c>
    </row>
    <row r="85" spans="1:3" x14ac:dyDescent="0.25">
      <c r="A85" s="339" t="s">
        <v>870</v>
      </c>
      <c r="B85" s="334" t="s">
        <v>128</v>
      </c>
      <c r="C85" s="324">
        <v>8006718903</v>
      </c>
    </row>
    <row r="86" spans="1:3" x14ac:dyDescent="0.25">
      <c r="A86" s="339" t="s">
        <v>870</v>
      </c>
      <c r="B86" s="334" t="s">
        <v>129</v>
      </c>
      <c r="C86" s="324">
        <v>8018046646</v>
      </c>
    </row>
    <row r="87" spans="1:3" x14ac:dyDescent="0.25">
      <c r="A87" s="339" t="s">
        <v>870</v>
      </c>
      <c r="B87" s="334" t="s">
        <v>120</v>
      </c>
      <c r="C87" s="324">
        <v>5763683557</v>
      </c>
    </row>
    <row r="88" spans="1:3" x14ac:dyDescent="0.25">
      <c r="A88" s="339" t="s">
        <v>870</v>
      </c>
      <c r="B88" s="334" t="s">
        <v>121</v>
      </c>
      <c r="C88" s="324">
        <v>272290000</v>
      </c>
    </row>
    <row r="89" spans="1:3" ht="31.5" customHeight="1" x14ac:dyDescent="0.25">
      <c r="A89" s="339" t="s">
        <v>870</v>
      </c>
      <c r="B89" s="335" t="s">
        <v>130</v>
      </c>
      <c r="C89" s="324">
        <v>181827978</v>
      </c>
    </row>
    <row r="90" spans="1:3" x14ac:dyDescent="0.25">
      <c r="A90" s="329"/>
      <c r="B90" s="332" t="s">
        <v>855</v>
      </c>
      <c r="C90" s="331">
        <f>SUM(C59:C89)</f>
        <v>57616564138</v>
      </c>
    </row>
    <row r="92" spans="1:3" ht="18.75" x14ac:dyDescent="0.25">
      <c r="A92" s="329" t="s">
        <v>872</v>
      </c>
      <c r="B92" s="330" t="s">
        <v>873</v>
      </c>
      <c r="C92" s="333">
        <f>SUM(C41,C52,C90)</f>
        <v>105290220408.41</v>
      </c>
    </row>
    <row r="106" spans="1:3" x14ac:dyDescent="0.25">
      <c r="A106" s="322">
        <v>70100</v>
      </c>
      <c r="B106" s="326" t="s">
        <v>834</v>
      </c>
    </row>
    <row r="107" spans="1:3" x14ac:dyDescent="0.25">
      <c r="B107" s="326" t="e">
        <f>#REF!</f>
        <v>#REF!</v>
      </c>
      <c r="C107" s="324" t="e">
        <f>#REF!</f>
        <v>#REF!</v>
      </c>
    </row>
    <row r="108" spans="1:3" x14ac:dyDescent="0.25">
      <c r="B108" s="326" t="e">
        <f>#REF!</f>
        <v>#REF!</v>
      </c>
      <c r="C108" s="324" t="e">
        <f>#REF!</f>
        <v>#REF!</v>
      </c>
    </row>
    <row r="109" spans="1:3" x14ac:dyDescent="0.25">
      <c r="B109" s="326" t="e">
        <f>#REF!</f>
        <v>#REF!</v>
      </c>
      <c r="C109" s="324" t="e">
        <f>#REF!</f>
        <v>#REF!</v>
      </c>
    </row>
    <row r="117" spans="1:3" s="316" customFormat="1" x14ac:dyDescent="0.25">
      <c r="A117" s="322">
        <v>70200</v>
      </c>
      <c r="B117" s="326" t="s">
        <v>835</v>
      </c>
      <c r="C117" s="324"/>
    </row>
    <row r="119" spans="1:3" s="316" customFormat="1" x14ac:dyDescent="0.25">
      <c r="A119" s="322">
        <v>70300</v>
      </c>
      <c r="B119" s="326" t="s">
        <v>836</v>
      </c>
      <c r="C119" s="324"/>
    </row>
    <row r="123" spans="1:3" s="316" customFormat="1" x14ac:dyDescent="0.25">
      <c r="A123" s="322">
        <v>70400</v>
      </c>
      <c r="B123" s="326" t="s">
        <v>837</v>
      </c>
      <c r="C123" s="324"/>
    </row>
    <row r="126" spans="1:3" s="316" customFormat="1" x14ac:dyDescent="0.25">
      <c r="A126" s="322">
        <v>70500</v>
      </c>
      <c r="B126" s="326" t="s">
        <v>838</v>
      </c>
      <c r="C126" s="324"/>
    </row>
    <row r="129" spans="1:3" s="316" customFormat="1" x14ac:dyDescent="0.25">
      <c r="A129" s="322">
        <v>70600</v>
      </c>
      <c r="B129" s="326" t="s">
        <v>839</v>
      </c>
      <c r="C129" s="324"/>
    </row>
    <row r="132" spans="1:3" s="316" customFormat="1" x14ac:dyDescent="0.25">
      <c r="A132" s="322">
        <v>70700</v>
      </c>
      <c r="B132" s="326" t="s">
        <v>840</v>
      </c>
      <c r="C132" s="324"/>
    </row>
    <row r="134" spans="1:3" s="316" customFormat="1" x14ac:dyDescent="0.25">
      <c r="A134" s="322">
        <v>70800</v>
      </c>
      <c r="B134" s="326" t="s">
        <v>841</v>
      </c>
      <c r="C134" s="324"/>
    </row>
    <row r="137" spans="1:3" s="316" customFormat="1" x14ac:dyDescent="0.25">
      <c r="A137" s="322">
        <v>70900</v>
      </c>
      <c r="B137" s="326" t="s">
        <v>842</v>
      </c>
      <c r="C137" s="324"/>
    </row>
    <row r="140" spans="1:3" s="316" customFormat="1" x14ac:dyDescent="0.25">
      <c r="A140" s="322">
        <v>71000</v>
      </c>
      <c r="B140" s="326" t="s">
        <v>843</v>
      </c>
      <c r="C140" s="324"/>
    </row>
  </sheetData>
  <sheetProtection password="DED5" sheet="1" objects="1" scenarios="1"/>
  <mergeCells count="1">
    <mergeCell ref="A4:C4"/>
  </mergeCells>
  <pageMargins left="0.7" right="0.7" top="0.25" bottom="0.75" header="0.3" footer="0.3"/>
  <pageSetup scale="90"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D15"/>
  <sheetViews>
    <sheetView topLeftCell="A13" workbookViewId="0">
      <selection activeCell="F10" sqref="F10"/>
    </sheetView>
  </sheetViews>
  <sheetFormatPr defaultRowHeight="15" x14ac:dyDescent="0.25"/>
  <cols>
    <col min="4" max="4" width="34.7109375" customWidth="1"/>
  </cols>
  <sheetData>
    <row r="7" spans="4:4" x14ac:dyDescent="0.25">
      <c r="D7" s="342" t="str">
        <f>SUMMARY!B29</f>
        <v>Internal Loans Repayment</v>
      </c>
    </row>
    <row r="8" spans="4:4" ht="45" x14ac:dyDescent="0.25">
      <c r="D8" s="342" t="str">
        <f>SUMMARY!B30</f>
        <v xml:space="preserve">Contractual payment due Financial  Year 2017 (Local Debts Servicing for Completed Projects) </v>
      </c>
    </row>
    <row r="9" spans="4:4" ht="30" x14ac:dyDescent="0.25">
      <c r="D9" s="342" t="str">
        <f>SUMMARY!B31</f>
        <v>Bond Repayment (Bond Issue Cost + Repayment for 2016) #20b</v>
      </c>
    </row>
    <row r="10" spans="4:4" ht="30" x14ac:dyDescent="0.25">
      <c r="D10" s="342" t="str">
        <f>SUMMARY!B32</f>
        <v>FGN Bailout Bond Repayment (Salary Bailout Repayment (4.3 bn)</v>
      </c>
    </row>
    <row r="11" spans="4:4" ht="60" x14ac:dyDescent="0.25">
      <c r="D11" s="342" t="str">
        <f>SUMMARY!B34</f>
        <v>FGN Bailout Bond Repayment (Restructuring of commercial banks 15.6b loan) 15.6 bn + 410.1m = 16.045bn</v>
      </c>
    </row>
    <row r="12" spans="4:4" ht="30" x14ac:dyDescent="0.25">
      <c r="D12" s="342" t="str">
        <f>SUMMARY!B35</f>
        <v>CBN Excess Crude Account Loan Facility Repayment (10bn loan)</v>
      </c>
    </row>
    <row r="13" spans="4:4" x14ac:dyDescent="0.25">
      <c r="D13" s="342" t="str">
        <f>SUMMARY!B36</f>
        <v xml:space="preserve">External Loans Repayment (Donor) </v>
      </c>
    </row>
    <row r="14" spans="4:4" ht="30" x14ac:dyDescent="0.25">
      <c r="D14" s="342" t="str">
        <f>SUMMARY!B37</f>
        <v xml:space="preserve">        Total Debt Servicing (Long &amp; Short Term)</v>
      </c>
    </row>
    <row r="15" spans="4:4" x14ac:dyDescent="0.25">
      <c r="D15" s="342" t="e">
        <f>SUMMARY!#REF!</f>
        <v>#REF!</v>
      </c>
    </row>
  </sheetData>
  <sheetProtection password="DED5"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13" workbookViewId="0">
      <selection activeCell="Q25" sqref="Q25"/>
    </sheetView>
  </sheetViews>
  <sheetFormatPr defaultRowHeight="15" outlineLevelRow="1" x14ac:dyDescent="0.25"/>
  <sheetData>
    <row r="1" outlineLevel="1" x14ac:dyDescent="0.25"/>
    <row r="2" ht="21" customHeight="1"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F8"/>
  <sheetViews>
    <sheetView workbookViewId="0">
      <selection activeCell="F10" sqref="F10"/>
    </sheetView>
  </sheetViews>
  <sheetFormatPr defaultRowHeight="15" x14ac:dyDescent="0.25"/>
  <cols>
    <col min="4" max="4" width="18.5703125" customWidth="1"/>
    <col min="5" max="5" width="20.7109375" customWidth="1"/>
    <col min="6" max="6" width="18.85546875" customWidth="1"/>
  </cols>
  <sheetData>
    <row r="6" spans="4:6" x14ac:dyDescent="0.25">
      <c r="D6" s="128">
        <v>1200000000</v>
      </c>
      <c r="E6" s="382">
        <f>D6*22/100*30/365</f>
        <v>21698630.1369863</v>
      </c>
    </row>
    <row r="7" spans="4:6" x14ac:dyDescent="0.25">
      <c r="E7" s="128">
        <f>D6/24</f>
        <v>50000000</v>
      </c>
    </row>
    <row r="8" spans="4:6" x14ac:dyDescent="0.25">
      <c r="E8" s="383">
        <f>SUM(E6:E7)</f>
        <v>71698630.1369863</v>
      </c>
      <c r="F8" s="383">
        <f>E8*2</f>
        <v>143397260.2739726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
  <sheetViews>
    <sheetView view="pageBreakPreview" topLeftCell="A16" zoomScale="80" zoomScaleSheetLayoutView="80" workbookViewId="0">
      <selection activeCell="C19" sqref="C19"/>
    </sheetView>
  </sheetViews>
  <sheetFormatPr defaultRowHeight="18.75" x14ac:dyDescent="0.25"/>
  <cols>
    <col min="1" max="1" width="12.85546875" style="1411" customWidth="1"/>
    <col min="2" max="2" width="57.7109375" style="1411" customWidth="1"/>
    <col min="3" max="4" width="21.85546875" style="1412" customWidth="1"/>
    <col min="5" max="5" width="21.85546875" style="1413" customWidth="1"/>
    <col min="6" max="6" width="20.7109375" style="1413" customWidth="1"/>
    <col min="7" max="7" width="21.5703125" style="1414" customWidth="1"/>
    <col min="8" max="8" width="48.140625" style="1324" hidden="1" customWidth="1"/>
    <col min="9" max="16384" width="9.140625" style="1324"/>
  </cols>
  <sheetData>
    <row r="1" spans="1:17" ht="21.6" customHeight="1" x14ac:dyDescent="0.25">
      <c r="A1" s="1484" t="s">
        <v>1098</v>
      </c>
      <c r="B1" s="1484"/>
      <c r="C1" s="1484"/>
      <c r="D1" s="1484"/>
      <c r="E1" s="1484"/>
      <c r="F1" s="1484"/>
      <c r="G1" s="1484"/>
      <c r="H1" s="1484"/>
    </row>
    <row r="2" spans="1:17" ht="21" customHeight="1" x14ac:dyDescent="0.25">
      <c r="A2" s="1485" t="s">
        <v>371</v>
      </c>
      <c r="B2" s="1485"/>
      <c r="C2" s="1485"/>
      <c r="D2" s="1485"/>
      <c r="E2" s="1485"/>
      <c r="F2" s="1485"/>
      <c r="G2" s="1485"/>
      <c r="H2" s="1485"/>
    </row>
    <row r="3" spans="1:17" s="1328" customFormat="1" ht="76.5" customHeight="1" x14ac:dyDescent="0.25">
      <c r="A3" s="1325"/>
      <c r="B3" s="1326" t="s">
        <v>463</v>
      </c>
      <c r="C3" s="1327" t="s">
        <v>1422</v>
      </c>
      <c r="D3" s="1327" t="s">
        <v>3067</v>
      </c>
      <c r="E3" s="1327" t="s">
        <v>1422</v>
      </c>
      <c r="F3" s="1327" t="s">
        <v>903</v>
      </c>
      <c r="G3" s="1327" t="s">
        <v>2951</v>
      </c>
      <c r="H3" s="1327" t="s">
        <v>989</v>
      </c>
    </row>
    <row r="4" spans="1:17" s="1328" customFormat="1" ht="19.5" customHeight="1" x14ac:dyDescent="0.25">
      <c r="A4" s="1325"/>
      <c r="B4" s="1326"/>
      <c r="C4" s="1329">
        <v>2015</v>
      </c>
      <c r="D4" s="1329">
        <v>2015</v>
      </c>
      <c r="E4" s="1329">
        <v>2016</v>
      </c>
      <c r="F4" s="1329">
        <v>2016</v>
      </c>
      <c r="G4" s="1329">
        <v>2017</v>
      </c>
      <c r="H4" s="1330"/>
    </row>
    <row r="5" spans="1:17" s="1331" customFormat="1" ht="19.149999999999999" customHeight="1" x14ac:dyDescent="0.25">
      <c r="A5" s="869" t="s">
        <v>0</v>
      </c>
      <c r="B5" s="869" t="s">
        <v>1</v>
      </c>
      <c r="C5" s="869" t="s">
        <v>844</v>
      </c>
      <c r="D5" s="869"/>
      <c r="E5" s="869" t="s">
        <v>845</v>
      </c>
      <c r="F5" s="869" t="s">
        <v>846</v>
      </c>
      <c r="G5" s="869">
        <v>6</v>
      </c>
      <c r="I5" s="1332"/>
      <c r="J5" s="1332"/>
      <c r="K5" s="1332"/>
      <c r="L5" s="1332"/>
      <c r="M5" s="1332"/>
      <c r="N5" s="1332"/>
      <c r="O5" s="1332"/>
      <c r="P5" s="1332"/>
      <c r="Q5" s="1332"/>
    </row>
    <row r="6" spans="1:17" ht="19.149999999999999" customHeight="1" x14ac:dyDescent="0.25">
      <c r="A6" s="1333">
        <v>1</v>
      </c>
      <c r="B6" s="1334" t="s">
        <v>465</v>
      </c>
      <c r="C6" s="870"/>
      <c r="D6" s="870"/>
      <c r="E6" s="871"/>
      <c r="F6" s="871"/>
      <c r="G6" s="872"/>
      <c r="H6" s="1335"/>
      <c r="I6" s="1336"/>
      <c r="J6" s="1336"/>
      <c r="K6" s="1336"/>
      <c r="L6" s="1336"/>
      <c r="M6" s="1336"/>
      <c r="N6" s="1336"/>
      <c r="O6" s="1336"/>
      <c r="P6" s="1336"/>
      <c r="Q6" s="1336"/>
    </row>
    <row r="7" spans="1:17" ht="21.75" customHeight="1" x14ac:dyDescent="0.25">
      <c r="A7" s="1337">
        <v>11010101</v>
      </c>
      <c r="B7" s="1338" t="s">
        <v>356</v>
      </c>
      <c r="C7" s="873">
        <f>REVENUE!C10</f>
        <v>25191689736</v>
      </c>
      <c r="D7" s="873">
        <v>26500000000</v>
      </c>
      <c r="E7" s="873">
        <f>REVENUE!D10</f>
        <v>18145909476</v>
      </c>
      <c r="F7" s="873">
        <f>REVENUE!E10</f>
        <v>21927863863</v>
      </c>
      <c r="G7" s="873">
        <f>REVENUE!F10</f>
        <v>25793893175</v>
      </c>
      <c r="H7" s="1232" t="s">
        <v>2973</v>
      </c>
    </row>
    <row r="8" spans="1:17" ht="21.75" customHeight="1" x14ac:dyDescent="0.25">
      <c r="A8" s="1333">
        <v>11010201</v>
      </c>
      <c r="B8" s="1338" t="s">
        <v>357</v>
      </c>
      <c r="C8" s="873">
        <f>REVENUE!C13</f>
        <v>7313735330</v>
      </c>
      <c r="D8" s="873">
        <v>7600000000</v>
      </c>
      <c r="E8" s="873">
        <f>REVENUE!D13</f>
        <v>7594883452</v>
      </c>
      <c r="F8" s="873">
        <f>REVENUE!E13</f>
        <v>7999858247</v>
      </c>
      <c r="G8" s="873">
        <f>REVENUE!F13</f>
        <v>8892640570</v>
      </c>
      <c r="H8" s="1232" t="s">
        <v>2971</v>
      </c>
    </row>
    <row r="9" spans="1:17" ht="21.75" customHeight="1" x14ac:dyDescent="0.25">
      <c r="A9" s="1333">
        <v>11010303</v>
      </c>
      <c r="B9" s="1338" t="s">
        <v>1092</v>
      </c>
      <c r="C9" s="873">
        <f>REVENUE!C15</f>
        <v>3537012000</v>
      </c>
      <c r="D9" s="873">
        <v>4732410367</v>
      </c>
      <c r="E9" s="873">
        <f>REVENUE!D15</f>
        <v>10973627929</v>
      </c>
      <c r="F9" s="873">
        <f>REVENUE!E15</f>
        <v>7016583011</v>
      </c>
      <c r="G9" s="873">
        <f>REVENUE!F15</f>
        <v>10713396144</v>
      </c>
      <c r="H9" s="1232" t="s">
        <v>2971</v>
      </c>
    </row>
    <row r="10" spans="1:17" ht="21.75" customHeight="1" x14ac:dyDescent="0.25">
      <c r="A10" s="1333">
        <v>11010304</v>
      </c>
      <c r="B10" s="1338" t="s">
        <v>3061</v>
      </c>
      <c r="C10" s="873">
        <f>REVENUE!C16</f>
        <v>4320950000</v>
      </c>
      <c r="D10" s="873">
        <v>4320950000</v>
      </c>
      <c r="E10" s="873">
        <f>REVENUE!D16</f>
        <v>0</v>
      </c>
      <c r="F10" s="873">
        <f>REVENUE!E16</f>
        <v>0</v>
      </c>
      <c r="G10" s="873">
        <f>REVENUE!F16</f>
        <v>0</v>
      </c>
      <c r="H10" s="1232"/>
    </row>
    <row r="11" spans="1:17" ht="21.75" customHeight="1" x14ac:dyDescent="0.25">
      <c r="A11" s="1333">
        <v>11010305</v>
      </c>
      <c r="B11" s="1338" t="s">
        <v>3068</v>
      </c>
      <c r="C11" s="873"/>
      <c r="D11" s="873">
        <v>6000000000</v>
      </c>
      <c r="E11" s="873"/>
      <c r="F11" s="873"/>
      <c r="G11" s="873"/>
      <c r="H11" s="1232"/>
    </row>
    <row r="12" spans="1:17" ht="33.75" customHeight="1" x14ac:dyDescent="0.25">
      <c r="A12" s="1333">
        <v>12021012</v>
      </c>
      <c r="B12" s="1339" t="s">
        <v>3051</v>
      </c>
      <c r="C12" s="873">
        <f>REVENUE!C388</f>
        <v>0</v>
      </c>
      <c r="D12" s="873">
        <v>0</v>
      </c>
      <c r="E12" s="873">
        <f>REVENUE!D388</f>
        <v>5415167237</v>
      </c>
      <c r="F12" s="873">
        <f>REVENUE!E388</f>
        <v>10000000000</v>
      </c>
      <c r="G12" s="873">
        <f>REVENUE!F388</f>
        <v>12205000000</v>
      </c>
      <c r="H12" s="1232" t="s">
        <v>3006</v>
      </c>
    </row>
    <row r="13" spans="1:17" ht="22.5" customHeight="1" x14ac:dyDescent="0.25">
      <c r="A13" s="1340">
        <v>12000000</v>
      </c>
      <c r="B13" s="1341" t="s">
        <v>358</v>
      </c>
      <c r="C13" s="883">
        <f>REVENUE!C1355</f>
        <v>8912320257</v>
      </c>
      <c r="D13" s="883">
        <v>10247497903</v>
      </c>
      <c r="E13" s="883">
        <f>REVENUE!D1355</f>
        <v>18162645469</v>
      </c>
      <c r="F13" s="883">
        <f>REVENUE!E1355</f>
        <v>25639649259.333336</v>
      </c>
      <c r="G13" s="883">
        <f>REVENUE!F1355</f>
        <v>37353690319</v>
      </c>
      <c r="H13" s="1342"/>
    </row>
    <row r="14" spans="1:17" s="1346" customFormat="1" ht="20.25" customHeight="1" x14ac:dyDescent="0.25">
      <c r="A14" s="1343"/>
      <c r="B14" s="1344" t="s">
        <v>7</v>
      </c>
      <c r="C14" s="859">
        <f>SUM(C7:C13)</f>
        <v>49275707323</v>
      </c>
      <c r="D14" s="859">
        <f>SUM(D7:D13)</f>
        <v>59400858270</v>
      </c>
      <c r="E14" s="859">
        <f>SUM(E7:E13)</f>
        <v>60292233563</v>
      </c>
      <c r="F14" s="859">
        <f>SUM(F7:F13)</f>
        <v>72583954380.333344</v>
      </c>
      <c r="G14" s="859">
        <f>SUM(G7:G13)</f>
        <v>94958620208</v>
      </c>
      <c r="H14" s="1345"/>
    </row>
    <row r="15" spans="1:17" s="1346" customFormat="1" ht="32.25" customHeight="1" x14ac:dyDescent="0.25">
      <c r="A15" s="1347">
        <v>20000000</v>
      </c>
      <c r="B15" s="1348" t="s">
        <v>826</v>
      </c>
      <c r="C15" s="860">
        <f>C50</f>
        <v>47539413918.910004</v>
      </c>
      <c r="D15" s="860">
        <f>D50</f>
        <v>57225372538</v>
      </c>
      <c r="E15" s="860">
        <f t="shared" ref="E15:G15" si="0">E50</f>
        <v>55282888811.659996</v>
      </c>
      <c r="F15" s="860">
        <f t="shared" si="0"/>
        <v>57809446427.513336</v>
      </c>
      <c r="G15" s="860">
        <f t="shared" si="0"/>
        <v>70758967750.200012</v>
      </c>
      <c r="H15" s="1349"/>
    </row>
    <row r="16" spans="1:17" s="1346" customFormat="1" ht="23.25" customHeight="1" x14ac:dyDescent="0.25">
      <c r="A16" s="1347">
        <v>14010101</v>
      </c>
      <c r="B16" s="1350" t="s">
        <v>442</v>
      </c>
      <c r="C16" s="859">
        <f t="shared" ref="C16:F16" si="1">C14-C15</f>
        <v>1736293404.0899963</v>
      </c>
      <c r="D16" s="859">
        <f t="shared" ref="D16" si="2">D14-D15</f>
        <v>2175485732</v>
      </c>
      <c r="E16" s="859">
        <f t="shared" si="1"/>
        <v>5009344751.340004</v>
      </c>
      <c r="F16" s="859">
        <f t="shared" si="1"/>
        <v>14774507952.820007</v>
      </c>
      <c r="G16" s="859">
        <f>G14-G15</f>
        <v>24199652457.799988</v>
      </c>
      <c r="H16" s="1351"/>
    </row>
    <row r="17" spans="1:8" s="1346" customFormat="1" ht="20.25" customHeight="1" x14ac:dyDescent="0.25">
      <c r="A17" s="1352"/>
      <c r="B17" s="1353" t="s">
        <v>466</v>
      </c>
      <c r="C17" s="874"/>
      <c r="D17" s="874"/>
      <c r="E17" s="875"/>
      <c r="F17" s="875"/>
      <c r="G17" s="876"/>
      <c r="H17" s="1354"/>
    </row>
    <row r="18" spans="1:8" ht="20.25" customHeight="1" x14ac:dyDescent="0.25">
      <c r="A18" s="1333">
        <v>13010000</v>
      </c>
      <c r="B18" s="1338" t="s">
        <v>359</v>
      </c>
      <c r="C18" s="877">
        <f>'REC&amp;LEG'!C392</f>
        <v>18644167412</v>
      </c>
      <c r="D18" s="877">
        <v>23573507806</v>
      </c>
      <c r="E18" s="877">
        <f>'REC&amp;LEG'!D392</f>
        <v>16861182570.130001</v>
      </c>
      <c r="F18" s="877">
        <f>'REC&amp;LEG'!E392</f>
        <v>24333447123</v>
      </c>
      <c r="G18" s="877">
        <f>'REC&amp;LEG'!F392</f>
        <v>46032782182</v>
      </c>
      <c r="H18" s="1355" t="s">
        <v>3007</v>
      </c>
    </row>
    <row r="19" spans="1:8" ht="21.75" customHeight="1" x14ac:dyDescent="0.25">
      <c r="A19" s="1333">
        <v>14010000</v>
      </c>
      <c r="B19" s="1356" t="s">
        <v>198</v>
      </c>
      <c r="C19" s="877">
        <f>'REC&amp;LEG'!C416</f>
        <v>75595754</v>
      </c>
      <c r="D19" s="877">
        <v>4704441530.0799999</v>
      </c>
      <c r="E19" s="877">
        <f>'REC&amp;LEG'!D416</f>
        <v>47440757</v>
      </c>
      <c r="F19" s="877">
        <f>'REC&amp;LEG'!E416</f>
        <v>10842776095</v>
      </c>
      <c r="G19" s="877">
        <f>'REC&amp;LEG'!F416</f>
        <v>13908985627</v>
      </c>
      <c r="H19" s="1355" t="s">
        <v>3008</v>
      </c>
    </row>
    <row r="20" spans="1:8" ht="21.75" customHeight="1" x14ac:dyDescent="0.25">
      <c r="A20" s="1333">
        <v>14030100</v>
      </c>
      <c r="B20" s="1356" t="s">
        <v>3069</v>
      </c>
      <c r="C20" s="877">
        <v>0</v>
      </c>
      <c r="D20" s="877">
        <v>20000000000</v>
      </c>
      <c r="E20" s="877"/>
      <c r="F20" s="877"/>
      <c r="G20" s="877"/>
      <c r="H20" s="1355"/>
    </row>
    <row r="21" spans="1:8" ht="21.75" customHeight="1" x14ac:dyDescent="0.25">
      <c r="A21" s="1333">
        <v>14030300</v>
      </c>
      <c r="B21" s="1356" t="s">
        <v>3071</v>
      </c>
      <c r="C21" s="877">
        <v>15049095955</v>
      </c>
      <c r="D21" s="877"/>
      <c r="E21" s="877"/>
      <c r="F21" s="877"/>
      <c r="G21" s="877"/>
      <c r="H21" s="1355"/>
    </row>
    <row r="22" spans="1:8" ht="22.5" customHeight="1" x14ac:dyDescent="0.25">
      <c r="A22" s="1333">
        <v>14030301</v>
      </c>
      <c r="B22" s="1356" t="s">
        <v>451</v>
      </c>
      <c r="C22" s="878">
        <f>'REC&amp;LEG'!C137</f>
        <v>470000000</v>
      </c>
      <c r="D22" s="878">
        <v>0</v>
      </c>
      <c r="E22" s="878">
        <f>'REC&amp;LEG'!D137</f>
        <v>2120000000</v>
      </c>
      <c r="F22" s="878">
        <f>'REC&amp;LEG'!E137</f>
        <v>4200000000</v>
      </c>
      <c r="G22" s="878">
        <f>'REC&amp;LEG'!F137</f>
        <v>6000000000</v>
      </c>
      <c r="H22" s="1357" t="s">
        <v>3055</v>
      </c>
    </row>
    <row r="23" spans="1:8" ht="30.75" customHeight="1" x14ac:dyDescent="0.25">
      <c r="A23" s="1333">
        <v>14030302</v>
      </c>
      <c r="B23" s="1358" t="s">
        <v>759</v>
      </c>
      <c r="C23" s="878">
        <f>'REC&amp;LEG'!C139</f>
        <v>10000000000</v>
      </c>
      <c r="D23" s="878">
        <v>10000000000</v>
      </c>
      <c r="E23" s="878">
        <f>'REC&amp;LEG'!D139</f>
        <v>0</v>
      </c>
      <c r="F23" s="878">
        <f>'REC&amp;LEG'!E139</f>
        <v>0</v>
      </c>
      <c r="G23" s="878">
        <f>'REC&amp;LEG'!F139</f>
        <v>0</v>
      </c>
      <c r="H23" s="1357"/>
    </row>
    <row r="24" spans="1:8" ht="22.5" customHeight="1" x14ac:dyDescent="0.25">
      <c r="A24" s="1333"/>
      <c r="B24" s="1359" t="s">
        <v>7</v>
      </c>
      <c r="C24" s="879">
        <f>SUM(C18:C23)</f>
        <v>44238859121</v>
      </c>
      <c r="D24" s="879">
        <f>SUM(D18:D23)</f>
        <v>58277949336.080002</v>
      </c>
      <c r="E24" s="879">
        <f>SUM(E18:E23)</f>
        <v>19028623327.130001</v>
      </c>
      <c r="F24" s="879">
        <f>SUM(F18:F23)</f>
        <v>39376223218</v>
      </c>
      <c r="G24" s="879">
        <f>SUM(G18:G23)</f>
        <v>65941767809</v>
      </c>
      <c r="H24" s="1360"/>
    </row>
    <row r="25" spans="1:8" ht="22.5" customHeight="1" x14ac:dyDescent="0.25">
      <c r="A25" s="1347">
        <v>14010101</v>
      </c>
      <c r="B25" s="1350" t="s">
        <v>442</v>
      </c>
      <c r="C25" s="861">
        <f>C16</f>
        <v>1736293404.0899963</v>
      </c>
      <c r="D25" s="861">
        <f>D16</f>
        <v>2175485732</v>
      </c>
      <c r="E25" s="861">
        <f>E16</f>
        <v>5009344751.340004</v>
      </c>
      <c r="F25" s="861">
        <f>F16</f>
        <v>14774507952.820007</v>
      </c>
      <c r="G25" s="861">
        <f>G16</f>
        <v>24199652457.799988</v>
      </c>
      <c r="H25" s="1361"/>
    </row>
    <row r="26" spans="1:8" ht="22.5" customHeight="1" x14ac:dyDescent="0.25">
      <c r="A26" s="1333"/>
      <c r="B26" s="1359" t="s">
        <v>467</v>
      </c>
      <c r="C26" s="862">
        <f t="shared" ref="C26:G26" si="3">SUM(C24:C25)</f>
        <v>45975152525.089996</v>
      </c>
      <c r="D26" s="862">
        <f t="shared" ref="D26" si="4">SUM(D24:D25)</f>
        <v>60453435068.080002</v>
      </c>
      <c r="E26" s="862">
        <f t="shared" si="3"/>
        <v>24037968078.470005</v>
      </c>
      <c r="F26" s="862">
        <f t="shared" si="3"/>
        <v>54150731170.820007</v>
      </c>
      <c r="G26" s="862">
        <f t="shared" si="3"/>
        <v>90141420266.799988</v>
      </c>
      <c r="H26" s="1362"/>
    </row>
    <row r="27" spans="1:8" s="1366" customFormat="1" ht="22.5" customHeight="1" x14ac:dyDescent="0.25">
      <c r="A27" s="1363">
        <v>10000000</v>
      </c>
      <c r="B27" s="1364" t="s">
        <v>468</v>
      </c>
      <c r="C27" s="866">
        <f>SUM(C14,C24)</f>
        <v>93514566444</v>
      </c>
      <c r="D27" s="866">
        <f>SUM(D14,D24)</f>
        <v>117678807606.08</v>
      </c>
      <c r="E27" s="866">
        <f>SUM(E14,E24)</f>
        <v>79320856890.130005</v>
      </c>
      <c r="F27" s="866">
        <f>SUM(F14,F24)</f>
        <v>111960177598.33334</v>
      </c>
      <c r="G27" s="866">
        <f>SUM(G14,G24)</f>
        <v>160900388017</v>
      </c>
      <c r="H27" s="1365"/>
    </row>
    <row r="28" spans="1:8" ht="6.75" customHeight="1" x14ac:dyDescent="0.25">
      <c r="A28" s="1333"/>
      <c r="B28" s="1338"/>
      <c r="C28" s="870"/>
      <c r="D28" s="870"/>
      <c r="E28" s="880"/>
      <c r="F28" s="880"/>
      <c r="G28" s="876"/>
      <c r="H28" s="1354"/>
    </row>
    <row r="29" spans="1:8" s="1368" customFormat="1" ht="81" customHeight="1" x14ac:dyDescent="0.2">
      <c r="A29" s="1325"/>
      <c r="B29" s="1367" t="s">
        <v>224</v>
      </c>
      <c r="C29" s="863" t="s">
        <v>2944</v>
      </c>
      <c r="D29" s="864" t="s">
        <v>3070</v>
      </c>
      <c r="E29" s="863" t="s">
        <v>3062</v>
      </c>
      <c r="F29" s="864" t="s">
        <v>2945</v>
      </c>
      <c r="G29" s="864" t="s">
        <v>2976</v>
      </c>
      <c r="H29" s="1327"/>
    </row>
    <row r="30" spans="1:8" ht="20.25" customHeight="1" x14ac:dyDescent="0.25">
      <c r="A30" s="1333">
        <v>2</v>
      </c>
      <c r="B30" s="1369" t="s">
        <v>360</v>
      </c>
      <c r="C30" s="881"/>
      <c r="D30" s="881"/>
      <c r="E30" s="882"/>
      <c r="F30" s="882"/>
      <c r="G30" s="876"/>
      <c r="H30" s="1354"/>
    </row>
    <row r="31" spans="1:8" ht="23.25" customHeight="1" x14ac:dyDescent="0.25">
      <c r="A31" s="1333">
        <v>22060000</v>
      </c>
      <c r="B31" s="1370" t="s">
        <v>399</v>
      </c>
      <c r="C31" s="870"/>
      <c r="D31" s="870"/>
      <c r="E31" s="880"/>
      <c r="F31" s="880"/>
      <c r="G31" s="876"/>
      <c r="H31" s="1354"/>
    </row>
    <row r="32" spans="1:8" ht="22.5" customHeight="1" x14ac:dyDescent="0.25">
      <c r="A32" s="1371">
        <v>22060011</v>
      </c>
      <c r="B32" s="1372" t="s">
        <v>361</v>
      </c>
      <c r="C32" s="883">
        <v>7884706883</v>
      </c>
      <c r="D32" s="883">
        <v>4656815263</v>
      </c>
      <c r="E32" s="883">
        <v>7086985928</v>
      </c>
      <c r="F32" s="883">
        <f>RECURRENT!E1244</f>
        <v>1562191781</v>
      </c>
      <c r="G32" s="883">
        <f>RECURRENT!F1244</f>
        <v>1905678008</v>
      </c>
      <c r="H32" s="1373" t="s">
        <v>3010</v>
      </c>
    </row>
    <row r="33" spans="1:21" ht="34.15" customHeight="1" x14ac:dyDescent="0.25">
      <c r="A33" s="1333">
        <v>22060012</v>
      </c>
      <c r="B33" s="1374" t="s">
        <v>3009</v>
      </c>
      <c r="C33" s="873">
        <f>RECURRENT!C1245</f>
        <v>482773825</v>
      </c>
      <c r="D33" s="873">
        <v>600000000</v>
      </c>
      <c r="E33" s="873">
        <f>RECURRENT!D1245</f>
        <v>319629436</v>
      </c>
      <c r="F33" s="873">
        <f>RECURRENT!E1245</f>
        <v>549320503</v>
      </c>
      <c r="G33" s="873">
        <f>RECURRENT!F1245</f>
        <v>507860395</v>
      </c>
      <c r="H33" s="1342"/>
    </row>
    <row r="34" spans="1:21" ht="32.25" customHeight="1" x14ac:dyDescent="0.25">
      <c r="A34" s="1333">
        <v>22060013</v>
      </c>
      <c r="B34" s="1374" t="s">
        <v>813</v>
      </c>
      <c r="C34" s="883">
        <f>RECURRENT!C1246</f>
        <v>0</v>
      </c>
      <c r="D34" s="883">
        <v>659617232</v>
      </c>
      <c r="E34" s="883">
        <f>RECURRENT!D1246</f>
        <v>20142000</v>
      </c>
      <c r="F34" s="883">
        <f>RECURRENT!E1246</f>
        <v>30000000</v>
      </c>
      <c r="G34" s="883">
        <f>RECURRENT!F1246</f>
        <v>0</v>
      </c>
      <c r="H34" s="1375"/>
    </row>
    <row r="35" spans="1:21" ht="35.25" customHeight="1" x14ac:dyDescent="0.25">
      <c r="A35" s="1333">
        <v>22060014</v>
      </c>
      <c r="B35" s="1376" t="s">
        <v>988</v>
      </c>
      <c r="C35" s="873">
        <f>RECURRENT!C1247</f>
        <v>155506835</v>
      </c>
      <c r="D35" s="873">
        <v>230506836</v>
      </c>
      <c r="E35" s="873">
        <f>RECURRENT!D1247</f>
        <v>466520504</v>
      </c>
      <c r="F35" s="873">
        <f>RECURRENT!E1247</f>
        <v>466520504</v>
      </c>
      <c r="G35" s="873">
        <f>RECURRENT!F1247</f>
        <v>466520504</v>
      </c>
      <c r="H35" s="1342"/>
    </row>
    <row r="36" spans="1:21" ht="84" customHeight="1" x14ac:dyDescent="0.25">
      <c r="A36" s="1333"/>
      <c r="B36" s="1367" t="s">
        <v>224</v>
      </c>
      <c r="C36" s="863" t="s">
        <v>2944</v>
      </c>
      <c r="D36" s="864" t="s">
        <v>3070</v>
      </c>
      <c r="E36" s="863" t="s">
        <v>3062</v>
      </c>
      <c r="F36" s="864" t="s">
        <v>2945</v>
      </c>
      <c r="G36" s="864" t="s">
        <v>2976</v>
      </c>
      <c r="H36" s="1327"/>
    </row>
    <row r="37" spans="1:21" ht="50.25" customHeight="1" x14ac:dyDescent="0.25">
      <c r="A37" s="1333">
        <v>22060015</v>
      </c>
      <c r="B37" s="1376" t="s">
        <v>1093</v>
      </c>
      <c r="C37" s="873">
        <f>RECURRENT!C1248</f>
        <v>1057323275</v>
      </c>
      <c r="D37" s="873">
        <v>824234664</v>
      </c>
      <c r="E37" s="873">
        <f>RECURRENT!D1248</f>
        <v>2537575862</v>
      </c>
      <c r="F37" s="873">
        <f>RECURRENT!E1248</f>
        <v>2537575861</v>
      </c>
      <c r="G37" s="873">
        <f>RECURRENT!F1248</f>
        <v>2537575862</v>
      </c>
      <c r="H37" s="1342"/>
    </row>
    <row r="38" spans="1:21" ht="30.75" customHeight="1" x14ac:dyDescent="0.25">
      <c r="A38" s="1333">
        <v>22060016</v>
      </c>
      <c r="B38" s="1376" t="s">
        <v>814</v>
      </c>
      <c r="C38" s="873">
        <f>RECURRENT!C1249</f>
        <v>179945191</v>
      </c>
      <c r="D38" s="873">
        <v>116700000</v>
      </c>
      <c r="E38" s="873">
        <f>RECURRENT!D1249</f>
        <v>1079671147</v>
      </c>
      <c r="F38" s="873">
        <f>RECURRENT!E1249</f>
        <v>989698552</v>
      </c>
      <c r="G38" s="873">
        <f>RECURRENT!F1249</f>
        <v>1079671147</v>
      </c>
      <c r="H38" s="1342"/>
    </row>
    <row r="39" spans="1:21" ht="21.75" customHeight="1" x14ac:dyDescent="0.25">
      <c r="A39" s="1333">
        <v>22060020</v>
      </c>
      <c r="B39" s="1374" t="s">
        <v>815</v>
      </c>
      <c r="C39" s="877">
        <f>RECURRENT!C1250</f>
        <v>229736892</v>
      </c>
      <c r="D39" s="877">
        <v>1340000000</v>
      </c>
      <c r="E39" s="877">
        <f>RECURRENT!D1250</f>
        <v>733526423</v>
      </c>
      <c r="F39" s="877">
        <f>RECURRENT!E1250</f>
        <v>600923059</v>
      </c>
      <c r="G39" s="877">
        <f>RECURRENT!F1250</f>
        <v>600923059</v>
      </c>
      <c r="H39" s="1377"/>
    </row>
    <row r="40" spans="1:21" s="1380" customFormat="1" ht="21" customHeight="1" x14ac:dyDescent="0.25">
      <c r="A40" s="1378"/>
      <c r="B40" s="1379" t="s">
        <v>443</v>
      </c>
      <c r="C40" s="865">
        <f>SUM(C32:C39)</f>
        <v>9989992901</v>
      </c>
      <c r="D40" s="865">
        <f>SUM(D32:D39)</f>
        <v>8427873995</v>
      </c>
      <c r="E40" s="865">
        <f t="shared" ref="E40:G40" si="5">SUM(E32:E39)</f>
        <v>12244051300</v>
      </c>
      <c r="F40" s="865">
        <f t="shared" si="5"/>
        <v>6736230260</v>
      </c>
      <c r="G40" s="865">
        <f t="shared" si="5"/>
        <v>7098228975</v>
      </c>
      <c r="H40" s="874"/>
    </row>
    <row r="41" spans="1:21" ht="20.25" customHeight="1" x14ac:dyDescent="0.25">
      <c r="A41" s="1333"/>
      <c r="B41" s="1370" t="s">
        <v>400</v>
      </c>
      <c r="C41" s="870"/>
      <c r="D41" s="870"/>
      <c r="E41" s="880"/>
      <c r="F41" s="880"/>
      <c r="G41" s="876"/>
      <c r="H41" s="1354"/>
      <c r="I41" s="1336"/>
      <c r="J41" s="1336"/>
      <c r="K41" s="1336"/>
      <c r="L41" s="1336"/>
      <c r="M41" s="1336"/>
      <c r="N41" s="1336"/>
      <c r="O41" s="1336"/>
      <c r="P41" s="1336"/>
      <c r="Q41" s="1336"/>
      <c r="R41" s="1336"/>
      <c r="S41" s="1336"/>
      <c r="T41" s="1336"/>
      <c r="U41" s="1336"/>
    </row>
    <row r="42" spans="1:21" ht="20.25" customHeight="1" x14ac:dyDescent="0.25">
      <c r="A42" s="1333">
        <v>21000000</v>
      </c>
      <c r="B42" s="1356" t="s">
        <v>362</v>
      </c>
      <c r="C42" s="877">
        <f>RECURRENT!C4429</f>
        <v>12888575162.91</v>
      </c>
      <c r="D42" s="877">
        <v>13287063663</v>
      </c>
      <c r="E42" s="877">
        <f>RECURRENT!D4429</f>
        <v>12899715271</v>
      </c>
      <c r="F42" s="877">
        <f>RECURRENT!E4429</f>
        <v>13050251830.516665</v>
      </c>
      <c r="G42" s="877">
        <f>RECURRENT!F4429</f>
        <v>13851524623.860001</v>
      </c>
      <c r="H42" s="1377"/>
    </row>
    <row r="43" spans="1:21" ht="20.25" customHeight="1" x14ac:dyDescent="0.25">
      <c r="A43" s="1333">
        <v>21010103</v>
      </c>
      <c r="B43" s="1338" t="s">
        <v>363</v>
      </c>
      <c r="C43" s="877">
        <f>RECURRENT!C140</f>
        <v>471704332</v>
      </c>
      <c r="D43" s="877">
        <v>600000000</v>
      </c>
      <c r="E43" s="877">
        <v>462402662</v>
      </c>
      <c r="F43" s="877">
        <f>RECURRENT!E140</f>
        <v>455000000</v>
      </c>
      <c r="G43" s="884">
        <f>RECURRENT!F140</f>
        <v>455484141</v>
      </c>
      <c r="H43" s="1377"/>
    </row>
    <row r="44" spans="1:21" ht="20.25" customHeight="1" x14ac:dyDescent="0.25">
      <c r="A44" s="1340">
        <v>22010100</v>
      </c>
      <c r="B44" s="1381" t="s">
        <v>364</v>
      </c>
      <c r="C44" s="884">
        <f>RECURRENT!C4238</f>
        <v>5246012887</v>
      </c>
      <c r="D44" s="884">
        <v>6319500000</v>
      </c>
      <c r="E44" s="884">
        <f>RECURRENT!D4238</f>
        <v>6392635451</v>
      </c>
      <c r="F44" s="884">
        <f>RECURRENT!E4238</f>
        <v>6392635452</v>
      </c>
      <c r="G44" s="884">
        <f>RECURRENT!F4238</f>
        <v>7800000000</v>
      </c>
      <c r="H44" s="1382"/>
    </row>
    <row r="45" spans="1:21" ht="31.9" customHeight="1" x14ac:dyDescent="0.25">
      <c r="A45" s="1333">
        <v>21010101</v>
      </c>
      <c r="B45" s="1374" t="s">
        <v>825</v>
      </c>
      <c r="C45" s="884">
        <f>RECURRENT!C4427</f>
        <v>4399245705</v>
      </c>
      <c r="D45" s="884">
        <v>6392561623</v>
      </c>
      <c r="E45" s="884">
        <f>RECURRENT!D4427</f>
        <v>714013915</v>
      </c>
      <c r="F45" s="884">
        <f>RECURRENT!E4427</f>
        <v>1797075460</v>
      </c>
      <c r="G45" s="884">
        <f>RECURRENT!F4427</f>
        <v>1890463509</v>
      </c>
      <c r="H45" s="1382"/>
    </row>
    <row r="46" spans="1:21" ht="21.75" customHeight="1" x14ac:dyDescent="0.25">
      <c r="A46" s="1340">
        <v>22020000</v>
      </c>
      <c r="B46" s="1372" t="s">
        <v>365</v>
      </c>
      <c r="C46" s="883">
        <v>14543882931</v>
      </c>
      <c r="D46" s="883">
        <v>15598373257</v>
      </c>
      <c r="E46" s="883">
        <f>RECURRENT!D4430</f>
        <v>22570070212.659996</v>
      </c>
      <c r="F46" s="883">
        <f>RECURRENT!E4430</f>
        <v>29378253424.996674</v>
      </c>
      <c r="G46" s="883">
        <f>RECURRENT!F4430</f>
        <v>39563266501.340004</v>
      </c>
      <c r="H46" s="1383"/>
    </row>
    <row r="47" spans="1:21" ht="21.75" customHeight="1" x14ac:dyDescent="0.25">
      <c r="A47" s="1340">
        <v>22030000</v>
      </c>
      <c r="B47" s="1372" t="s">
        <v>3068</v>
      </c>
      <c r="C47" s="883">
        <v>0</v>
      </c>
      <c r="D47" s="883">
        <v>6000000000</v>
      </c>
      <c r="E47" s="883"/>
      <c r="F47" s="883"/>
      <c r="G47" s="883"/>
      <c r="H47" s="1383"/>
    </row>
    <row r="48" spans="1:21" ht="22.5" customHeight="1" x14ac:dyDescent="0.25">
      <c r="A48" s="1333">
        <v>22040000</v>
      </c>
      <c r="B48" s="1384" t="s">
        <v>470</v>
      </c>
      <c r="C48" s="877">
        <f>RECURRENT!C1237</f>
        <v>0</v>
      </c>
      <c r="D48" s="877">
        <v>600000000</v>
      </c>
      <c r="E48" s="877">
        <f>RECURRENT!D1237</f>
        <v>0</v>
      </c>
      <c r="F48" s="877">
        <f>RECURRENT!E1237</f>
        <v>0</v>
      </c>
      <c r="G48" s="877">
        <f>RECURRENT!F1237</f>
        <v>100000000</v>
      </c>
      <c r="H48" s="1377"/>
    </row>
    <row r="49" spans="1:8" s="1385" customFormat="1" ht="24" customHeight="1" x14ac:dyDescent="0.25">
      <c r="A49" s="1347"/>
      <c r="B49" s="1379" t="s">
        <v>444</v>
      </c>
      <c r="C49" s="866">
        <f>SUM(C42:C48)</f>
        <v>37549421017.910004</v>
      </c>
      <c r="D49" s="866">
        <f>SUM(D42:D48)</f>
        <v>48797498543</v>
      </c>
      <c r="E49" s="866">
        <f>SUM(E42:E48)</f>
        <v>43038837511.659996</v>
      </c>
      <c r="F49" s="866">
        <f>SUM(F42:F48)</f>
        <v>51073216167.513336</v>
      </c>
      <c r="G49" s="866">
        <f>SUM(G42:G48)</f>
        <v>63660738775.200005</v>
      </c>
      <c r="H49" s="867"/>
    </row>
    <row r="50" spans="1:8" s="1387" customFormat="1" ht="30" customHeight="1" x14ac:dyDescent="0.25">
      <c r="A50" s="1340">
        <v>20000000</v>
      </c>
      <c r="B50" s="1386" t="s">
        <v>384</v>
      </c>
      <c r="C50" s="867">
        <f>SUM(C40,C49)</f>
        <v>47539413918.910004</v>
      </c>
      <c r="D50" s="867">
        <f>SUM(D40,D49)</f>
        <v>57225372538</v>
      </c>
      <c r="E50" s="867">
        <f>SUM(E40,E49)</f>
        <v>55282888811.659996</v>
      </c>
      <c r="F50" s="867">
        <f>SUM(F40,F49)</f>
        <v>57809446427.513336</v>
      </c>
      <c r="G50" s="867">
        <f>SUM(G40,G49)</f>
        <v>70758967750.200012</v>
      </c>
      <c r="H50" s="867"/>
    </row>
    <row r="51" spans="1:8" ht="5.25" customHeight="1" x14ac:dyDescent="0.25">
      <c r="A51" s="1333"/>
      <c r="B51" s="1338"/>
      <c r="C51" s="870"/>
      <c r="D51" s="870"/>
      <c r="E51" s="880"/>
      <c r="F51" s="880"/>
      <c r="G51" s="876"/>
      <c r="H51" s="1354"/>
    </row>
    <row r="52" spans="1:8" ht="18" customHeight="1" x14ac:dyDescent="0.25">
      <c r="A52" s="1333"/>
      <c r="B52" s="1388" t="s">
        <v>372</v>
      </c>
      <c r="C52" s="870"/>
      <c r="D52" s="870"/>
      <c r="E52" s="880"/>
      <c r="F52" s="880"/>
      <c r="G52" s="876"/>
      <c r="H52" s="1335"/>
    </row>
    <row r="53" spans="1:8" ht="18.600000000000001" customHeight="1" x14ac:dyDescent="0.25">
      <c r="A53" s="1371">
        <v>70100</v>
      </c>
      <c r="B53" s="1376" t="s">
        <v>354</v>
      </c>
      <c r="C53" s="885">
        <f>COFOG!C465</f>
        <v>709896721.31999993</v>
      </c>
      <c r="D53" s="885">
        <v>4351087314</v>
      </c>
      <c r="E53" s="885">
        <f>COFOG!E465</f>
        <v>1293945119</v>
      </c>
      <c r="F53" s="885">
        <f>COFOG!F465</f>
        <v>4066284600</v>
      </c>
      <c r="G53" s="885">
        <f>COFOG!G465</f>
        <v>7012762217</v>
      </c>
      <c r="H53" s="1389"/>
    </row>
    <row r="54" spans="1:8" ht="18.600000000000001" customHeight="1" x14ac:dyDescent="0.25">
      <c r="A54" s="1371">
        <v>70200</v>
      </c>
      <c r="B54" s="1376" t="s">
        <v>353</v>
      </c>
      <c r="C54" s="885">
        <f>COFOG!C466</f>
        <v>0</v>
      </c>
      <c r="D54" s="885">
        <v>0</v>
      </c>
      <c r="E54" s="885">
        <f>COFOG!E466</f>
        <v>0</v>
      </c>
      <c r="F54" s="885">
        <f>COFOG!F466</f>
        <v>0</v>
      </c>
      <c r="G54" s="885">
        <f>COFOG!G466</f>
        <v>0</v>
      </c>
      <c r="H54" s="1389"/>
    </row>
    <row r="55" spans="1:8" ht="18.600000000000001" customHeight="1" x14ac:dyDescent="0.25">
      <c r="A55" s="1371">
        <v>70300</v>
      </c>
      <c r="B55" s="1376" t="s">
        <v>229</v>
      </c>
      <c r="C55" s="885">
        <f>COFOG!C467</f>
        <v>15000000</v>
      </c>
      <c r="D55" s="885">
        <v>627425000</v>
      </c>
      <c r="E55" s="885">
        <f>COFOG!E467</f>
        <v>0</v>
      </c>
      <c r="F55" s="885">
        <f>COFOG!F467</f>
        <v>380068000</v>
      </c>
      <c r="G55" s="885">
        <f>COFOG!G467</f>
        <v>947202434</v>
      </c>
      <c r="H55" s="1389"/>
    </row>
    <row r="56" spans="1:8" ht="18.600000000000001" customHeight="1" x14ac:dyDescent="0.25">
      <c r="A56" s="1390">
        <v>70400</v>
      </c>
      <c r="B56" s="1376" t="s">
        <v>230</v>
      </c>
      <c r="C56" s="885">
        <f>COFOG!C468</f>
        <v>2518554443</v>
      </c>
      <c r="D56" s="885">
        <v>23702397256.799999</v>
      </c>
      <c r="E56" s="885">
        <f>COFOG!E468</f>
        <v>3880635702.2200003</v>
      </c>
      <c r="F56" s="885">
        <f>COFOG!F468</f>
        <v>20943583969</v>
      </c>
      <c r="G56" s="885">
        <f>COFOG!G468</f>
        <v>36173542530.099998</v>
      </c>
      <c r="H56" s="1389"/>
    </row>
    <row r="57" spans="1:8" ht="18.600000000000001" customHeight="1" x14ac:dyDescent="0.25">
      <c r="A57" s="1390">
        <v>70500</v>
      </c>
      <c r="B57" s="1376" t="s">
        <v>231</v>
      </c>
      <c r="C57" s="885">
        <f>COFOG!C469</f>
        <v>65645625</v>
      </c>
      <c r="D57" s="885">
        <v>189930000</v>
      </c>
      <c r="E57" s="885">
        <f>COFOG!E469</f>
        <v>89615653.25</v>
      </c>
      <c r="F57" s="885">
        <f>COFOG!F469</f>
        <v>242330000</v>
      </c>
      <c r="G57" s="885">
        <f>COFOG!G469</f>
        <v>662185163</v>
      </c>
      <c r="H57" s="1389"/>
    </row>
    <row r="58" spans="1:8" ht="18.600000000000001" customHeight="1" x14ac:dyDescent="0.25">
      <c r="A58" s="1390">
        <v>70600</v>
      </c>
      <c r="B58" s="1376" t="s">
        <v>232</v>
      </c>
      <c r="C58" s="885">
        <f>COFOG!C470</f>
        <v>883776835</v>
      </c>
      <c r="D58" s="885">
        <v>1893976801</v>
      </c>
      <c r="E58" s="885">
        <f>COFOG!E470</f>
        <v>1054926509</v>
      </c>
      <c r="F58" s="885">
        <f>COFOG!F470</f>
        <v>1422446673</v>
      </c>
      <c r="G58" s="885">
        <f>COFOG!G470</f>
        <v>4588360143</v>
      </c>
      <c r="H58" s="1389"/>
    </row>
    <row r="59" spans="1:8" ht="18.600000000000001" customHeight="1" x14ac:dyDescent="0.25">
      <c r="A59" s="1390">
        <v>70700</v>
      </c>
      <c r="B59" s="1376" t="s">
        <v>233</v>
      </c>
      <c r="C59" s="885">
        <f>COFOG!C471</f>
        <v>13283978959</v>
      </c>
      <c r="D59" s="885">
        <v>10532954477</v>
      </c>
      <c r="E59" s="885">
        <f>COFOG!E471</f>
        <v>14624377502.16</v>
      </c>
      <c r="F59" s="885">
        <f>COFOG!F471</f>
        <v>17942629351</v>
      </c>
      <c r="G59" s="885">
        <f>COFOG!G471</f>
        <v>23530470694</v>
      </c>
      <c r="H59" s="1389"/>
    </row>
    <row r="60" spans="1:8" ht="18.600000000000001" customHeight="1" x14ac:dyDescent="0.25">
      <c r="A60" s="1390">
        <v>70800</v>
      </c>
      <c r="B60" s="1376" t="s">
        <v>234</v>
      </c>
      <c r="C60" s="885">
        <f>COFOG!C472</f>
        <v>3353000</v>
      </c>
      <c r="D60" s="885">
        <v>676860910</v>
      </c>
      <c r="E60" s="885">
        <f>COFOG!E472</f>
        <v>1150000</v>
      </c>
      <c r="F60" s="885">
        <f>COFOG!F472</f>
        <v>55726060</v>
      </c>
      <c r="G60" s="885">
        <f>COFOG!G472</f>
        <v>1177434477</v>
      </c>
      <c r="H60" s="1389"/>
    </row>
    <row r="61" spans="1:8" ht="18.600000000000001" customHeight="1" x14ac:dyDescent="0.25">
      <c r="A61" s="1390">
        <v>70900</v>
      </c>
      <c r="B61" s="1376" t="s">
        <v>235</v>
      </c>
      <c r="C61" s="885">
        <f>COFOG!C473</f>
        <v>5905277287</v>
      </c>
      <c r="D61" s="885">
        <v>18460053309</v>
      </c>
      <c r="E61" s="885">
        <f>COFOG!E473</f>
        <v>3072817592.6899996</v>
      </c>
      <c r="F61" s="885">
        <f>COFOG!F473</f>
        <v>9072379184</v>
      </c>
      <c r="G61" s="885">
        <f>COFOG!G473</f>
        <v>15899462608.700001</v>
      </c>
      <c r="H61" s="1389"/>
    </row>
    <row r="62" spans="1:8" ht="18.600000000000001" customHeight="1" x14ac:dyDescent="0.25">
      <c r="A62" s="1390">
        <v>71000</v>
      </c>
      <c r="B62" s="1376" t="s">
        <v>236</v>
      </c>
      <c r="C62" s="885">
        <f>COFOG!C474</f>
        <v>0</v>
      </c>
      <c r="D62" s="885">
        <v>18750000</v>
      </c>
      <c r="E62" s="885">
        <f>COFOG!E474</f>
        <v>20500000</v>
      </c>
      <c r="F62" s="885">
        <f>COFOG!F474</f>
        <v>25283333</v>
      </c>
      <c r="G62" s="885">
        <f>COFOG!G474</f>
        <v>150000000</v>
      </c>
      <c r="H62" s="1389">
        <v>23953413572</v>
      </c>
    </row>
    <row r="63" spans="1:8" s="1346" customFormat="1" ht="18.600000000000001" customHeight="1" x14ac:dyDescent="0.25">
      <c r="A63" s="1363">
        <v>23000000</v>
      </c>
      <c r="B63" s="1379" t="s">
        <v>369</v>
      </c>
      <c r="C63" s="866">
        <f>SUM(C53:C62)</f>
        <v>23385482870.32</v>
      </c>
      <c r="D63" s="866">
        <f>SUM(D53:D62)</f>
        <v>60453435067.800003</v>
      </c>
      <c r="E63" s="866">
        <f t="shared" ref="E63:G63" si="6">SUM(E53:E62)</f>
        <v>24037968078.32</v>
      </c>
      <c r="F63" s="866">
        <f t="shared" si="6"/>
        <v>54150731170</v>
      </c>
      <c r="G63" s="866">
        <f t="shared" si="6"/>
        <v>90141420266.800003</v>
      </c>
      <c r="H63" s="1391">
        <f>H62-C63</f>
        <v>567930701.68000031</v>
      </c>
    </row>
    <row r="64" spans="1:8" s="1394" customFormat="1" ht="17.25" customHeight="1" x14ac:dyDescent="0.25">
      <c r="A64" s="1392"/>
      <c r="B64" s="1393"/>
      <c r="C64" s="868"/>
      <c r="D64" s="868"/>
      <c r="E64" s="886"/>
      <c r="F64" s="886"/>
      <c r="G64" s="886"/>
      <c r="H64" s="867"/>
    </row>
    <row r="65" spans="1:14" s="1395" customFormat="1" ht="16.899999999999999" customHeight="1" x14ac:dyDescent="0.35">
      <c r="A65" s="1363"/>
      <c r="B65" s="1364" t="s">
        <v>440</v>
      </c>
      <c r="C65" s="866">
        <f>SUM(C50,C63)</f>
        <v>70924896789.230011</v>
      </c>
      <c r="D65" s="866">
        <f>SUM(D50,D63)</f>
        <v>117678807605.8</v>
      </c>
      <c r="E65" s="866">
        <f t="shared" ref="E65:F65" si="7">SUM(E50,E63)</f>
        <v>79320856889.979996</v>
      </c>
      <c r="F65" s="866">
        <f t="shared" si="7"/>
        <v>111960177597.51334</v>
      </c>
      <c r="G65" s="866">
        <f>SUM(G50,G63)</f>
        <v>160900388017</v>
      </c>
      <c r="H65" s="1365"/>
    </row>
    <row r="66" spans="1:14" ht="16.899999999999999" customHeight="1" x14ac:dyDescent="0.25">
      <c r="A66" s="1337"/>
      <c r="B66" s="1338"/>
      <c r="C66" s="870"/>
      <c r="D66" s="870"/>
      <c r="E66" s="880"/>
      <c r="F66" s="880"/>
      <c r="G66" s="876"/>
      <c r="H66" s="1354"/>
    </row>
    <row r="67" spans="1:14" ht="24" customHeight="1" x14ac:dyDescent="0.25">
      <c r="A67" s="1337"/>
      <c r="B67" s="1369" t="s">
        <v>370</v>
      </c>
      <c r="C67" s="887">
        <f>C27-C65</f>
        <v>22589669654.769989</v>
      </c>
      <c r="D67" s="887">
        <f>D27-D65</f>
        <v>0.279998779296875</v>
      </c>
      <c r="E67" s="887">
        <f>E27-E65</f>
        <v>0.1500091552734375</v>
      </c>
      <c r="F67" s="887">
        <v>0</v>
      </c>
      <c r="G67" s="887">
        <f>G27-G65</f>
        <v>0</v>
      </c>
      <c r="H67" s="1396"/>
    </row>
    <row r="68" spans="1:14" ht="19.5" customHeight="1" x14ac:dyDescent="0.25">
      <c r="A68" s="1337"/>
      <c r="B68" s="1397" t="s">
        <v>2975</v>
      </c>
      <c r="C68" s="870"/>
      <c r="D68" s="870"/>
      <c r="E68" s="871"/>
      <c r="F68" s="871"/>
      <c r="G68" s="876"/>
    </row>
    <row r="69" spans="1:14" ht="16.899999999999999" customHeight="1" x14ac:dyDescent="0.25">
      <c r="A69" s="1337"/>
      <c r="B69" s="1398" t="s">
        <v>366</v>
      </c>
      <c r="C69" s="870"/>
      <c r="D69" s="870"/>
      <c r="E69" s="871"/>
      <c r="F69" s="871"/>
      <c r="G69" s="887"/>
    </row>
    <row r="70" spans="1:14" ht="20.25" customHeight="1" x14ac:dyDescent="0.25">
      <c r="A70" s="1337"/>
      <c r="B70" s="1399" t="s">
        <v>367</v>
      </c>
      <c r="C70" s="873"/>
      <c r="D70" s="873"/>
      <c r="E70" s="1400"/>
      <c r="F70" s="887"/>
      <c r="G70" s="872"/>
      <c r="N70" s="1415"/>
    </row>
    <row r="71" spans="1:14" ht="20.25" customHeight="1" x14ac:dyDescent="0.25">
      <c r="A71" s="1337"/>
      <c r="B71" s="1399" t="s">
        <v>595</v>
      </c>
      <c r="C71" s="873"/>
      <c r="D71" s="873"/>
      <c r="E71" s="1400"/>
      <c r="F71" s="1400"/>
      <c r="G71" s="1401"/>
    </row>
    <row r="72" spans="1:14" ht="16.899999999999999" customHeight="1" x14ac:dyDescent="0.25">
      <c r="A72" s="1337"/>
      <c r="B72" s="1398" t="s">
        <v>368</v>
      </c>
      <c r="C72" s="1402"/>
      <c r="D72" s="1402"/>
      <c r="E72" s="1403"/>
      <c r="F72" s="1403"/>
      <c r="G72" s="872"/>
    </row>
    <row r="73" spans="1:14" ht="12.75" customHeight="1" x14ac:dyDescent="0.25">
      <c r="A73" s="1404"/>
      <c r="B73" s="1405" t="s">
        <v>809</v>
      </c>
      <c r="C73" s="870"/>
      <c r="D73" s="870"/>
      <c r="E73" s="871"/>
      <c r="F73" s="871"/>
      <c r="G73" s="872"/>
    </row>
    <row r="74" spans="1:14" ht="16.149999999999999" customHeight="1" x14ac:dyDescent="0.25">
      <c r="A74" s="1404"/>
      <c r="B74" s="1398" t="s">
        <v>469</v>
      </c>
      <c r="C74" s="1402"/>
      <c r="D74" s="1402"/>
      <c r="E74" s="1403"/>
      <c r="F74" s="1403"/>
      <c r="G74" s="872"/>
    </row>
    <row r="75" spans="1:14" ht="15.6" customHeight="1" x14ac:dyDescent="0.25">
      <c r="A75" s="1404"/>
      <c r="B75" s="1406" t="s">
        <v>682</v>
      </c>
      <c r="C75" s="870"/>
      <c r="D75" s="870"/>
      <c r="E75" s="871"/>
      <c r="F75" s="871"/>
      <c r="G75" s="872"/>
    </row>
    <row r="89" spans="1:7" x14ac:dyDescent="0.25">
      <c r="A89" s="1324"/>
      <c r="B89" s="1324"/>
      <c r="C89" s="1324"/>
      <c r="D89" s="1324"/>
      <c r="E89" s="1324"/>
      <c r="F89" s="1324"/>
      <c r="G89" s="1407"/>
    </row>
    <row r="90" spans="1:7" x14ac:dyDescent="0.25">
      <c r="A90" s="1324"/>
      <c r="B90" s="1324"/>
      <c r="C90" s="1324"/>
      <c r="D90" s="1324"/>
      <c r="E90" s="1324"/>
      <c r="F90" s="1324"/>
      <c r="G90" s="1407"/>
    </row>
    <row r="91" spans="1:7" x14ac:dyDescent="0.25">
      <c r="A91" s="1324"/>
      <c r="B91" s="1324"/>
      <c r="C91" s="1324"/>
      <c r="D91" s="1324"/>
      <c r="E91" s="1324"/>
      <c r="F91" s="1324"/>
      <c r="G91" s="1408"/>
    </row>
    <row r="92" spans="1:7" x14ac:dyDescent="0.25">
      <c r="A92" s="1324"/>
      <c r="B92" s="1324"/>
      <c r="C92" s="1324"/>
      <c r="D92" s="1324"/>
      <c r="E92" s="1324"/>
      <c r="F92" s="1324"/>
      <c r="G92" s="1407"/>
    </row>
    <row r="93" spans="1:7" x14ac:dyDescent="0.25">
      <c r="A93" s="1324"/>
      <c r="B93" s="1324"/>
      <c r="C93" s="1324"/>
      <c r="D93" s="1324"/>
      <c r="E93" s="1324"/>
      <c r="F93" s="1324"/>
      <c r="G93" s="1409"/>
    </row>
    <row r="96" spans="1:7" x14ac:dyDescent="0.25">
      <c r="A96" s="1324"/>
      <c r="B96" s="1324"/>
      <c r="C96" s="1324"/>
      <c r="D96" s="1324"/>
      <c r="E96" s="1324"/>
      <c r="F96" s="1324"/>
      <c r="G96" s="1410"/>
    </row>
    <row r="97" spans="1:7" x14ac:dyDescent="0.25">
      <c r="A97" s="1324"/>
      <c r="B97" s="1324"/>
      <c r="C97" s="1324"/>
      <c r="D97" s="1324"/>
      <c r="E97" s="1324"/>
      <c r="F97" s="1324"/>
      <c r="G97" s="1410"/>
    </row>
    <row r="98" spans="1:7" x14ac:dyDescent="0.25">
      <c r="A98" s="1324"/>
      <c r="B98" s="1324"/>
      <c r="C98" s="1324"/>
      <c r="D98" s="1324"/>
      <c r="E98" s="1324"/>
      <c r="F98" s="1324"/>
      <c r="G98" s="1410"/>
    </row>
  </sheetData>
  <sheetProtection selectLockedCells="1"/>
  <mergeCells count="2">
    <mergeCell ref="A1:H1"/>
    <mergeCell ref="A2:H2"/>
  </mergeCells>
  <pageMargins left="1.05" right="0.75" top="0.5" bottom="0.25" header="0.3" footer="0.3"/>
  <pageSetup scale="57" fitToHeight="3" orientation="landscape" r:id="rId1"/>
  <rowBreaks count="1" manualBreakCount="1">
    <brk id="35"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30"/>
  <sheetViews>
    <sheetView tabSelected="1" zoomScaleNormal="100" zoomScaleSheetLayoutView="100" workbookViewId="0">
      <selection sqref="A1:F1"/>
    </sheetView>
  </sheetViews>
  <sheetFormatPr defaultRowHeight="15" x14ac:dyDescent="0.25"/>
  <cols>
    <col min="1" max="1" width="16.140625" style="434" customWidth="1"/>
    <col min="2" max="2" width="45.7109375" style="434" customWidth="1"/>
    <col min="3" max="3" width="21.140625" style="434" customWidth="1"/>
    <col min="4" max="4" width="21" style="803" customWidth="1"/>
    <col min="5" max="6" width="21.140625" style="803" customWidth="1"/>
    <col min="7" max="8" width="17.7109375" customWidth="1"/>
    <col min="9" max="9" width="19.42578125" customWidth="1"/>
    <col min="10" max="10" width="18.28515625" customWidth="1"/>
    <col min="11" max="11" width="23.7109375" customWidth="1"/>
    <col min="12" max="12" width="26.7109375" customWidth="1"/>
    <col min="13" max="13" width="24.28515625" customWidth="1"/>
  </cols>
  <sheetData>
    <row r="1" spans="1:6" ht="20.25" x14ac:dyDescent="0.25">
      <c r="A1" s="1431" t="s">
        <v>2458</v>
      </c>
      <c r="B1" s="1431"/>
      <c r="C1" s="1431"/>
      <c r="D1" s="1431"/>
      <c r="E1" s="1431"/>
      <c r="F1" s="1431"/>
    </row>
    <row r="2" spans="1:6" ht="18" x14ac:dyDescent="0.25">
      <c r="A2" s="1432" t="s">
        <v>1114</v>
      </c>
      <c r="B2" s="1432"/>
      <c r="C2" s="1432"/>
      <c r="D2" s="1432"/>
      <c r="E2" s="1432"/>
      <c r="F2" s="1432"/>
    </row>
    <row r="3" spans="1:6" ht="71.25" customHeight="1" x14ac:dyDescent="0.25">
      <c r="A3" s="951" t="s">
        <v>1124</v>
      </c>
      <c r="B3" s="951" t="s">
        <v>1115</v>
      </c>
      <c r="C3" s="952" t="s">
        <v>2952</v>
      </c>
      <c r="D3" s="952" t="s">
        <v>2952</v>
      </c>
      <c r="E3" s="952" t="s">
        <v>2459</v>
      </c>
      <c r="F3" s="952" t="s">
        <v>3074</v>
      </c>
    </row>
    <row r="4" spans="1:6" ht="15.75" x14ac:dyDescent="0.25">
      <c r="A4" s="953"/>
      <c r="B4" s="953"/>
      <c r="C4" s="954">
        <v>2015</v>
      </c>
      <c r="D4" s="954">
        <v>2016</v>
      </c>
      <c r="E4" s="954">
        <v>2016</v>
      </c>
      <c r="F4" s="954">
        <v>2017</v>
      </c>
    </row>
    <row r="5" spans="1:6" ht="15.75" x14ac:dyDescent="0.25">
      <c r="A5" s="955">
        <v>20000000</v>
      </c>
      <c r="B5" s="956" t="s">
        <v>1121</v>
      </c>
      <c r="C5" s="957"/>
      <c r="D5" s="958"/>
      <c r="E5" s="958"/>
      <c r="F5" s="958"/>
    </row>
    <row r="6" spans="1:6" ht="15.75" x14ac:dyDescent="0.25">
      <c r="A6" s="959" t="s">
        <v>0</v>
      </c>
      <c r="B6" s="959" t="s">
        <v>1</v>
      </c>
      <c r="C6" s="959" t="s">
        <v>844</v>
      </c>
      <c r="D6" s="959" t="s">
        <v>845</v>
      </c>
      <c r="E6" s="959" t="s">
        <v>846</v>
      </c>
      <c r="F6" s="959" t="s">
        <v>1095</v>
      </c>
    </row>
    <row r="7" spans="1:6" ht="15.75" x14ac:dyDescent="0.25">
      <c r="A7" s="955"/>
      <c r="B7" s="953"/>
      <c r="C7" s="960" t="s">
        <v>1122</v>
      </c>
      <c r="D7" s="960" t="s">
        <v>1122</v>
      </c>
      <c r="E7" s="960" t="s">
        <v>1122</v>
      </c>
      <c r="F7" s="960" t="s">
        <v>1122</v>
      </c>
    </row>
    <row r="8" spans="1:6" x14ac:dyDescent="0.25">
      <c r="A8" s="1433" t="s">
        <v>1123</v>
      </c>
      <c r="B8" s="1433"/>
      <c r="C8" s="961"/>
      <c r="D8" s="437"/>
      <c r="E8" s="437"/>
      <c r="F8" s="437"/>
    </row>
    <row r="9" spans="1:6" x14ac:dyDescent="0.25">
      <c r="A9" s="962" t="s">
        <v>2460</v>
      </c>
      <c r="B9" s="963" t="s">
        <v>2461</v>
      </c>
      <c r="C9" s="964"/>
      <c r="D9" s="437"/>
      <c r="E9" s="437"/>
      <c r="F9" s="437"/>
    </row>
    <row r="10" spans="1:6" ht="19.5" customHeight="1" x14ac:dyDescent="0.25">
      <c r="A10" s="807">
        <v>21</v>
      </c>
      <c r="B10" s="965" t="s">
        <v>1125</v>
      </c>
      <c r="C10" s="966">
        <f>SUM(C12:C12)</f>
        <v>1550812</v>
      </c>
      <c r="D10" s="966">
        <f>SUM(D12:D12)</f>
        <v>1688344</v>
      </c>
      <c r="E10" s="966">
        <f t="shared" ref="E10:F10" si="0">SUM(E12:E12)</f>
        <v>1804142</v>
      </c>
      <c r="F10" s="966">
        <f t="shared" si="0"/>
        <v>1804412</v>
      </c>
    </row>
    <row r="11" spans="1:6" x14ac:dyDescent="0.25">
      <c r="A11" s="441">
        <v>210101</v>
      </c>
      <c r="B11" s="967" t="s">
        <v>1126</v>
      </c>
      <c r="C11" s="968"/>
      <c r="D11" s="428"/>
      <c r="E11" s="427"/>
      <c r="F11" s="437"/>
    </row>
    <row r="12" spans="1:6" x14ac:dyDescent="0.25">
      <c r="A12" s="429">
        <v>21010101</v>
      </c>
      <c r="B12" s="430" t="s">
        <v>1127</v>
      </c>
      <c r="C12" s="969">
        <v>1550812</v>
      </c>
      <c r="D12" s="970">
        <v>1688344</v>
      </c>
      <c r="E12" s="970">
        <v>1804142</v>
      </c>
      <c r="F12" s="428">
        <v>1804412</v>
      </c>
    </row>
    <row r="13" spans="1:6" x14ac:dyDescent="0.25">
      <c r="A13" s="807">
        <v>2202</v>
      </c>
      <c r="B13" s="965" t="s">
        <v>1119</v>
      </c>
      <c r="C13" s="966">
        <f>(C73-C10)</f>
        <v>3946585106</v>
      </c>
      <c r="D13" s="966">
        <f>(D73-D10)</f>
        <v>3837142574</v>
      </c>
      <c r="E13" s="966">
        <f t="shared" ref="E13" si="1">(E73-E10)</f>
        <v>3846966602</v>
      </c>
      <c r="F13" s="966">
        <f>(F73-F10)</f>
        <v>3780357365</v>
      </c>
    </row>
    <row r="14" spans="1:6" x14ac:dyDescent="0.25">
      <c r="A14" s="971" t="s">
        <v>1128</v>
      </c>
      <c r="B14" s="965" t="s">
        <v>1129</v>
      </c>
      <c r="C14" s="966">
        <f>SUM(C15:C17)</f>
        <v>574184552</v>
      </c>
      <c r="D14" s="966">
        <f>SUM(D15:D17)</f>
        <v>482378690</v>
      </c>
      <c r="E14" s="966">
        <f t="shared" ref="E14" si="2">SUM(E15:E17)</f>
        <v>485500000</v>
      </c>
      <c r="F14" s="966">
        <f>SUM(F15:F17)</f>
        <v>485500000</v>
      </c>
    </row>
    <row r="15" spans="1:6" ht="23.25" customHeight="1" x14ac:dyDescent="0.25">
      <c r="A15" s="972" t="s">
        <v>1130</v>
      </c>
      <c r="B15" s="430" t="s">
        <v>1131</v>
      </c>
      <c r="C15" s="969">
        <v>351114885</v>
      </c>
      <c r="D15" s="428">
        <v>393378690</v>
      </c>
      <c r="E15" s="428">
        <v>395500000</v>
      </c>
      <c r="F15" s="428">
        <v>395500000</v>
      </c>
    </row>
    <row r="16" spans="1:6" ht="23.25" customHeight="1" x14ac:dyDescent="0.25">
      <c r="A16" s="972" t="s">
        <v>1132</v>
      </c>
      <c r="B16" s="430" t="s">
        <v>1133</v>
      </c>
      <c r="C16" s="969">
        <v>50000000</v>
      </c>
      <c r="D16" s="428">
        <v>49000000</v>
      </c>
      <c r="E16" s="428">
        <v>50000000</v>
      </c>
      <c r="F16" s="437">
        <v>50000000</v>
      </c>
    </row>
    <row r="17" spans="1:6" ht="23.25" customHeight="1" x14ac:dyDescent="0.25">
      <c r="A17" s="972" t="s">
        <v>1134</v>
      </c>
      <c r="B17" s="430" t="s">
        <v>1135</v>
      </c>
      <c r="C17" s="969">
        <v>173069667</v>
      </c>
      <c r="D17" s="428">
        <v>40000000</v>
      </c>
      <c r="E17" s="428">
        <v>40000000</v>
      </c>
      <c r="F17" s="437">
        <v>40000000</v>
      </c>
    </row>
    <row r="18" spans="1:6" ht="19.5" customHeight="1" x14ac:dyDescent="0.25">
      <c r="A18" s="971" t="s">
        <v>1136</v>
      </c>
      <c r="B18" s="965" t="s">
        <v>1137</v>
      </c>
      <c r="C18" s="966">
        <f>SUM(C19:C23)</f>
        <v>52600000</v>
      </c>
      <c r="D18" s="966">
        <f>SUM(D19:D23)</f>
        <v>50108782</v>
      </c>
      <c r="E18" s="966">
        <f t="shared" ref="E18" si="3">SUM(E19:E23)</f>
        <v>51200000</v>
      </c>
      <c r="F18" s="966">
        <f>SUM(F19:F23)</f>
        <v>56000000</v>
      </c>
    </row>
    <row r="19" spans="1:6" ht="21.75" customHeight="1" x14ac:dyDescent="0.25">
      <c r="A19" s="972" t="s">
        <v>1138</v>
      </c>
      <c r="B19" s="430" t="s">
        <v>1139</v>
      </c>
      <c r="C19" s="969">
        <v>0</v>
      </c>
      <c r="D19" s="428">
        <v>0</v>
      </c>
      <c r="E19" s="427">
        <v>0</v>
      </c>
      <c r="F19" s="437">
        <v>0</v>
      </c>
    </row>
    <row r="20" spans="1:6" ht="23.25" customHeight="1" x14ac:dyDescent="0.25">
      <c r="A20" s="972" t="s">
        <v>1140</v>
      </c>
      <c r="B20" s="430" t="s">
        <v>1141</v>
      </c>
      <c r="C20" s="969">
        <v>2200000</v>
      </c>
      <c r="D20" s="428">
        <v>2000000</v>
      </c>
      <c r="E20" s="428">
        <v>2000000</v>
      </c>
      <c r="F20" s="437">
        <v>2000000</v>
      </c>
    </row>
    <row r="21" spans="1:6" ht="23.25" customHeight="1" x14ac:dyDescent="0.25">
      <c r="A21" s="972" t="s">
        <v>1142</v>
      </c>
      <c r="B21" s="430" t="s">
        <v>1143</v>
      </c>
      <c r="C21" s="969">
        <v>48000000</v>
      </c>
      <c r="D21" s="428">
        <v>47108782</v>
      </c>
      <c r="E21" s="428">
        <v>48000000</v>
      </c>
      <c r="F21" s="428">
        <v>48000000</v>
      </c>
    </row>
    <row r="22" spans="1:6" x14ac:dyDescent="0.25">
      <c r="A22" s="972" t="s">
        <v>1144</v>
      </c>
      <c r="B22" s="430" t="s">
        <v>1145</v>
      </c>
      <c r="C22" s="969">
        <v>0</v>
      </c>
      <c r="D22" s="428">
        <v>0</v>
      </c>
      <c r="E22" s="428">
        <v>0</v>
      </c>
      <c r="F22" s="437"/>
    </row>
    <row r="23" spans="1:6" ht="18.75" customHeight="1" x14ac:dyDescent="0.25">
      <c r="A23" s="972" t="s">
        <v>1146</v>
      </c>
      <c r="B23" s="430" t="s">
        <v>1147</v>
      </c>
      <c r="C23" s="969">
        <v>2400000</v>
      </c>
      <c r="D23" s="428">
        <v>1000000</v>
      </c>
      <c r="E23" s="428">
        <v>1200000</v>
      </c>
      <c r="F23" s="437">
        <v>6000000</v>
      </c>
    </row>
    <row r="24" spans="1:6" ht="21" customHeight="1" x14ac:dyDescent="0.25">
      <c r="A24" s="971" t="s">
        <v>1148</v>
      </c>
      <c r="B24" s="965" t="s">
        <v>1149</v>
      </c>
      <c r="C24" s="966">
        <f>SUM(C25:C35)</f>
        <v>50250000</v>
      </c>
      <c r="D24" s="966">
        <f>SUM(D25:D35)</f>
        <v>50250000</v>
      </c>
      <c r="E24" s="966">
        <f t="shared" ref="E24" si="4">SUM(E25:E35)</f>
        <v>50250000</v>
      </c>
      <c r="F24" s="966">
        <f>SUM(F25:F35)</f>
        <v>58250000</v>
      </c>
    </row>
    <row r="25" spans="1:6" ht="20.25" customHeight="1" x14ac:dyDescent="0.25">
      <c r="A25" s="972" t="s">
        <v>1150</v>
      </c>
      <c r="B25" s="430" t="s">
        <v>1151</v>
      </c>
      <c r="C25" s="969">
        <v>450000</v>
      </c>
      <c r="D25" s="428">
        <v>450000</v>
      </c>
      <c r="E25" s="428">
        <v>450000</v>
      </c>
      <c r="F25" s="437">
        <v>450000</v>
      </c>
    </row>
    <row r="26" spans="1:6" ht="19.5" customHeight="1" x14ac:dyDescent="0.25">
      <c r="A26" s="972" t="s">
        <v>1152</v>
      </c>
      <c r="B26" s="430" t="s">
        <v>1153</v>
      </c>
      <c r="C26" s="969">
        <v>0</v>
      </c>
      <c r="D26" s="428">
        <v>0</v>
      </c>
      <c r="E26" s="428">
        <v>0</v>
      </c>
      <c r="F26" s="437"/>
    </row>
    <row r="27" spans="1:6" ht="19.5" customHeight="1" x14ac:dyDescent="0.25">
      <c r="A27" s="972" t="s">
        <v>1154</v>
      </c>
      <c r="B27" s="430" t="s">
        <v>1155</v>
      </c>
      <c r="C27" s="969">
        <v>1400000</v>
      </c>
      <c r="D27" s="428">
        <v>1400000</v>
      </c>
      <c r="E27" s="428">
        <v>1400000</v>
      </c>
      <c r="F27" s="437">
        <v>1400000</v>
      </c>
    </row>
    <row r="28" spans="1:6" ht="21" customHeight="1" x14ac:dyDescent="0.25">
      <c r="A28" s="972" t="s">
        <v>1156</v>
      </c>
      <c r="B28" s="430" t="s">
        <v>1157</v>
      </c>
      <c r="C28" s="969">
        <v>400000</v>
      </c>
      <c r="D28" s="428">
        <v>400000</v>
      </c>
      <c r="E28" s="428">
        <v>400000</v>
      </c>
      <c r="F28" s="437">
        <v>400000</v>
      </c>
    </row>
    <row r="29" spans="1:6" ht="24" customHeight="1" x14ac:dyDescent="0.25">
      <c r="A29" s="972" t="s">
        <v>1158</v>
      </c>
      <c r="B29" s="430" t="s">
        <v>1159</v>
      </c>
      <c r="C29" s="969">
        <v>0</v>
      </c>
      <c r="D29" s="428">
        <v>0</v>
      </c>
      <c r="E29" s="428">
        <v>0</v>
      </c>
      <c r="F29" s="437">
        <v>0</v>
      </c>
    </row>
    <row r="30" spans="1:6" ht="24" customHeight="1" x14ac:dyDescent="0.25">
      <c r="A30" s="972" t="s">
        <v>1160</v>
      </c>
      <c r="B30" s="430" t="s">
        <v>1161</v>
      </c>
      <c r="C30" s="969">
        <v>0</v>
      </c>
      <c r="D30" s="428">
        <v>0</v>
      </c>
      <c r="E30" s="427">
        <v>0</v>
      </c>
      <c r="F30" s="437"/>
    </row>
    <row r="31" spans="1:6" ht="17.25" customHeight="1" x14ac:dyDescent="0.25">
      <c r="A31" s="972" t="s">
        <v>1162</v>
      </c>
      <c r="B31" s="430" t="s">
        <v>1163</v>
      </c>
      <c r="C31" s="969">
        <v>0</v>
      </c>
      <c r="D31" s="428">
        <v>0</v>
      </c>
      <c r="E31" s="427">
        <v>0</v>
      </c>
      <c r="F31" s="437">
        <v>6000000</v>
      </c>
    </row>
    <row r="32" spans="1:6" ht="17.25" customHeight="1" x14ac:dyDescent="0.25">
      <c r="A32" s="972" t="s">
        <v>1164</v>
      </c>
      <c r="B32" s="430" t="s">
        <v>1165</v>
      </c>
      <c r="C32" s="969">
        <v>0</v>
      </c>
      <c r="D32" s="437">
        <v>0</v>
      </c>
      <c r="E32" s="427">
        <v>0</v>
      </c>
      <c r="F32" s="437"/>
    </row>
    <row r="33" spans="1:6" ht="17.25" customHeight="1" x14ac:dyDescent="0.25">
      <c r="A33" s="972" t="s">
        <v>1166</v>
      </c>
      <c r="B33" s="430" t="s">
        <v>1167</v>
      </c>
      <c r="C33" s="969">
        <v>0</v>
      </c>
      <c r="D33" s="437">
        <v>0</v>
      </c>
      <c r="E33" s="427">
        <v>0</v>
      </c>
      <c r="F33" s="437"/>
    </row>
    <row r="34" spans="1:6" ht="21.75" customHeight="1" x14ac:dyDescent="0.25">
      <c r="A34" s="972" t="s">
        <v>1168</v>
      </c>
      <c r="B34" s="430" t="s">
        <v>1169</v>
      </c>
      <c r="C34" s="969">
        <v>0</v>
      </c>
      <c r="D34" s="437">
        <v>0</v>
      </c>
      <c r="E34" s="427">
        <v>0</v>
      </c>
      <c r="F34" s="437"/>
    </row>
    <row r="35" spans="1:6" ht="24" customHeight="1" x14ac:dyDescent="0.25">
      <c r="A35" s="972" t="s">
        <v>1170</v>
      </c>
      <c r="B35" s="430" t="s">
        <v>1171</v>
      </c>
      <c r="C35" s="969">
        <v>48000000</v>
      </c>
      <c r="D35" s="428">
        <v>48000000</v>
      </c>
      <c r="E35" s="428">
        <v>48000000</v>
      </c>
      <c r="F35" s="437">
        <v>50000000</v>
      </c>
    </row>
    <row r="36" spans="1:6" ht="17.25" customHeight="1" x14ac:dyDescent="0.25">
      <c r="A36" s="971" t="s">
        <v>1172</v>
      </c>
      <c r="B36" s="965" t="s">
        <v>1173</v>
      </c>
      <c r="C36" s="966">
        <f>SUM(C37:C43)</f>
        <v>752009772</v>
      </c>
      <c r="D36" s="966">
        <f>SUM(D37:D43)</f>
        <v>705107418</v>
      </c>
      <c r="E36" s="966">
        <f t="shared" ref="E36" si="5">SUM(E37:E43)</f>
        <v>710107365</v>
      </c>
      <c r="F36" s="966">
        <f>SUM(F37:F43)</f>
        <v>595107365</v>
      </c>
    </row>
    <row r="37" spans="1:6" ht="21.75" customHeight="1" x14ac:dyDescent="0.25">
      <c r="A37" s="972" t="s">
        <v>1174</v>
      </c>
      <c r="B37" s="430" t="s">
        <v>1175</v>
      </c>
      <c r="C37" s="969">
        <v>48934125</v>
      </c>
      <c r="D37" s="428">
        <v>50860806</v>
      </c>
      <c r="E37" s="1005">
        <v>51107365</v>
      </c>
      <c r="F37" s="437">
        <v>60107365</v>
      </c>
    </row>
    <row r="38" spans="1:6" ht="21.75" customHeight="1" x14ac:dyDescent="0.25">
      <c r="A38" s="972" t="s">
        <v>1176</v>
      </c>
      <c r="B38" s="430" t="s">
        <v>1177</v>
      </c>
      <c r="C38" s="969">
        <v>4997000</v>
      </c>
      <c r="D38" s="428">
        <v>5000000</v>
      </c>
      <c r="E38" s="428">
        <v>5000000</v>
      </c>
      <c r="F38" s="437">
        <v>5000000</v>
      </c>
    </row>
    <row r="39" spans="1:6" ht="21.75" customHeight="1" x14ac:dyDescent="0.25">
      <c r="A39" s="972" t="s">
        <v>1178</v>
      </c>
      <c r="B39" s="430" t="s">
        <v>1179</v>
      </c>
      <c r="C39" s="969">
        <v>598286958</v>
      </c>
      <c r="D39" s="428">
        <v>566051421</v>
      </c>
      <c r="E39" s="428">
        <v>570000000</v>
      </c>
      <c r="F39" s="437">
        <v>450000000</v>
      </c>
    </row>
    <row r="40" spans="1:6" ht="21.75" customHeight="1" x14ac:dyDescent="0.25">
      <c r="A40" s="972" t="s">
        <v>1180</v>
      </c>
      <c r="B40" s="430" t="s">
        <v>1181</v>
      </c>
      <c r="C40" s="969">
        <v>0</v>
      </c>
      <c r="D40" s="428">
        <v>0</v>
      </c>
      <c r="E40" s="428">
        <v>0</v>
      </c>
      <c r="F40" s="437"/>
    </row>
    <row r="41" spans="1:6" ht="21.75" customHeight="1" x14ac:dyDescent="0.25">
      <c r="A41" s="972" t="s">
        <v>1182</v>
      </c>
      <c r="B41" s="430" t="s">
        <v>1183</v>
      </c>
      <c r="C41" s="969">
        <v>99791689</v>
      </c>
      <c r="D41" s="428">
        <v>83195191</v>
      </c>
      <c r="E41" s="428">
        <v>84000000</v>
      </c>
      <c r="F41" s="437">
        <v>80000000</v>
      </c>
    </row>
    <row r="42" spans="1:6" ht="21.75" customHeight="1" x14ac:dyDescent="0.25">
      <c r="A42" s="972" t="s">
        <v>1184</v>
      </c>
      <c r="B42" s="430" t="s">
        <v>1185</v>
      </c>
      <c r="C42" s="969">
        <v>0</v>
      </c>
      <c r="D42" s="428">
        <v>0</v>
      </c>
      <c r="E42" s="428">
        <v>0</v>
      </c>
      <c r="F42" s="428">
        <v>0</v>
      </c>
    </row>
    <row r="43" spans="1:6" ht="21.75" customHeight="1" x14ac:dyDescent="0.25">
      <c r="A43" s="972" t="s">
        <v>1186</v>
      </c>
      <c r="B43" s="430" t="s">
        <v>1187</v>
      </c>
      <c r="C43" s="969">
        <v>0</v>
      </c>
      <c r="D43" s="428">
        <v>0</v>
      </c>
      <c r="E43" s="428">
        <v>0</v>
      </c>
      <c r="F43" s="428">
        <v>0</v>
      </c>
    </row>
    <row r="44" spans="1:6" ht="21.75" customHeight="1" x14ac:dyDescent="0.25">
      <c r="A44" s="971" t="s">
        <v>1188</v>
      </c>
      <c r="B44" s="965" t="s">
        <v>1189</v>
      </c>
      <c r="C44" s="973">
        <f>SUM(C45:C46)</f>
        <v>0</v>
      </c>
      <c r="D44" s="973">
        <f>SUM(D45:D46)</f>
        <v>0</v>
      </c>
      <c r="E44" s="973">
        <f t="shared" ref="E44" si="6">SUM(E45:E46)</f>
        <v>0</v>
      </c>
      <c r="F44" s="973">
        <f>SUM(F45:F46)</f>
        <v>0</v>
      </c>
    </row>
    <row r="45" spans="1:6" ht="21.75" customHeight="1" x14ac:dyDescent="0.25">
      <c r="A45" s="972" t="s">
        <v>1190</v>
      </c>
      <c r="B45" s="430" t="s">
        <v>1191</v>
      </c>
      <c r="C45" s="969">
        <v>0</v>
      </c>
      <c r="D45" s="969">
        <v>0</v>
      </c>
      <c r="E45" s="969">
        <v>0</v>
      </c>
      <c r="F45" s="969">
        <v>0</v>
      </c>
    </row>
    <row r="46" spans="1:6" ht="21.75" customHeight="1" x14ac:dyDescent="0.25">
      <c r="A46" s="972" t="s">
        <v>1192</v>
      </c>
      <c r="B46" s="430" t="s">
        <v>1193</v>
      </c>
      <c r="C46" s="969">
        <v>0</v>
      </c>
      <c r="D46" s="969">
        <v>0</v>
      </c>
      <c r="E46" s="969">
        <v>0</v>
      </c>
      <c r="F46" s="969">
        <v>0</v>
      </c>
    </row>
    <row r="47" spans="1:6" ht="21.75" customHeight="1" x14ac:dyDescent="0.25">
      <c r="A47" s="971" t="s">
        <v>1194</v>
      </c>
      <c r="B47" s="965" t="s">
        <v>1195</v>
      </c>
      <c r="C47" s="966">
        <f>SUM(C48:C52)</f>
        <v>1830394712</v>
      </c>
      <c r="D47" s="966">
        <f>SUM(D48:D52)</f>
        <v>1822619730</v>
      </c>
      <c r="E47" s="966">
        <f t="shared" ref="E47" si="7">SUM(E48:E52)</f>
        <v>1822700000</v>
      </c>
      <c r="F47" s="966">
        <f>SUM(F48:F52)</f>
        <v>1824000000</v>
      </c>
    </row>
    <row r="48" spans="1:6" ht="21.75" customHeight="1" x14ac:dyDescent="0.25">
      <c r="A48" s="972" t="s">
        <v>1196</v>
      </c>
      <c r="B48" s="430" t="s">
        <v>1197</v>
      </c>
      <c r="C48" s="969">
        <v>1811999712</v>
      </c>
      <c r="D48" s="428">
        <v>1811979730</v>
      </c>
      <c r="E48" s="428">
        <v>1812000000</v>
      </c>
      <c r="F48" s="428">
        <v>1812000000</v>
      </c>
    </row>
    <row r="49" spans="1:6" ht="21.75" customHeight="1" x14ac:dyDescent="0.25">
      <c r="A49" s="972" t="s">
        <v>1198</v>
      </c>
      <c r="B49" s="430" t="s">
        <v>1199</v>
      </c>
      <c r="C49" s="969">
        <v>0</v>
      </c>
      <c r="D49" s="437">
        <v>0</v>
      </c>
      <c r="E49" s="428">
        <v>0</v>
      </c>
      <c r="F49" s="428">
        <v>0</v>
      </c>
    </row>
    <row r="50" spans="1:6" ht="21.75" customHeight="1" x14ac:dyDescent="0.25">
      <c r="A50" s="972" t="s">
        <v>1200</v>
      </c>
      <c r="B50" s="430" t="s">
        <v>1201</v>
      </c>
      <c r="C50" s="969">
        <v>0</v>
      </c>
      <c r="D50" s="437">
        <v>0</v>
      </c>
      <c r="E50" s="428">
        <v>0</v>
      </c>
      <c r="F50" s="428">
        <v>0</v>
      </c>
    </row>
    <row r="51" spans="1:6" ht="21.75" customHeight="1" x14ac:dyDescent="0.25">
      <c r="A51" s="972" t="s">
        <v>1202</v>
      </c>
      <c r="B51" s="430" t="s">
        <v>1203</v>
      </c>
      <c r="C51" s="969">
        <v>0</v>
      </c>
      <c r="D51" s="437">
        <v>0</v>
      </c>
      <c r="E51" s="428">
        <v>0</v>
      </c>
      <c r="F51" s="428">
        <v>0</v>
      </c>
    </row>
    <row r="52" spans="1:6" ht="21.75" customHeight="1" x14ac:dyDescent="0.25">
      <c r="A52" s="972" t="s">
        <v>1204</v>
      </c>
      <c r="B52" s="430" t="s">
        <v>1205</v>
      </c>
      <c r="C52" s="969">
        <v>18395000</v>
      </c>
      <c r="D52" s="428">
        <v>10640000</v>
      </c>
      <c r="E52" s="428">
        <v>10700000</v>
      </c>
      <c r="F52" s="437">
        <v>12000000</v>
      </c>
    </row>
    <row r="53" spans="1:6" ht="21.75" customHeight="1" x14ac:dyDescent="0.25">
      <c r="A53" s="971" t="s">
        <v>1206</v>
      </c>
      <c r="B53" s="965" t="s">
        <v>1207</v>
      </c>
      <c r="C53" s="973">
        <f>SUM(C54:C57)</f>
        <v>0</v>
      </c>
      <c r="D53" s="973">
        <f t="shared" ref="D53:F53" si="8">SUM(D54:D57)</f>
        <v>0</v>
      </c>
      <c r="E53" s="973">
        <f t="shared" si="8"/>
        <v>0</v>
      </c>
      <c r="F53" s="973">
        <f t="shared" si="8"/>
        <v>0</v>
      </c>
    </row>
    <row r="54" spans="1:6" ht="18" customHeight="1" x14ac:dyDescent="0.25">
      <c r="A54" s="972" t="s">
        <v>1208</v>
      </c>
      <c r="B54" s="430" t="s">
        <v>1209</v>
      </c>
      <c r="C54" s="428">
        <v>0</v>
      </c>
      <c r="D54" s="428">
        <v>0</v>
      </c>
      <c r="E54" s="428">
        <v>0</v>
      </c>
      <c r="F54" s="428">
        <v>0</v>
      </c>
    </row>
    <row r="55" spans="1:6" ht="18" customHeight="1" x14ac:dyDescent="0.25">
      <c r="A55" s="972" t="s">
        <v>1210</v>
      </c>
      <c r="B55" s="430" t="s">
        <v>1211</v>
      </c>
      <c r="C55" s="428">
        <v>0</v>
      </c>
      <c r="D55" s="428">
        <v>0</v>
      </c>
      <c r="E55" s="428">
        <v>0</v>
      </c>
      <c r="F55" s="428">
        <v>0</v>
      </c>
    </row>
    <row r="56" spans="1:6" ht="18" customHeight="1" x14ac:dyDescent="0.25">
      <c r="A56" s="972" t="s">
        <v>1212</v>
      </c>
      <c r="B56" s="430" t="s">
        <v>1213</v>
      </c>
      <c r="C56" s="428">
        <v>0</v>
      </c>
      <c r="D56" s="428">
        <v>0</v>
      </c>
      <c r="E56" s="428">
        <v>0</v>
      </c>
      <c r="F56" s="428">
        <v>0</v>
      </c>
    </row>
    <row r="57" spans="1:6" ht="18" customHeight="1" x14ac:dyDescent="0.25">
      <c r="A57" s="972" t="s">
        <v>1214</v>
      </c>
      <c r="B57" s="430" t="s">
        <v>1215</v>
      </c>
      <c r="C57" s="428">
        <v>0</v>
      </c>
      <c r="D57" s="428">
        <v>0</v>
      </c>
      <c r="E57" s="428">
        <v>0</v>
      </c>
      <c r="F57" s="428">
        <v>0</v>
      </c>
    </row>
    <row r="58" spans="1:6" ht="18" customHeight="1" x14ac:dyDescent="0.25">
      <c r="A58" s="971" t="s">
        <v>1216</v>
      </c>
      <c r="B58" s="965" t="s">
        <v>1217</v>
      </c>
      <c r="C58" s="966">
        <f>SUM(C59:C62)</f>
        <v>144068571</v>
      </c>
      <c r="D58" s="966">
        <f t="shared" ref="D58:E58" si="9">SUM(D59:D62)</f>
        <v>132125000</v>
      </c>
      <c r="E58" s="966">
        <f t="shared" si="9"/>
        <v>132125000</v>
      </c>
      <c r="F58" s="966">
        <f>SUM(F59:F62)</f>
        <v>120500000</v>
      </c>
    </row>
    <row r="59" spans="1:6" ht="18" customHeight="1" x14ac:dyDescent="0.25">
      <c r="A59" s="972" t="s">
        <v>1218</v>
      </c>
      <c r="B59" s="430" t="s">
        <v>1219</v>
      </c>
      <c r="C59" s="969">
        <v>63042857</v>
      </c>
      <c r="D59" s="435">
        <v>68825000</v>
      </c>
      <c r="E59" s="435">
        <v>68825000</v>
      </c>
      <c r="F59" s="437">
        <v>60500000</v>
      </c>
    </row>
    <row r="60" spans="1:6" ht="18" customHeight="1" x14ac:dyDescent="0.25">
      <c r="A60" s="972" t="s">
        <v>1220</v>
      </c>
      <c r="B60" s="430" t="s">
        <v>1221</v>
      </c>
      <c r="C60" s="969"/>
      <c r="D60" s="435">
        <v>0</v>
      </c>
      <c r="E60" s="435">
        <v>0</v>
      </c>
      <c r="F60" s="437"/>
    </row>
    <row r="61" spans="1:6" ht="18" customHeight="1" x14ac:dyDescent="0.25">
      <c r="A61" s="972" t="s">
        <v>1222</v>
      </c>
      <c r="B61" s="430" t="s">
        <v>1223</v>
      </c>
      <c r="C61" s="969">
        <v>81025714</v>
      </c>
      <c r="D61" s="435">
        <v>63300000</v>
      </c>
      <c r="E61" s="435">
        <v>63300000</v>
      </c>
      <c r="F61" s="437">
        <v>60000000</v>
      </c>
    </row>
    <row r="62" spans="1:6" ht="18" customHeight="1" x14ac:dyDescent="0.25">
      <c r="A62" s="972" t="s">
        <v>1224</v>
      </c>
      <c r="B62" s="430" t="s">
        <v>1225</v>
      </c>
      <c r="C62" s="969">
        <v>0</v>
      </c>
      <c r="D62" s="428">
        <v>0</v>
      </c>
      <c r="E62" s="428">
        <v>0</v>
      </c>
      <c r="F62" s="437">
        <v>0</v>
      </c>
    </row>
    <row r="63" spans="1:6" ht="21.75" customHeight="1" x14ac:dyDescent="0.25">
      <c r="A63" s="971" t="s">
        <v>1226</v>
      </c>
      <c r="B63" s="965" t="s">
        <v>1227</v>
      </c>
      <c r="C63" s="966">
        <f>SUM(C64:C72)</f>
        <v>543077499</v>
      </c>
      <c r="D63" s="966">
        <f>SUM(D64:D72)</f>
        <v>594552954</v>
      </c>
      <c r="E63" s="966">
        <f t="shared" ref="E63" si="10">SUM(E64:E72)</f>
        <v>595084237</v>
      </c>
      <c r="F63" s="966">
        <f>SUM(F64:F72)</f>
        <v>641000000</v>
      </c>
    </row>
    <row r="64" spans="1:6" ht="21.75" customHeight="1" x14ac:dyDescent="0.25">
      <c r="A64" s="972">
        <v>22021001</v>
      </c>
      <c r="B64" s="430" t="s">
        <v>1228</v>
      </c>
      <c r="C64" s="969">
        <v>138567440</v>
      </c>
      <c r="D64" s="437">
        <v>121977682</v>
      </c>
      <c r="E64" s="428">
        <v>121977682</v>
      </c>
      <c r="F64" s="437">
        <v>140000000</v>
      </c>
    </row>
    <row r="65" spans="1:6" ht="21.75" customHeight="1" x14ac:dyDescent="0.25">
      <c r="A65" s="972">
        <v>22021003</v>
      </c>
      <c r="B65" s="430" t="s">
        <v>1229</v>
      </c>
      <c r="C65" s="969">
        <v>244527978</v>
      </c>
      <c r="D65" s="435">
        <v>309468722</v>
      </c>
      <c r="E65" s="435">
        <v>310000000</v>
      </c>
      <c r="F65" s="437">
        <v>320000000</v>
      </c>
    </row>
    <row r="66" spans="1:6" ht="21.75" customHeight="1" x14ac:dyDescent="0.25">
      <c r="A66" s="972">
        <v>22021004</v>
      </c>
      <c r="B66" s="430" t="s">
        <v>1230</v>
      </c>
      <c r="C66" s="969">
        <v>0</v>
      </c>
      <c r="D66" s="428">
        <v>0</v>
      </c>
      <c r="E66" s="428">
        <v>0</v>
      </c>
      <c r="F66" s="428">
        <v>0</v>
      </c>
    </row>
    <row r="67" spans="1:6" ht="21.75" customHeight="1" x14ac:dyDescent="0.25">
      <c r="A67" s="972">
        <v>22021006</v>
      </c>
      <c r="B67" s="430" t="s">
        <v>1231</v>
      </c>
      <c r="C67" s="969">
        <v>0</v>
      </c>
      <c r="D67" s="428">
        <v>0</v>
      </c>
      <c r="E67" s="428">
        <v>0</v>
      </c>
      <c r="F67" s="428">
        <v>0</v>
      </c>
    </row>
    <row r="68" spans="1:6" ht="21.75" customHeight="1" x14ac:dyDescent="0.25">
      <c r="A68" s="972">
        <v>22021007</v>
      </c>
      <c r="B68" s="430" t="s">
        <v>1232</v>
      </c>
      <c r="C68" s="969">
        <v>4368010</v>
      </c>
      <c r="D68" s="428">
        <v>0</v>
      </c>
      <c r="E68" s="428">
        <v>0</v>
      </c>
      <c r="F68" s="428">
        <v>0</v>
      </c>
    </row>
    <row r="69" spans="1:6" ht="21.75" customHeight="1" x14ac:dyDescent="0.25">
      <c r="A69" s="972">
        <v>22021014</v>
      </c>
      <c r="B69" s="430" t="s">
        <v>1233</v>
      </c>
      <c r="C69" s="969">
        <v>0</v>
      </c>
      <c r="D69" s="428">
        <v>0</v>
      </c>
      <c r="E69" s="428">
        <v>0</v>
      </c>
      <c r="F69" s="437">
        <v>1000000</v>
      </c>
    </row>
    <row r="70" spans="1:6" ht="21.75" customHeight="1" x14ac:dyDescent="0.25">
      <c r="A70" s="972">
        <v>22021022</v>
      </c>
      <c r="B70" s="430" t="s">
        <v>1234</v>
      </c>
      <c r="C70" s="969">
        <v>139080511</v>
      </c>
      <c r="D70" s="428">
        <v>107586550</v>
      </c>
      <c r="E70" s="428">
        <v>107586555</v>
      </c>
      <c r="F70" s="437">
        <v>120000000</v>
      </c>
    </row>
    <row r="71" spans="1:6" ht="21.75" customHeight="1" x14ac:dyDescent="0.25">
      <c r="A71" s="972">
        <v>22021023</v>
      </c>
      <c r="B71" s="430" t="s">
        <v>1235</v>
      </c>
      <c r="C71" s="969">
        <v>12738650</v>
      </c>
      <c r="D71" s="428">
        <v>55520000</v>
      </c>
      <c r="E71" s="428">
        <v>55520000</v>
      </c>
      <c r="F71" s="437">
        <v>60000000</v>
      </c>
    </row>
    <row r="72" spans="1:6" ht="21.75" customHeight="1" x14ac:dyDescent="0.25">
      <c r="A72" s="972">
        <v>22021028</v>
      </c>
      <c r="B72" s="430" t="s">
        <v>1236</v>
      </c>
      <c r="C72" s="969">
        <v>3794910</v>
      </c>
      <c r="D72" s="428">
        <v>0</v>
      </c>
      <c r="E72" s="428">
        <v>0</v>
      </c>
      <c r="F72" s="437">
        <v>0</v>
      </c>
    </row>
    <row r="73" spans="1:6" ht="21.75" customHeight="1" x14ac:dyDescent="0.25">
      <c r="A73" s="974"/>
      <c r="B73" s="975" t="s">
        <v>1237</v>
      </c>
      <c r="C73" s="976">
        <f>SUM(C10,C14,C18,C24,C36,C47,C53,C58,C63)</f>
        <v>3948135918</v>
      </c>
      <c r="D73" s="976">
        <f>SUM(D10,D14,D18,D24,D36,D47,D53,D58,D63)</f>
        <v>3838830918</v>
      </c>
      <c r="E73" s="976">
        <f t="shared" ref="E73" si="11">SUM(E10,E14,E18,E24,E36,E47,E53,E58,E63)</f>
        <v>3848770744</v>
      </c>
      <c r="F73" s="976">
        <f>SUM(F10,F14,F18,F24,F36,F47,F53,F58,F63)</f>
        <v>3782161777</v>
      </c>
    </row>
    <row r="74" spans="1:6" s="381" customFormat="1" x14ac:dyDescent="0.25">
      <c r="A74" s="967"/>
      <c r="B74" s="1206"/>
      <c r="C74" s="1207"/>
      <c r="D74" s="1005"/>
      <c r="E74" s="1005"/>
      <c r="F74" s="1208"/>
    </row>
    <row r="75" spans="1:6" x14ac:dyDescent="0.25">
      <c r="A75" s="1433" t="s">
        <v>1123</v>
      </c>
      <c r="B75" s="1433"/>
      <c r="C75" s="961"/>
      <c r="D75" s="437"/>
      <c r="E75" s="437"/>
      <c r="F75" s="437"/>
    </row>
    <row r="76" spans="1:6" ht="28.5" customHeight="1" x14ac:dyDescent="0.25">
      <c r="A76" s="1434" t="s">
        <v>2462</v>
      </c>
      <c r="B76" s="1434"/>
      <c r="C76" s="610"/>
      <c r="D76" s="813"/>
      <c r="E76" s="437"/>
      <c r="F76" s="437"/>
    </row>
    <row r="77" spans="1:6" x14ac:dyDescent="0.25">
      <c r="A77" s="807">
        <v>21</v>
      </c>
      <c r="B77" s="965" t="s">
        <v>1125</v>
      </c>
      <c r="C77" s="966">
        <v>0</v>
      </c>
      <c r="D77" s="966">
        <v>0</v>
      </c>
      <c r="E77" s="966">
        <v>0</v>
      </c>
      <c r="F77" s="966">
        <v>0</v>
      </c>
    </row>
    <row r="78" spans="1:6" x14ac:dyDescent="0.25">
      <c r="A78" s="441">
        <v>210101</v>
      </c>
      <c r="B78" s="967" t="s">
        <v>1126</v>
      </c>
      <c r="C78" s="968">
        <v>0</v>
      </c>
      <c r="D78" s="438">
        <v>0</v>
      </c>
      <c r="E78" s="438">
        <v>0</v>
      </c>
      <c r="F78" s="438">
        <v>0</v>
      </c>
    </row>
    <row r="79" spans="1:6" x14ac:dyDescent="0.25">
      <c r="A79" s="429">
        <v>21010101</v>
      </c>
      <c r="B79" s="430" t="s">
        <v>1127</v>
      </c>
      <c r="C79" s="969">
        <v>0</v>
      </c>
      <c r="D79" s="808">
        <v>0</v>
      </c>
      <c r="E79" s="428">
        <v>0</v>
      </c>
      <c r="F79" s="428">
        <v>0</v>
      </c>
    </row>
    <row r="80" spans="1:6" x14ac:dyDescent="0.25">
      <c r="A80" s="429">
        <v>210201</v>
      </c>
      <c r="B80" s="430" t="s">
        <v>1238</v>
      </c>
      <c r="C80" s="969">
        <v>0</v>
      </c>
      <c r="D80" s="808">
        <v>0</v>
      </c>
      <c r="E80" s="428">
        <v>0</v>
      </c>
      <c r="F80" s="428">
        <v>0</v>
      </c>
    </row>
    <row r="81" spans="1:6" x14ac:dyDescent="0.25">
      <c r="A81" s="807">
        <v>2202</v>
      </c>
      <c r="B81" s="965" t="s">
        <v>1119</v>
      </c>
      <c r="C81" s="966">
        <f t="shared" ref="C81:F81" si="12">SUM(C82+C85+C91+C100+C108+C111+C120+C123)</f>
        <v>242563150</v>
      </c>
      <c r="D81" s="966">
        <f t="shared" si="12"/>
        <v>251387500</v>
      </c>
      <c r="E81" s="966">
        <f t="shared" si="12"/>
        <v>252839000</v>
      </c>
      <c r="F81" s="966">
        <f t="shared" si="12"/>
        <v>282020000</v>
      </c>
    </row>
    <row r="82" spans="1:6" x14ac:dyDescent="0.25">
      <c r="A82" s="807">
        <v>220201</v>
      </c>
      <c r="B82" s="965" t="s">
        <v>1129</v>
      </c>
      <c r="C82" s="966">
        <f t="shared" ref="C82" si="13">SUM(C83:C84)</f>
        <v>66648150</v>
      </c>
      <c r="D82" s="966">
        <f t="shared" ref="D82:F82" si="14">SUM(D83:D84)</f>
        <v>61914500</v>
      </c>
      <c r="E82" s="966">
        <f t="shared" si="14"/>
        <v>62000000</v>
      </c>
      <c r="F82" s="966">
        <f t="shared" si="14"/>
        <v>75000000</v>
      </c>
    </row>
    <row r="83" spans="1:6" ht="21.75" customHeight="1" x14ac:dyDescent="0.25">
      <c r="A83" s="429">
        <v>22020101</v>
      </c>
      <c r="B83" s="430" t="s">
        <v>1131</v>
      </c>
      <c r="C83" s="969">
        <v>66648150</v>
      </c>
      <c r="D83" s="969">
        <v>61914500</v>
      </c>
      <c r="E83" s="977">
        <v>62000000</v>
      </c>
      <c r="F83" s="437">
        <v>75000000</v>
      </c>
    </row>
    <row r="84" spans="1:6" x14ac:dyDescent="0.25">
      <c r="A84" s="429">
        <v>22020103</v>
      </c>
      <c r="B84" s="430" t="s">
        <v>1135</v>
      </c>
      <c r="C84" s="969">
        <v>0</v>
      </c>
      <c r="D84" s="453">
        <v>0</v>
      </c>
      <c r="E84" s="453">
        <v>0</v>
      </c>
      <c r="F84" s="437"/>
    </row>
    <row r="85" spans="1:6" x14ac:dyDescent="0.25">
      <c r="A85" s="807">
        <v>220202</v>
      </c>
      <c r="B85" s="965" t="s">
        <v>1137</v>
      </c>
      <c r="C85" s="978">
        <f t="shared" ref="C85:F85" si="15">SUM(C86:C90)</f>
        <v>0</v>
      </c>
      <c r="D85" s="978">
        <f t="shared" si="15"/>
        <v>0</v>
      </c>
      <c r="E85" s="978">
        <f t="shared" si="15"/>
        <v>0</v>
      </c>
      <c r="F85" s="978">
        <f t="shared" si="15"/>
        <v>0</v>
      </c>
    </row>
    <row r="86" spans="1:6" x14ac:dyDescent="0.25">
      <c r="A86" s="429">
        <v>22020201</v>
      </c>
      <c r="B86" s="430" t="s">
        <v>1139</v>
      </c>
      <c r="C86" s="969">
        <v>0</v>
      </c>
      <c r="D86" s="453">
        <v>0</v>
      </c>
      <c r="E86" s="453">
        <v>0</v>
      </c>
      <c r="F86" s="437"/>
    </row>
    <row r="87" spans="1:6" x14ac:dyDescent="0.25">
      <c r="A87" s="429">
        <v>22020202</v>
      </c>
      <c r="B87" s="430" t="s">
        <v>1141</v>
      </c>
      <c r="C87" s="969">
        <v>0</v>
      </c>
      <c r="D87" s="453">
        <v>0</v>
      </c>
      <c r="E87" s="453">
        <v>0</v>
      </c>
      <c r="F87" s="437"/>
    </row>
    <row r="88" spans="1:6" x14ac:dyDescent="0.25">
      <c r="A88" s="429">
        <v>22020203</v>
      </c>
      <c r="B88" s="430" t="s">
        <v>1143</v>
      </c>
      <c r="C88" s="969">
        <v>0</v>
      </c>
      <c r="D88" s="453">
        <v>0</v>
      </c>
      <c r="E88" s="453">
        <v>0</v>
      </c>
      <c r="F88" s="437"/>
    </row>
    <row r="89" spans="1:6" x14ac:dyDescent="0.25">
      <c r="A89" s="429">
        <v>22020204</v>
      </c>
      <c r="B89" s="430" t="s">
        <v>1145</v>
      </c>
      <c r="C89" s="969">
        <v>0</v>
      </c>
      <c r="D89" s="453">
        <v>0</v>
      </c>
      <c r="E89" s="453">
        <v>0</v>
      </c>
      <c r="F89" s="437"/>
    </row>
    <row r="90" spans="1:6" x14ac:dyDescent="0.25">
      <c r="A90" s="429">
        <v>22020205</v>
      </c>
      <c r="B90" s="430" t="s">
        <v>1147</v>
      </c>
      <c r="C90" s="969">
        <v>0</v>
      </c>
      <c r="D90" s="453">
        <v>0</v>
      </c>
      <c r="E90" s="453">
        <v>0</v>
      </c>
      <c r="F90" s="437"/>
    </row>
    <row r="91" spans="1:6" x14ac:dyDescent="0.25">
      <c r="A91" s="807">
        <v>220203</v>
      </c>
      <c r="B91" s="965" t="s">
        <v>1149</v>
      </c>
      <c r="C91" s="966">
        <f t="shared" ref="C91:E91" si="16">SUM(C92:C99)</f>
        <v>1236000</v>
      </c>
      <c r="D91" s="966">
        <f t="shared" si="16"/>
        <v>1236000</v>
      </c>
      <c r="E91" s="966">
        <f t="shared" si="16"/>
        <v>1236000</v>
      </c>
      <c r="F91" s="966">
        <f>SUM(F92:F99)</f>
        <v>1236000</v>
      </c>
    </row>
    <row r="92" spans="1:6" x14ac:dyDescent="0.25">
      <c r="A92" s="429">
        <v>22020301</v>
      </c>
      <c r="B92" s="430" t="s">
        <v>1151</v>
      </c>
      <c r="C92" s="969">
        <v>300000</v>
      </c>
      <c r="D92" s="969">
        <v>300000</v>
      </c>
      <c r="E92" s="450">
        <v>300000</v>
      </c>
      <c r="F92" s="437">
        <v>300000</v>
      </c>
    </row>
    <row r="93" spans="1:6" x14ac:dyDescent="0.25">
      <c r="A93" s="429">
        <v>22020302</v>
      </c>
      <c r="B93" s="430" t="s">
        <v>1153</v>
      </c>
      <c r="C93" s="969">
        <v>0</v>
      </c>
      <c r="D93" s="969">
        <v>0</v>
      </c>
      <c r="E93" s="977">
        <v>0</v>
      </c>
      <c r="F93" s="437"/>
    </row>
    <row r="94" spans="1:6" ht="19.5" customHeight="1" x14ac:dyDescent="0.25">
      <c r="A94" s="429">
        <v>22020303</v>
      </c>
      <c r="B94" s="430" t="s">
        <v>1239</v>
      </c>
      <c r="C94" s="969">
        <v>768000</v>
      </c>
      <c r="D94" s="969">
        <v>768000</v>
      </c>
      <c r="E94" s="977">
        <v>768000</v>
      </c>
      <c r="F94" s="437">
        <v>768000</v>
      </c>
    </row>
    <row r="95" spans="1:6" x14ac:dyDescent="0.25">
      <c r="A95" s="429">
        <v>22020304</v>
      </c>
      <c r="B95" s="430" t="s">
        <v>1157</v>
      </c>
      <c r="C95" s="969">
        <v>72000</v>
      </c>
      <c r="D95" s="969">
        <v>72000</v>
      </c>
      <c r="E95" s="977">
        <v>72000</v>
      </c>
      <c r="F95" s="437">
        <v>72000</v>
      </c>
    </row>
    <row r="96" spans="1:6" ht="19.5" customHeight="1" x14ac:dyDescent="0.25">
      <c r="A96" s="429">
        <v>22020305</v>
      </c>
      <c r="B96" s="430" t="s">
        <v>1159</v>
      </c>
      <c r="C96" s="969">
        <v>0</v>
      </c>
      <c r="D96" s="969">
        <v>0</v>
      </c>
      <c r="E96" s="428">
        <v>0</v>
      </c>
      <c r="F96" s="437"/>
    </row>
    <row r="97" spans="1:6" ht="17.25" customHeight="1" x14ac:dyDescent="0.25">
      <c r="A97" s="429">
        <v>22020306</v>
      </c>
      <c r="B97" s="430" t="s">
        <v>1161</v>
      </c>
      <c r="C97" s="969">
        <v>0</v>
      </c>
      <c r="D97" s="969">
        <v>0</v>
      </c>
      <c r="E97" s="428">
        <v>0</v>
      </c>
      <c r="F97" s="437"/>
    </row>
    <row r="98" spans="1:6" x14ac:dyDescent="0.25">
      <c r="A98" s="429">
        <v>22020307</v>
      </c>
      <c r="B98" s="430" t="s">
        <v>1240</v>
      </c>
      <c r="C98" s="969">
        <v>96000</v>
      </c>
      <c r="D98" s="969">
        <v>96000</v>
      </c>
      <c r="E98" s="977">
        <v>96000</v>
      </c>
      <c r="F98" s="437">
        <v>96000</v>
      </c>
    </row>
    <row r="99" spans="1:6" x14ac:dyDescent="0.25">
      <c r="A99" s="972" t="s">
        <v>1170</v>
      </c>
      <c r="B99" s="430" t="s">
        <v>1171</v>
      </c>
      <c r="C99" s="969"/>
      <c r="D99" s="969">
        <v>0</v>
      </c>
      <c r="E99" s="428">
        <v>0</v>
      </c>
      <c r="F99" s="437"/>
    </row>
    <row r="100" spans="1:6" x14ac:dyDescent="0.25">
      <c r="A100" s="807">
        <v>220204</v>
      </c>
      <c r="B100" s="965" t="s">
        <v>1173</v>
      </c>
      <c r="C100" s="966">
        <f t="shared" ref="C100:E100" si="17">SUM(C101:C107)</f>
        <v>25670000</v>
      </c>
      <c r="D100" s="966">
        <f t="shared" si="17"/>
        <v>31205000</v>
      </c>
      <c r="E100" s="966">
        <f t="shared" si="17"/>
        <v>31450000</v>
      </c>
      <c r="F100" s="966">
        <f>SUM(F101:F107)</f>
        <v>33836000</v>
      </c>
    </row>
    <row r="101" spans="1:6" ht="17.25" customHeight="1" x14ac:dyDescent="0.25">
      <c r="A101" s="429">
        <v>22020401</v>
      </c>
      <c r="B101" s="430" t="s">
        <v>1175</v>
      </c>
      <c r="C101" s="969">
        <v>10960000</v>
      </c>
      <c r="D101" s="969">
        <v>16925000</v>
      </c>
      <c r="E101" s="977">
        <v>17000000</v>
      </c>
      <c r="F101" s="437">
        <v>17000000</v>
      </c>
    </row>
    <row r="102" spans="1:6" ht="17.25" customHeight="1" x14ac:dyDescent="0.25">
      <c r="A102" s="429">
        <v>22020402</v>
      </c>
      <c r="B102" s="430" t="s">
        <v>1177</v>
      </c>
      <c r="C102" s="969">
        <v>2250000</v>
      </c>
      <c r="D102" s="969">
        <v>3835000</v>
      </c>
      <c r="E102" s="977">
        <v>3850000</v>
      </c>
      <c r="F102" s="437">
        <v>4236000</v>
      </c>
    </row>
    <row r="103" spans="1:6" ht="17.25" customHeight="1" x14ac:dyDescent="0.25">
      <c r="A103" s="429">
        <v>22020403</v>
      </c>
      <c r="B103" s="430" t="s">
        <v>1179</v>
      </c>
      <c r="C103" s="969">
        <v>0</v>
      </c>
      <c r="D103" s="969">
        <v>0</v>
      </c>
      <c r="E103" s="428">
        <v>0</v>
      </c>
      <c r="F103" s="437"/>
    </row>
    <row r="104" spans="1:6" ht="17.25" customHeight="1" x14ac:dyDescent="0.25">
      <c r="A104" s="429">
        <v>22020404</v>
      </c>
      <c r="B104" s="430" t="s">
        <v>1181</v>
      </c>
      <c r="C104" s="969">
        <v>3040000</v>
      </c>
      <c r="D104" s="969">
        <v>2845000</v>
      </c>
      <c r="E104" s="977">
        <v>2900000</v>
      </c>
      <c r="F104" s="437">
        <v>3600000</v>
      </c>
    </row>
    <row r="105" spans="1:6" ht="17.25" customHeight="1" x14ac:dyDescent="0.25">
      <c r="A105" s="429">
        <v>22020405</v>
      </c>
      <c r="B105" s="430" t="s">
        <v>1183</v>
      </c>
      <c r="C105" s="969">
        <v>3900000</v>
      </c>
      <c r="D105" s="969">
        <v>4960000</v>
      </c>
      <c r="E105" s="977">
        <v>5000000</v>
      </c>
      <c r="F105" s="437">
        <v>5000000</v>
      </c>
    </row>
    <row r="106" spans="1:6" ht="17.25" customHeight="1" x14ac:dyDescent="0.25">
      <c r="A106" s="429">
        <v>22020406</v>
      </c>
      <c r="B106" s="430" t="s">
        <v>1185</v>
      </c>
      <c r="C106" s="969">
        <v>2450000</v>
      </c>
      <c r="D106" s="969">
        <v>0</v>
      </c>
      <c r="E106" s="428">
        <v>0</v>
      </c>
      <c r="F106" s="437"/>
    </row>
    <row r="107" spans="1:6" ht="17.25" customHeight="1" x14ac:dyDescent="0.25">
      <c r="A107" s="972" t="s">
        <v>1186</v>
      </c>
      <c r="B107" s="430" t="s">
        <v>1241</v>
      </c>
      <c r="C107" s="969">
        <v>3070000</v>
      </c>
      <c r="D107" s="969">
        <v>2640000</v>
      </c>
      <c r="E107" s="977">
        <v>2700000</v>
      </c>
      <c r="F107" s="428">
        <v>4000000</v>
      </c>
    </row>
    <row r="108" spans="1:6" x14ac:dyDescent="0.25">
      <c r="A108" s="807">
        <v>220205</v>
      </c>
      <c r="B108" s="965" t="s">
        <v>1189</v>
      </c>
      <c r="C108" s="966">
        <f t="shared" ref="C108:F108" si="18">SUM(C109:C110)</f>
        <v>0</v>
      </c>
      <c r="D108" s="966">
        <f t="shared" si="18"/>
        <v>0</v>
      </c>
      <c r="E108" s="966">
        <f t="shared" si="18"/>
        <v>0</v>
      </c>
      <c r="F108" s="966">
        <f t="shared" si="18"/>
        <v>0</v>
      </c>
    </row>
    <row r="109" spans="1:6" x14ac:dyDescent="0.25">
      <c r="A109" s="429">
        <v>22020501</v>
      </c>
      <c r="B109" s="430" t="s">
        <v>1191</v>
      </c>
      <c r="C109" s="969">
        <v>0</v>
      </c>
      <c r="D109" s="808">
        <v>0</v>
      </c>
      <c r="E109" s="428">
        <v>0</v>
      </c>
      <c r="F109" s="437"/>
    </row>
    <row r="110" spans="1:6" x14ac:dyDescent="0.25">
      <c r="A110" s="429">
        <v>22020502</v>
      </c>
      <c r="B110" s="430" t="s">
        <v>1193</v>
      </c>
      <c r="C110" s="969">
        <v>0</v>
      </c>
      <c r="D110" s="808">
        <v>0</v>
      </c>
      <c r="E110" s="428">
        <v>0</v>
      </c>
      <c r="F110" s="437"/>
    </row>
    <row r="111" spans="1:6" x14ac:dyDescent="0.25">
      <c r="A111" s="807">
        <v>220206</v>
      </c>
      <c r="B111" s="965" t="s">
        <v>1195</v>
      </c>
      <c r="C111" s="966">
        <f t="shared" ref="C111:E111" si="19">SUM(C112:C114)</f>
        <v>4940000</v>
      </c>
      <c r="D111" s="966">
        <f t="shared" si="19"/>
        <v>5330000</v>
      </c>
      <c r="E111" s="966">
        <f t="shared" si="19"/>
        <v>5375000</v>
      </c>
      <c r="F111" s="966">
        <f>SUM(F112:F114)</f>
        <v>5375000</v>
      </c>
    </row>
    <row r="112" spans="1:6" x14ac:dyDescent="0.25">
      <c r="A112" s="429">
        <v>22020601</v>
      </c>
      <c r="B112" s="430" t="s">
        <v>1197</v>
      </c>
      <c r="C112" s="969">
        <v>0</v>
      </c>
      <c r="D112" s="428">
        <v>0</v>
      </c>
      <c r="E112" s="428">
        <v>0</v>
      </c>
      <c r="F112" s="437"/>
    </row>
    <row r="113" spans="1:6" x14ac:dyDescent="0.25">
      <c r="A113" s="429">
        <v>22020604</v>
      </c>
      <c r="B113" s="430" t="s">
        <v>1203</v>
      </c>
      <c r="C113" s="969">
        <v>0</v>
      </c>
      <c r="D113" s="428">
        <v>0</v>
      </c>
      <c r="E113" s="428">
        <v>0</v>
      </c>
      <c r="F113" s="437"/>
    </row>
    <row r="114" spans="1:6" ht="21" customHeight="1" x14ac:dyDescent="0.25">
      <c r="A114" s="429">
        <v>22020605</v>
      </c>
      <c r="B114" s="430" t="s">
        <v>1205</v>
      </c>
      <c r="C114" s="969">
        <v>4940000</v>
      </c>
      <c r="D114" s="969">
        <v>5330000</v>
      </c>
      <c r="E114" s="977">
        <v>5375000</v>
      </c>
      <c r="F114" s="437">
        <v>5375000</v>
      </c>
    </row>
    <row r="115" spans="1:6" x14ac:dyDescent="0.25">
      <c r="A115" s="807">
        <v>220207</v>
      </c>
      <c r="B115" s="965" t="s">
        <v>1242</v>
      </c>
      <c r="C115" s="966">
        <f t="shared" ref="C115:F115" si="20">SUM(C116:C119)</f>
        <v>0</v>
      </c>
      <c r="D115" s="966">
        <f t="shared" si="20"/>
        <v>0</v>
      </c>
      <c r="E115" s="966">
        <f t="shared" si="20"/>
        <v>0</v>
      </c>
      <c r="F115" s="966">
        <f t="shared" si="20"/>
        <v>0</v>
      </c>
    </row>
    <row r="116" spans="1:6" x14ac:dyDescent="0.25">
      <c r="A116" s="429">
        <v>22020701</v>
      </c>
      <c r="B116" s="430" t="s">
        <v>1209</v>
      </c>
      <c r="C116" s="969"/>
      <c r="D116" s="428">
        <v>0</v>
      </c>
      <c r="E116" s="428">
        <v>0</v>
      </c>
      <c r="F116" s="437"/>
    </row>
    <row r="117" spans="1:6" x14ac:dyDescent="0.25">
      <c r="A117" s="429">
        <v>22020702</v>
      </c>
      <c r="B117" s="430" t="s">
        <v>1211</v>
      </c>
      <c r="C117" s="969"/>
      <c r="D117" s="428">
        <v>0</v>
      </c>
      <c r="E117" s="428">
        <v>0</v>
      </c>
      <c r="F117" s="437"/>
    </row>
    <row r="118" spans="1:6" x14ac:dyDescent="0.25">
      <c r="A118" s="429">
        <v>22020703</v>
      </c>
      <c r="B118" s="430" t="s">
        <v>1213</v>
      </c>
      <c r="C118" s="969"/>
      <c r="D118" s="428">
        <v>0</v>
      </c>
      <c r="E118" s="428">
        <v>0</v>
      </c>
      <c r="F118" s="437"/>
    </row>
    <row r="119" spans="1:6" x14ac:dyDescent="0.25">
      <c r="A119" s="429">
        <v>22020704</v>
      </c>
      <c r="B119" s="430" t="s">
        <v>1215</v>
      </c>
      <c r="C119" s="969"/>
      <c r="D119" s="428">
        <v>0</v>
      </c>
      <c r="E119" s="428">
        <v>0</v>
      </c>
      <c r="F119" s="437"/>
    </row>
    <row r="120" spans="1:6" x14ac:dyDescent="0.25">
      <c r="A120" s="807">
        <v>220208</v>
      </c>
      <c r="B120" s="965" t="s">
        <v>1217</v>
      </c>
      <c r="C120" s="966">
        <f t="shared" ref="C120:E120" si="21">SUM(C121:C122)</f>
        <v>20960000</v>
      </c>
      <c r="D120" s="966">
        <f t="shared" si="21"/>
        <v>38490000</v>
      </c>
      <c r="E120" s="966">
        <f t="shared" si="21"/>
        <v>38600000</v>
      </c>
      <c r="F120" s="966">
        <f>SUM(F121:F122)</f>
        <v>40000000</v>
      </c>
    </row>
    <row r="121" spans="1:6" x14ac:dyDescent="0.25">
      <c r="A121" s="429">
        <v>22020801</v>
      </c>
      <c r="B121" s="430" t="s">
        <v>1219</v>
      </c>
      <c r="C121" s="969">
        <v>13900000</v>
      </c>
      <c r="D121" s="969">
        <v>18960000</v>
      </c>
      <c r="E121" s="977">
        <v>19000000</v>
      </c>
      <c r="F121" s="437">
        <v>20000000</v>
      </c>
    </row>
    <row r="122" spans="1:6" x14ac:dyDescent="0.25">
      <c r="A122" s="429">
        <v>22020803</v>
      </c>
      <c r="B122" s="430" t="s">
        <v>1223</v>
      </c>
      <c r="C122" s="969">
        <v>7060000</v>
      </c>
      <c r="D122" s="969">
        <v>19530000</v>
      </c>
      <c r="E122" s="977">
        <v>19600000</v>
      </c>
      <c r="F122" s="437">
        <v>20000000</v>
      </c>
    </row>
    <row r="123" spans="1:6" x14ac:dyDescent="0.25">
      <c r="A123" s="807">
        <v>220210</v>
      </c>
      <c r="B123" s="965" t="s">
        <v>1227</v>
      </c>
      <c r="C123" s="966">
        <f t="shared" ref="C123:E123" si="22">SUM(C124:C132)</f>
        <v>123109000</v>
      </c>
      <c r="D123" s="966">
        <f t="shared" si="22"/>
        <v>113212000</v>
      </c>
      <c r="E123" s="966">
        <f t="shared" si="22"/>
        <v>114178000</v>
      </c>
      <c r="F123" s="966">
        <f>SUM(F124:F132)</f>
        <v>126573000</v>
      </c>
    </row>
    <row r="124" spans="1:6" x14ac:dyDescent="0.25">
      <c r="A124" s="429">
        <v>22021001</v>
      </c>
      <c r="B124" s="430" t="s">
        <v>1228</v>
      </c>
      <c r="C124" s="969">
        <v>39436000</v>
      </c>
      <c r="D124" s="969">
        <v>29163500</v>
      </c>
      <c r="E124" s="977">
        <f>30000000-149000</f>
        <v>29851000</v>
      </c>
      <c r="F124" s="437">
        <v>32000000</v>
      </c>
    </row>
    <row r="125" spans="1:6" x14ac:dyDescent="0.25">
      <c r="A125" s="429">
        <v>22021003</v>
      </c>
      <c r="B125" s="430" t="s">
        <v>1229</v>
      </c>
      <c r="C125" s="969">
        <v>0</v>
      </c>
      <c r="D125" s="969">
        <v>0</v>
      </c>
      <c r="E125" s="428">
        <v>0</v>
      </c>
      <c r="F125" s="437"/>
    </row>
    <row r="126" spans="1:6" x14ac:dyDescent="0.25">
      <c r="A126" s="972">
        <v>22021006</v>
      </c>
      <c r="B126" s="430" t="s">
        <v>1231</v>
      </c>
      <c r="C126" s="969">
        <v>48000</v>
      </c>
      <c r="D126" s="969">
        <v>48000</v>
      </c>
      <c r="E126" s="977">
        <v>48000</v>
      </c>
      <c r="F126" s="437">
        <v>48000</v>
      </c>
    </row>
    <row r="127" spans="1:6" x14ac:dyDescent="0.25">
      <c r="A127" s="972">
        <v>22021007</v>
      </c>
      <c r="B127" s="430" t="s">
        <v>1243</v>
      </c>
      <c r="C127" s="969">
        <v>2900000</v>
      </c>
      <c r="D127" s="969">
        <v>2975000</v>
      </c>
      <c r="E127" s="977">
        <v>3000000</v>
      </c>
      <c r="F127" s="437">
        <v>4475000</v>
      </c>
    </row>
    <row r="128" spans="1:6" x14ac:dyDescent="0.25">
      <c r="A128" s="972">
        <v>22021014</v>
      </c>
      <c r="B128" s="430" t="s">
        <v>1233</v>
      </c>
      <c r="C128" s="969">
        <v>0</v>
      </c>
      <c r="D128" s="969">
        <v>22500</v>
      </c>
      <c r="E128" s="977">
        <v>30000</v>
      </c>
      <c r="F128" s="437">
        <v>50000</v>
      </c>
    </row>
    <row r="129" spans="1:6" x14ac:dyDescent="0.25">
      <c r="A129" s="972">
        <v>22021022</v>
      </c>
      <c r="B129" s="430" t="s">
        <v>1234</v>
      </c>
      <c r="C129" s="969">
        <v>0</v>
      </c>
      <c r="D129" s="969">
        <v>0</v>
      </c>
      <c r="E129" s="428">
        <v>0</v>
      </c>
      <c r="F129" s="437"/>
    </row>
    <row r="130" spans="1:6" x14ac:dyDescent="0.25">
      <c r="A130" s="972">
        <v>22021023</v>
      </c>
      <c r="B130" s="430" t="s">
        <v>2463</v>
      </c>
      <c r="C130" s="969">
        <v>30000000</v>
      </c>
      <c r="D130" s="969">
        <v>30000000</v>
      </c>
      <c r="E130" s="977">
        <v>30000000</v>
      </c>
      <c r="F130" s="437">
        <v>30000000</v>
      </c>
    </row>
    <row r="131" spans="1:6" x14ac:dyDescent="0.25">
      <c r="A131" s="972">
        <v>22021027</v>
      </c>
      <c r="B131" s="430" t="s">
        <v>1244</v>
      </c>
      <c r="C131" s="969">
        <v>4990000</v>
      </c>
      <c r="D131" s="969">
        <v>6449000</v>
      </c>
      <c r="E131" s="977">
        <v>6449000</v>
      </c>
      <c r="F131" s="437">
        <v>10000000</v>
      </c>
    </row>
    <row r="132" spans="1:6" x14ac:dyDescent="0.25">
      <c r="A132" s="972">
        <v>22021033</v>
      </c>
      <c r="B132" s="430" t="s">
        <v>1245</v>
      </c>
      <c r="C132" s="969">
        <v>45735000</v>
      </c>
      <c r="D132" s="969">
        <v>44554000</v>
      </c>
      <c r="E132" s="977">
        <v>44800000</v>
      </c>
      <c r="F132" s="437">
        <v>50000000</v>
      </c>
    </row>
    <row r="133" spans="1:6" x14ac:dyDescent="0.25">
      <c r="A133" s="965"/>
      <c r="B133" s="975" t="s">
        <v>1246</v>
      </c>
      <c r="C133" s="966">
        <f t="shared" ref="C133:E133" si="23">SUM(C123,C120,C115,C111,C108,C100,C91,C85,C82,C77)</f>
        <v>242563150</v>
      </c>
      <c r="D133" s="966">
        <f t="shared" si="23"/>
        <v>251387500</v>
      </c>
      <c r="E133" s="966">
        <f t="shared" si="23"/>
        <v>252839000</v>
      </c>
      <c r="F133" s="966">
        <f>SUM(F123,F120,F115,F111,F108,F100,F91,F85,F82,F77)</f>
        <v>282020000</v>
      </c>
    </row>
    <row r="134" spans="1:6" s="381" customFormat="1" x14ac:dyDescent="0.25">
      <c r="A134" s="1028"/>
      <c r="B134" s="1029"/>
      <c r="C134" s="121"/>
      <c r="D134" s="1005"/>
      <c r="E134" s="1005"/>
      <c r="F134" s="1005"/>
    </row>
    <row r="135" spans="1:6" ht="17.25" customHeight="1" x14ac:dyDescent="0.25">
      <c r="A135" s="1433" t="s">
        <v>1247</v>
      </c>
      <c r="B135" s="1433"/>
      <c r="C135" s="961"/>
      <c r="D135" s="437"/>
      <c r="E135" s="437"/>
      <c r="F135" s="437"/>
    </row>
    <row r="136" spans="1:6" ht="17.25" customHeight="1" x14ac:dyDescent="0.25">
      <c r="A136" s="979" t="s">
        <v>2464</v>
      </c>
      <c r="B136" s="980" t="s">
        <v>2465</v>
      </c>
      <c r="C136" s="981"/>
      <c r="D136" s="428"/>
      <c r="E136" s="428"/>
      <c r="F136" s="428"/>
    </row>
    <row r="137" spans="1:6" ht="17.25" customHeight="1" x14ac:dyDescent="0.25">
      <c r="A137" s="807">
        <v>21</v>
      </c>
      <c r="B137" s="965" t="s">
        <v>1125</v>
      </c>
      <c r="C137" s="966">
        <f>SUM(C139:C139)</f>
        <v>16726851</v>
      </c>
      <c r="D137" s="966">
        <f>SUM(D139:D139)</f>
        <v>16976916</v>
      </c>
      <c r="E137" s="966">
        <f t="shared" ref="E137:F137" si="24">SUM(E139:E139)</f>
        <v>22218565</v>
      </c>
      <c r="F137" s="966">
        <f t="shared" si="24"/>
        <v>28325647</v>
      </c>
    </row>
    <row r="138" spans="1:6" ht="17.25" customHeight="1" x14ac:dyDescent="0.25">
      <c r="A138" s="441">
        <v>210101</v>
      </c>
      <c r="B138" s="967" t="s">
        <v>1126</v>
      </c>
      <c r="C138" s="968"/>
      <c r="D138" s="435">
        <v>0</v>
      </c>
      <c r="E138" s="427"/>
      <c r="F138" s="445"/>
    </row>
    <row r="139" spans="1:6" ht="21" customHeight="1" x14ac:dyDescent="0.25">
      <c r="A139" s="429">
        <v>21010101</v>
      </c>
      <c r="B139" s="430" t="s">
        <v>1127</v>
      </c>
      <c r="C139" s="431">
        <v>16726851</v>
      </c>
      <c r="D139" s="445">
        <v>16976916</v>
      </c>
      <c r="E139" s="445">
        <v>22218565</v>
      </c>
      <c r="F139" s="445">
        <v>28325647</v>
      </c>
    </row>
    <row r="140" spans="1:6" ht="21" customHeight="1" x14ac:dyDescent="0.25">
      <c r="A140" s="429">
        <v>21010103</v>
      </c>
      <c r="B140" s="430" t="s">
        <v>1248</v>
      </c>
      <c r="C140" s="982">
        <v>471704332</v>
      </c>
      <c r="D140" s="445">
        <v>455000000</v>
      </c>
      <c r="E140" s="445">
        <v>455000000</v>
      </c>
      <c r="F140" s="445">
        <v>455484141</v>
      </c>
    </row>
    <row r="141" spans="1:6" ht="21" customHeight="1" x14ac:dyDescent="0.25">
      <c r="A141" s="429">
        <v>21010104</v>
      </c>
      <c r="B141" s="430" t="s">
        <v>1249</v>
      </c>
      <c r="C141" s="982">
        <v>25720000</v>
      </c>
      <c r="D141" s="445">
        <v>14752662</v>
      </c>
      <c r="E141" s="445">
        <v>55000000</v>
      </c>
      <c r="F141" s="445">
        <v>100000000</v>
      </c>
    </row>
    <row r="142" spans="1:6" ht="18" customHeight="1" x14ac:dyDescent="0.25">
      <c r="A142" s="807">
        <v>2202</v>
      </c>
      <c r="B142" s="965" t="s">
        <v>1119</v>
      </c>
      <c r="C142" s="966">
        <f>C197-C137</f>
        <v>473440533</v>
      </c>
      <c r="D142" s="966">
        <f>D197-D137</f>
        <v>1376169848</v>
      </c>
      <c r="E142" s="966">
        <f t="shared" ref="E142:F142" si="25">E197-E137</f>
        <v>2047124640</v>
      </c>
      <c r="F142" s="966">
        <f t="shared" si="25"/>
        <v>4693480800</v>
      </c>
    </row>
    <row r="143" spans="1:6" ht="18" customHeight="1" x14ac:dyDescent="0.25">
      <c r="A143" s="971" t="s">
        <v>1128</v>
      </c>
      <c r="B143" s="965" t="s">
        <v>1250</v>
      </c>
      <c r="C143" s="966">
        <f>SUM(C144:C145)</f>
        <v>78181925</v>
      </c>
      <c r="D143" s="966">
        <f>SUM(D144:D145)</f>
        <v>46623046</v>
      </c>
      <c r="E143" s="966">
        <f t="shared" ref="E143" si="26">SUM(E144:E145)</f>
        <v>70000000</v>
      </c>
      <c r="F143" s="966">
        <f>SUM(F144:F145)</f>
        <v>80000000</v>
      </c>
    </row>
    <row r="144" spans="1:6" ht="22.5" customHeight="1" x14ac:dyDescent="0.25">
      <c r="A144" s="972" t="s">
        <v>1130</v>
      </c>
      <c r="B144" s="430" t="s">
        <v>1251</v>
      </c>
      <c r="C144" s="431">
        <v>37902000</v>
      </c>
      <c r="D144" s="428">
        <v>46623046</v>
      </c>
      <c r="E144" s="428">
        <v>60000000</v>
      </c>
      <c r="F144" s="428">
        <v>60000000</v>
      </c>
    </row>
    <row r="145" spans="1:6" ht="18.75" customHeight="1" x14ac:dyDescent="0.25">
      <c r="A145" s="972" t="s">
        <v>1252</v>
      </c>
      <c r="B145" s="430" t="s">
        <v>1253</v>
      </c>
      <c r="C145" s="431">
        <v>40279925</v>
      </c>
      <c r="D145" s="445">
        <v>0</v>
      </c>
      <c r="E145" s="428">
        <v>10000000</v>
      </c>
      <c r="F145" s="445">
        <v>20000000</v>
      </c>
    </row>
    <row r="146" spans="1:6" x14ac:dyDescent="0.25">
      <c r="A146" s="807">
        <v>220202</v>
      </c>
      <c r="B146" s="965" t="s">
        <v>1137</v>
      </c>
      <c r="C146" s="966">
        <f>SUM(C147:C149)</f>
        <v>0</v>
      </c>
      <c r="D146" s="966">
        <f>SUM(D147:D149)</f>
        <v>270000</v>
      </c>
      <c r="E146" s="966">
        <f t="shared" ref="E146:F146" si="27">SUM(E147:E149)</f>
        <v>360000</v>
      </c>
      <c r="F146" s="966">
        <f t="shared" si="27"/>
        <v>360000</v>
      </c>
    </row>
    <row r="147" spans="1:6" x14ac:dyDescent="0.25">
      <c r="A147" s="429">
        <v>22020201</v>
      </c>
      <c r="B147" s="430" t="s">
        <v>1139</v>
      </c>
      <c r="C147" s="969"/>
      <c r="D147" s="428">
        <v>0</v>
      </c>
      <c r="E147" s="428">
        <v>0</v>
      </c>
      <c r="F147" s="445">
        <v>0</v>
      </c>
    </row>
    <row r="148" spans="1:6" ht="21" customHeight="1" x14ac:dyDescent="0.25">
      <c r="A148" s="429">
        <v>22020202</v>
      </c>
      <c r="B148" s="430" t="s">
        <v>1141</v>
      </c>
      <c r="C148" s="969">
        <v>0</v>
      </c>
      <c r="D148" s="428">
        <v>270000</v>
      </c>
      <c r="E148" s="428">
        <v>360000</v>
      </c>
      <c r="F148" s="445">
        <v>360000</v>
      </c>
    </row>
    <row r="149" spans="1:6" x14ac:dyDescent="0.25">
      <c r="A149" s="429">
        <v>22020205</v>
      </c>
      <c r="B149" s="430" t="s">
        <v>1147</v>
      </c>
      <c r="C149" s="969"/>
      <c r="D149" s="428">
        <v>0</v>
      </c>
      <c r="E149" s="428">
        <v>0</v>
      </c>
      <c r="F149" s="445">
        <v>0</v>
      </c>
    </row>
    <row r="150" spans="1:6" x14ac:dyDescent="0.25">
      <c r="A150" s="807">
        <v>220203</v>
      </c>
      <c r="B150" s="965" t="s">
        <v>1149</v>
      </c>
      <c r="C150" s="966">
        <f>SUM(C151:C158)</f>
        <v>1369920</v>
      </c>
      <c r="D150" s="966">
        <f>SUM(D151:D158)</f>
        <v>5062500</v>
      </c>
      <c r="E150" s="966">
        <f t="shared" ref="E150" si="28">SUM(E151:E158)</f>
        <v>6970000</v>
      </c>
      <c r="F150" s="966">
        <f>SUM(F151:F158)</f>
        <v>7084000</v>
      </c>
    </row>
    <row r="151" spans="1:6" ht="20.25" customHeight="1" x14ac:dyDescent="0.25">
      <c r="A151" s="429">
        <v>22020301</v>
      </c>
      <c r="B151" s="430" t="s">
        <v>1151</v>
      </c>
      <c r="C151" s="431">
        <v>197920</v>
      </c>
      <c r="D151" s="428">
        <v>2700000</v>
      </c>
      <c r="E151" s="428">
        <v>3000000</v>
      </c>
      <c r="F151" s="445">
        <v>4204000</v>
      </c>
    </row>
    <row r="152" spans="1:6" x14ac:dyDescent="0.25">
      <c r="A152" s="429">
        <v>22020302</v>
      </c>
      <c r="B152" s="430" t="s">
        <v>1153</v>
      </c>
      <c r="C152" s="435">
        <v>0</v>
      </c>
      <c r="D152" s="428">
        <v>0</v>
      </c>
      <c r="E152" s="428">
        <v>0</v>
      </c>
      <c r="F152" s="445">
        <v>0</v>
      </c>
    </row>
    <row r="153" spans="1:6" ht="22.5" customHeight="1" x14ac:dyDescent="0.25">
      <c r="A153" s="429">
        <v>22020303</v>
      </c>
      <c r="B153" s="430" t="s">
        <v>1155</v>
      </c>
      <c r="C153" s="435">
        <v>500000</v>
      </c>
      <c r="D153" s="428">
        <v>810000</v>
      </c>
      <c r="E153" s="428">
        <v>900000</v>
      </c>
      <c r="F153" s="445">
        <v>810000</v>
      </c>
    </row>
    <row r="154" spans="1:6" x14ac:dyDescent="0.25">
      <c r="A154" s="429">
        <v>22020304</v>
      </c>
      <c r="B154" s="430" t="s">
        <v>1157</v>
      </c>
      <c r="C154" s="435">
        <v>0</v>
      </c>
      <c r="D154" s="428">
        <v>0</v>
      </c>
      <c r="E154" s="428">
        <v>0</v>
      </c>
      <c r="F154" s="445">
        <v>0</v>
      </c>
    </row>
    <row r="155" spans="1:6" ht="23.25" customHeight="1" x14ac:dyDescent="0.25">
      <c r="A155" s="429">
        <v>22020305</v>
      </c>
      <c r="B155" s="430" t="s">
        <v>1159</v>
      </c>
      <c r="C155" s="431">
        <v>672000</v>
      </c>
      <c r="D155" s="428">
        <v>1125000</v>
      </c>
      <c r="E155" s="428">
        <v>2500000</v>
      </c>
      <c r="F155" s="445">
        <v>1500000</v>
      </c>
    </row>
    <row r="156" spans="1:6" x14ac:dyDescent="0.25">
      <c r="A156" s="429">
        <v>22020306</v>
      </c>
      <c r="B156" s="430" t="s">
        <v>1161</v>
      </c>
      <c r="C156" s="969"/>
      <c r="D156" s="428">
        <v>427500</v>
      </c>
      <c r="E156" s="428">
        <v>570000</v>
      </c>
      <c r="F156" s="445">
        <v>570000</v>
      </c>
    </row>
    <row r="157" spans="1:6" x14ac:dyDescent="0.25">
      <c r="A157" s="429">
        <v>22020307</v>
      </c>
      <c r="B157" s="430" t="s">
        <v>1163</v>
      </c>
      <c r="C157" s="969"/>
      <c r="D157" s="428">
        <v>0</v>
      </c>
      <c r="E157" s="428">
        <v>0</v>
      </c>
      <c r="F157" s="445">
        <v>0</v>
      </c>
    </row>
    <row r="158" spans="1:6" x14ac:dyDescent="0.25">
      <c r="A158" s="972" t="s">
        <v>1170</v>
      </c>
      <c r="B158" s="430" t="s">
        <v>1171</v>
      </c>
      <c r="C158" s="969"/>
      <c r="D158" s="428">
        <v>0</v>
      </c>
      <c r="E158" s="428">
        <v>0</v>
      </c>
      <c r="F158" s="445">
        <v>0</v>
      </c>
    </row>
    <row r="159" spans="1:6" x14ac:dyDescent="0.25">
      <c r="A159" s="807">
        <v>220204</v>
      </c>
      <c r="B159" s="965" t="s">
        <v>1173</v>
      </c>
      <c r="C159" s="966">
        <f>SUM(C160:C165)</f>
        <v>8322000</v>
      </c>
      <c r="D159" s="966">
        <f>SUM(D160:D165)</f>
        <v>6143162</v>
      </c>
      <c r="E159" s="966">
        <f t="shared" ref="E159" si="29">SUM(E160:E165)</f>
        <v>7600000</v>
      </c>
      <c r="F159" s="966">
        <f>SUM(F160:F165)</f>
        <v>6816200</v>
      </c>
    </row>
    <row r="160" spans="1:6" ht="23.25" customHeight="1" x14ac:dyDescent="0.25">
      <c r="A160" s="429">
        <v>22020401</v>
      </c>
      <c r="B160" s="430" t="s">
        <v>1175</v>
      </c>
      <c r="C160" s="431">
        <v>3920000</v>
      </c>
      <c r="D160" s="428">
        <v>4748162</v>
      </c>
      <c r="E160" s="428">
        <v>6000000</v>
      </c>
      <c r="F160" s="445">
        <v>4524000</v>
      </c>
    </row>
    <row r="161" spans="1:6" ht="23.25" customHeight="1" x14ac:dyDescent="0.25">
      <c r="A161" s="429">
        <v>22020402</v>
      </c>
      <c r="B161" s="430" t="s">
        <v>1177</v>
      </c>
      <c r="C161" s="431">
        <v>1450000</v>
      </c>
      <c r="D161" s="428">
        <v>720000</v>
      </c>
      <c r="E161" s="428">
        <v>800000</v>
      </c>
      <c r="F161" s="428">
        <v>800000</v>
      </c>
    </row>
    <row r="162" spans="1:6" ht="18.75" customHeight="1" x14ac:dyDescent="0.25">
      <c r="A162" s="429">
        <v>22020403</v>
      </c>
      <c r="B162" s="430" t="s">
        <v>1179</v>
      </c>
      <c r="C162" s="428">
        <v>0</v>
      </c>
      <c r="D162" s="428">
        <v>0</v>
      </c>
      <c r="E162" s="428">
        <v>0</v>
      </c>
      <c r="F162" s="445">
        <v>0</v>
      </c>
    </row>
    <row r="163" spans="1:6" ht="18.75" customHeight="1" x14ac:dyDescent="0.25">
      <c r="A163" s="429">
        <v>22020404</v>
      </c>
      <c r="B163" s="430" t="s">
        <v>1181</v>
      </c>
      <c r="C163" s="431">
        <v>470000</v>
      </c>
      <c r="D163" s="428">
        <v>225000</v>
      </c>
      <c r="E163" s="428">
        <v>300000</v>
      </c>
      <c r="F163" s="445">
        <v>300000</v>
      </c>
    </row>
    <row r="164" spans="1:6" ht="21.75" customHeight="1" x14ac:dyDescent="0.25">
      <c r="A164" s="429">
        <v>22020406</v>
      </c>
      <c r="B164" s="430" t="s">
        <v>1185</v>
      </c>
      <c r="C164" s="431">
        <v>2482000</v>
      </c>
      <c r="D164" s="428">
        <v>450000</v>
      </c>
      <c r="E164" s="428">
        <v>500000</v>
      </c>
      <c r="F164" s="445">
        <v>1192200</v>
      </c>
    </row>
    <row r="165" spans="1:6" x14ac:dyDescent="0.25">
      <c r="A165" s="972" t="s">
        <v>1186</v>
      </c>
      <c r="B165" s="430" t="s">
        <v>1254</v>
      </c>
      <c r="C165" s="431">
        <v>0</v>
      </c>
      <c r="D165" s="428">
        <v>0</v>
      </c>
      <c r="E165" s="428">
        <v>0</v>
      </c>
      <c r="F165" s="445">
        <v>0</v>
      </c>
    </row>
    <row r="166" spans="1:6" x14ac:dyDescent="0.25">
      <c r="A166" s="807">
        <v>220205</v>
      </c>
      <c r="B166" s="965" t="s">
        <v>1189</v>
      </c>
      <c r="C166" s="966">
        <f>SUM(C167:C168)</f>
        <v>0</v>
      </c>
      <c r="D166" s="966">
        <f>SUM(D167:D168)</f>
        <v>800000</v>
      </c>
      <c r="E166" s="966">
        <f t="shared" ref="E166" si="30">SUM(E167:E168)</f>
        <v>3000000</v>
      </c>
      <c r="F166" s="966">
        <f>SUM(F167:F168)</f>
        <v>2750000</v>
      </c>
    </row>
    <row r="167" spans="1:6" ht="23.25" customHeight="1" x14ac:dyDescent="0.25">
      <c r="A167" s="429">
        <v>22020501</v>
      </c>
      <c r="B167" s="430" t="s">
        <v>1191</v>
      </c>
      <c r="C167" s="969"/>
      <c r="D167" s="428">
        <v>800000</v>
      </c>
      <c r="E167" s="428">
        <v>3000000</v>
      </c>
      <c r="F167" s="445">
        <v>2750000</v>
      </c>
    </row>
    <row r="168" spans="1:6" ht="18.75" customHeight="1" x14ac:dyDescent="0.25">
      <c r="A168" s="429">
        <v>22020502</v>
      </c>
      <c r="B168" s="430" t="s">
        <v>1255</v>
      </c>
      <c r="C168" s="969"/>
      <c r="D168" s="428">
        <v>0</v>
      </c>
      <c r="E168" s="428">
        <v>0</v>
      </c>
      <c r="F168" s="445">
        <v>0</v>
      </c>
    </row>
    <row r="169" spans="1:6" ht="18.75" customHeight="1" x14ac:dyDescent="0.25">
      <c r="A169" s="807">
        <v>220206</v>
      </c>
      <c r="B169" s="965" t="s">
        <v>1195</v>
      </c>
      <c r="C169" s="966">
        <f>SUM(C170:C171)</f>
        <v>39108600</v>
      </c>
      <c r="D169" s="966">
        <f>SUM(D170:D171)</f>
        <v>120319600</v>
      </c>
      <c r="E169" s="966">
        <f t="shared" ref="E169" si="31">SUM(E170:E171)</f>
        <v>150900000</v>
      </c>
      <c r="F169" s="966">
        <f>SUM(F170:F171)</f>
        <v>160600000</v>
      </c>
    </row>
    <row r="170" spans="1:6" ht="24" customHeight="1" x14ac:dyDescent="0.25">
      <c r="A170" s="429">
        <v>22020601</v>
      </c>
      <c r="B170" s="430" t="s">
        <v>1197</v>
      </c>
      <c r="C170" s="431">
        <v>39108600</v>
      </c>
      <c r="D170" s="983">
        <v>119469600</v>
      </c>
      <c r="E170" s="983">
        <v>150000000</v>
      </c>
      <c r="F170" s="445">
        <v>160000000</v>
      </c>
    </row>
    <row r="171" spans="1:6" ht="22.5" customHeight="1" x14ac:dyDescent="0.25">
      <c r="A171" s="429">
        <v>22020605</v>
      </c>
      <c r="B171" s="430" t="s">
        <v>1205</v>
      </c>
      <c r="C171" s="969"/>
      <c r="D171" s="445">
        <v>850000</v>
      </c>
      <c r="E171" s="445">
        <v>900000</v>
      </c>
      <c r="F171" s="445">
        <v>600000</v>
      </c>
    </row>
    <row r="172" spans="1:6" ht="25.5" x14ac:dyDescent="0.25">
      <c r="A172" s="807">
        <v>220207</v>
      </c>
      <c r="B172" s="965" t="s">
        <v>1256</v>
      </c>
      <c r="C172" s="966">
        <f>SUM(C173:C176)</f>
        <v>13881000</v>
      </c>
      <c r="D172" s="966">
        <f>SUM(D173:D176)</f>
        <v>0</v>
      </c>
      <c r="E172" s="966">
        <f t="shared" ref="E172:F172" si="32">SUM(E173:E176)</f>
        <v>2250000</v>
      </c>
      <c r="F172" s="966">
        <f t="shared" si="32"/>
        <v>0</v>
      </c>
    </row>
    <row r="173" spans="1:6" x14ac:dyDescent="0.25">
      <c r="A173" s="429">
        <v>22020701</v>
      </c>
      <c r="B173" s="430" t="s">
        <v>1209</v>
      </c>
      <c r="C173" s="969"/>
      <c r="D173" s="428">
        <v>0</v>
      </c>
      <c r="E173" s="428"/>
      <c r="F173" s="445"/>
    </row>
    <row r="174" spans="1:6" ht="23.25" customHeight="1" x14ac:dyDescent="0.25">
      <c r="A174" s="429">
        <v>22020702</v>
      </c>
      <c r="B174" s="430" t="s">
        <v>1211</v>
      </c>
      <c r="C174" s="969"/>
      <c r="D174" s="428">
        <v>0</v>
      </c>
      <c r="E174" s="428">
        <v>0</v>
      </c>
      <c r="F174" s="445">
        <v>0</v>
      </c>
    </row>
    <row r="175" spans="1:6" x14ac:dyDescent="0.25">
      <c r="A175" s="429">
        <v>22020703</v>
      </c>
      <c r="B175" s="430" t="s">
        <v>1213</v>
      </c>
      <c r="C175" s="431">
        <v>13881000</v>
      </c>
      <c r="D175" s="445">
        <v>0</v>
      </c>
      <c r="E175" s="428">
        <v>2250000</v>
      </c>
      <c r="F175" s="445">
        <v>0</v>
      </c>
    </row>
    <row r="176" spans="1:6" x14ac:dyDescent="0.25">
      <c r="A176" s="429">
        <v>22020704</v>
      </c>
      <c r="B176" s="430" t="s">
        <v>1215</v>
      </c>
      <c r="C176" s="969"/>
      <c r="D176" s="428">
        <v>0</v>
      </c>
      <c r="E176" s="428">
        <v>0</v>
      </c>
      <c r="F176" s="445">
        <v>0</v>
      </c>
    </row>
    <row r="177" spans="1:6" x14ac:dyDescent="0.25">
      <c r="A177" s="807">
        <v>220208</v>
      </c>
      <c r="B177" s="965" t="s">
        <v>1217</v>
      </c>
      <c r="C177" s="966">
        <f>SUM(C178:C180)</f>
        <v>6000000</v>
      </c>
      <c r="D177" s="966">
        <f>SUM(D178:D180)</f>
        <v>10080000</v>
      </c>
      <c r="E177" s="966">
        <f t="shared" ref="E177" si="33">SUM(E178:E180)</f>
        <v>14400000</v>
      </c>
      <c r="F177" s="966">
        <f>SUM(F178:F180)</f>
        <v>17262000</v>
      </c>
    </row>
    <row r="178" spans="1:6" ht="23.25" customHeight="1" x14ac:dyDescent="0.25">
      <c r="A178" s="429">
        <v>22020801</v>
      </c>
      <c r="B178" s="430" t="s">
        <v>1219</v>
      </c>
      <c r="C178" s="431">
        <v>0</v>
      </c>
      <c r="D178" s="428">
        <v>3780000</v>
      </c>
      <c r="E178" s="428">
        <v>5040000</v>
      </c>
      <c r="F178" s="445">
        <v>5742000</v>
      </c>
    </row>
    <row r="179" spans="1:6" x14ac:dyDescent="0.25">
      <c r="A179" s="429">
        <v>22020803</v>
      </c>
      <c r="B179" s="430" t="s">
        <v>1223</v>
      </c>
      <c r="C179" s="431">
        <v>6000000</v>
      </c>
      <c r="D179" s="428">
        <v>6300000</v>
      </c>
      <c r="E179" s="428">
        <v>9360000</v>
      </c>
      <c r="F179" s="445">
        <v>11520000</v>
      </c>
    </row>
    <row r="180" spans="1:6" ht="18" customHeight="1" x14ac:dyDescent="0.25">
      <c r="A180" s="972" t="s">
        <v>1224</v>
      </c>
      <c r="B180" s="430" t="s">
        <v>1225</v>
      </c>
      <c r="C180" s="969"/>
      <c r="D180" s="428">
        <v>0</v>
      </c>
      <c r="E180" s="428">
        <v>0</v>
      </c>
      <c r="F180" s="445">
        <v>0</v>
      </c>
    </row>
    <row r="181" spans="1:6" ht="18" customHeight="1" x14ac:dyDescent="0.25">
      <c r="A181" s="807">
        <v>220210</v>
      </c>
      <c r="B181" s="965" t="s">
        <v>1227</v>
      </c>
      <c r="C181" s="966">
        <f>SUM(C182:C196)</f>
        <v>321709088</v>
      </c>
      <c r="D181" s="966">
        <f>SUM(D182:D196)</f>
        <v>1186871540</v>
      </c>
      <c r="E181" s="966">
        <f t="shared" ref="E181" si="34">SUM(E182:E196)</f>
        <v>1791644640</v>
      </c>
      <c r="F181" s="966">
        <f>SUM(F182:F196)</f>
        <v>1688608600</v>
      </c>
    </row>
    <row r="182" spans="1:6" ht="25.5" customHeight="1" x14ac:dyDescent="0.25">
      <c r="A182" s="429">
        <v>22021001</v>
      </c>
      <c r="B182" s="430" t="s">
        <v>1228</v>
      </c>
      <c r="C182" s="431">
        <v>26976900</v>
      </c>
      <c r="D182" s="428">
        <v>38029800</v>
      </c>
      <c r="E182" s="445">
        <v>60000000</v>
      </c>
      <c r="F182" s="445">
        <v>60000000</v>
      </c>
    </row>
    <row r="183" spans="1:6" ht="20.25" customHeight="1" x14ac:dyDescent="0.25">
      <c r="A183" s="429">
        <v>22021002</v>
      </c>
      <c r="B183" s="430" t="s">
        <v>1257</v>
      </c>
      <c r="C183" s="431">
        <v>5986291</v>
      </c>
      <c r="D183" s="428">
        <v>36424051</v>
      </c>
      <c r="E183" s="428">
        <v>180000000</v>
      </c>
      <c r="F183" s="445">
        <v>150000000</v>
      </c>
    </row>
    <row r="184" spans="1:6" ht="21.75" customHeight="1" x14ac:dyDescent="0.25">
      <c r="A184" s="429">
        <v>22021003</v>
      </c>
      <c r="B184" s="430" t="s">
        <v>1258</v>
      </c>
      <c r="C184" s="969">
        <v>0</v>
      </c>
      <c r="D184" s="428">
        <v>0</v>
      </c>
      <c r="E184" s="428">
        <v>7200000</v>
      </c>
      <c r="F184" s="445">
        <v>5000000</v>
      </c>
    </row>
    <row r="185" spans="1:6" ht="21.75" customHeight="1" x14ac:dyDescent="0.25">
      <c r="A185" s="429">
        <v>22021007</v>
      </c>
      <c r="B185" s="430" t="s">
        <v>1243</v>
      </c>
      <c r="C185" s="969">
        <v>82597358</v>
      </c>
      <c r="D185" s="428">
        <v>316105179</v>
      </c>
      <c r="E185" s="428">
        <v>550000000</v>
      </c>
      <c r="F185" s="428">
        <v>500000000</v>
      </c>
    </row>
    <row r="186" spans="1:6" ht="24.75" customHeight="1" x14ac:dyDescent="0.25">
      <c r="A186" s="429">
        <v>22021014</v>
      </c>
      <c r="B186" s="430" t="s">
        <v>1233</v>
      </c>
      <c r="C186" s="431">
        <v>0</v>
      </c>
      <c r="D186" s="428">
        <v>500000</v>
      </c>
      <c r="E186" s="1241">
        <v>1000000</v>
      </c>
      <c r="F186" s="445">
        <v>1000000</v>
      </c>
    </row>
    <row r="187" spans="1:6" ht="24.75" customHeight="1" x14ac:dyDescent="0.25">
      <c r="A187" s="429">
        <v>22021022</v>
      </c>
      <c r="B187" s="430" t="s">
        <v>1234</v>
      </c>
      <c r="C187" s="450">
        <v>96212000</v>
      </c>
      <c r="D187" s="428">
        <v>594977788</v>
      </c>
      <c r="E187" s="983">
        <v>650000000</v>
      </c>
      <c r="F187" s="445">
        <v>600000000</v>
      </c>
    </row>
    <row r="188" spans="1:6" ht="23.25" customHeight="1" x14ac:dyDescent="0.25">
      <c r="A188" s="429">
        <v>22021023</v>
      </c>
      <c r="B188" s="430" t="s">
        <v>1235</v>
      </c>
      <c r="C188" s="969">
        <v>46565587</v>
      </c>
      <c r="D188" s="428">
        <v>74050068</v>
      </c>
      <c r="E188" s="1242">
        <v>125000000</v>
      </c>
      <c r="F188" s="428">
        <v>137500000</v>
      </c>
    </row>
    <row r="189" spans="1:6" ht="23.25" customHeight="1" x14ac:dyDescent="0.25">
      <c r="A189" s="429">
        <v>22021024</v>
      </c>
      <c r="B189" s="430" t="s">
        <v>1259</v>
      </c>
      <c r="C189" s="969">
        <v>41838870</v>
      </c>
      <c r="D189" s="428">
        <v>76988304</v>
      </c>
      <c r="E189" s="428">
        <v>120000000</v>
      </c>
      <c r="F189" s="428">
        <v>152860000</v>
      </c>
    </row>
    <row r="190" spans="1:6" ht="25.5" customHeight="1" x14ac:dyDescent="0.25">
      <c r="A190" s="429">
        <v>22021026</v>
      </c>
      <c r="B190" s="430" t="s">
        <v>787</v>
      </c>
      <c r="C190" s="431">
        <v>300000</v>
      </c>
      <c r="D190" s="428">
        <v>1700000</v>
      </c>
      <c r="E190" s="428">
        <v>2800000</v>
      </c>
      <c r="F190" s="445">
        <v>5800000</v>
      </c>
    </row>
    <row r="191" spans="1:6" ht="25.5" customHeight="1" x14ac:dyDescent="0.25">
      <c r="A191" s="429">
        <v>22021027</v>
      </c>
      <c r="B191" s="430" t="s">
        <v>1273</v>
      </c>
      <c r="C191" s="431">
        <v>13170050</v>
      </c>
      <c r="D191" s="428">
        <v>3735000</v>
      </c>
      <c r="E191" s="428">
        <v>4980000</v>
      </c>
      <c r="F191" s="445">
        <v>4980000</v>
      </c>
    </row>
    <row r="192" spans="1:6" ht="25.5" customHeight="1" x14ac:dyDescent="0.25">
      <c r="A192" s="429">
        <v>22021031</v>
      </c>
      <c r="B192" s="430" t="s">
        <v>1261</v>
      </c>
      <c r="C192" s="437">
        <v>3062032</v>
      </c>
      <c r="D192" s="428">
        <v>5003350</v>
      </c>
      <c r="E192" s="428">
        <v>6000000</v>
      </c>
      <c r="F192" s="428">
        <v>6276600</v>
      </c>
    </row>
    <row r="193" spans="1:7" ht="28.5" customHeight="1" x14ac:dyDescent="0.25">
      <c r="A193" s="429">
        <v>22021035</v>
      </c>
      <c r="B193" s="430" t="s">
        <v>1262</v>
      </c>
      <c r="C193" s="969">
        <v>5000000</v>
      </c>
      <c r="D193" s="428">
        <v>22500000</v>
      </c>
      <c r="E193" s="428">
        <v>34664640</v>
      </c>
      <c r="F193" s="445">
        <v>35192000</v>
      </c>
    </row>
    <row r="194" spans="1:7" ht="18" customHeight="1" x14ac:dyDescent="0.25">
      <c r="A194" s="429">
        <v>22021037</v>
      </c>
      <c r="B194" s="430" t="s">
        <v>1263</v>
      </c>
      <c r="C194" s="969">
        <v>0</v>
      </c>
      <c r="E194" s="428">
        <v>0</v>
      </c>
      <c r="F194" s="438">
        <v>0</v>
      </c>
    </row>
    <row r="195" spans="1:7" ht="18" customHeight="1" x14ac:dyDescent="0.25">
      <c r="A195" s="429">
        <v>22021064</v>
      </c>
      <c r="B195" s="430" t="s">
        <v>1265</v>
      </c>
      <c r="C195" s="969">
        <v>0</v>
      </c>
      <c r="D195" s="428">
        <v>0</v>
      </c>
      <c r="E195" s="438">
        <v>0</v>
      </c>
      <c r="F195" s="438">
        <v>0</v>
      </c>
    </row>
    <row r="196" spans="1:7" ht="24" customHeight="1" x14ac:dyDescent="0.25">
      <c r="A196" s="429">
        <v>22021071</v>
      </c>
      <c r="B196" s="430" t="s">
        <v>1260</v>
      </c>
      <c r="C196" s="450">
        <v>0</v>
      </c>
      <c r="D196" s="428">
        <v>16858000</v>
      </c>
      <c r="E196" s="428">
        <v>50000000</v>
      </c>
      <c r="F196" s="428">
        <v>30000000</v>
      </c>
    </row>
    <row r="197" spans="1:7" ht="18" customHeight="1" x14ac:dyDescent="0.25">
      <c r="A197" s="984"/>
      <c r="B197" s="985" t="s">
        <v>1266</v>
      </c>
      <c r="C197" s="986">
        <f>SUM(C137,C143,C146,C150,C159,C166,C169,C172,C177,C181,C198)</f>
        <v>490167384</v>
      </c>
      <c r="D197" s="986">
        <f>SUM(D137,D143,D146,D150,D159,D166,D169,D172,D177,D181,D198)</f>
        <v>1393146764</v>
      </c>
      <c r="E197" s="986">
        <f>SUM(E137,E143,E146,E150,E159,E166,E169,E172,E177,E181,E198)</f>
        <v>2069343205</v>
      </c>
      <c r="F197" s="986">
        <f>SUM(F137,F143,F146,F150,F159,F166,F169,F172,F177,F181,F198)</f>
        <v>4721806447</v>
      </c>
      <c r="G197" s="129"/>
    </row>
    <row r="198" spans="1:7" ht="18" customHeight="1" x14ac:dyDescent="0.25">
      <c r="A198" s="807">
        <v>2204</v>
      </c>
      <c r="B198" s="965" t="s">
        <v>1267</v>
      </c>
      <c r="C198" s="987">
        <f>SUM(C200,C201,C202)</f>
        <v>4868000</v>
      </c>
      <c r="D198" s="987">
        <f t="shared" ref="D198:E198" si="35">SUM(D200,D201,D202)</f>
        <v>0</v>
      </c>
      <c r="E198" s="987">
        <f t="shared" si="35"/>
        <v>0</v>
      </c>
      <c r="F198" s="987">
        <f>SUM(F200,F201,F202)</f>
        <v>2730000000</v>
      </c>
    </row>
    <row r="199" spans="1:7" ht="18" customHeight="1" x14ac:dyDescent="0.25">
      <c r="A199" s="807">
        <v>220401</v>
      </c>
      <c r="B199" s="965" t="s">
        <v>1268</v>
      </c>
      <c r="C199" s="966">
        <f>SUM(C200:C201)</f>
        <v>4868000</v>
      </c>
      <c r="D199" s="966">
        <f t="shared" ref="D199:F199" si="36">SUM(D200:D201)</f>
        <v>0</v>
      </c>
      <c r="E199" s="966">
        <f t="shared" si="36"/>
        <v>0</v>
      </c>
      <c r="F199" s="966">
        <f t="shared" si="36"/>
        <v>0</v>
      </c>
    </row>
    <row r="200" spans="1:7" ht="18" customHeight="1" x14ac:dyDescent="0.25">
      <c r="A200" s="429">
        <v>22040109</v>
      </c>
      <c r="B200" s="430" t="s">
        <v>1269</v>
      </c>
      <c r="C200" s="428">
        <v>0</v>
      </c>
      <c r="D200" s="428">
        <v>0</v>
      </c>
      <c r="E200" s="428">
        <v>0</v>
      </c>
      <c r="F200" s="428">
        <v>0</v>
      </c>
      <c r="G200" s="129"/>
    </row>
    <row r="201" spans="1:7" ht="18.75" customHeight="1" x14ac:dyDescent="0.25">
      <c r="A201" s="429">
        <v>22040110</v>
      </c>
      <c r="B201" s="430" t="s">
        <v>1271</v>
      </c>
      <c r="C201" s="852">
        <v>4868000</v>
      </c>
      <c r="D201" s="428">
        <v>0</v>
      </c>
      <c r="E201" s="428">
        <v>0</v>
      </c>
      <c r="F201" s="428">
        <v>0</v>
      </c>
    </row>
    <row r="202" spans="1:7" ht="33" customHeight="1" x14ac:dyDescent="0.25">
      <c r="A202" s="429">
        <v>22040111</v>
      </c>
      <c r="B202" s="430" t="s">
        <v>1270</v>
      </c>
      <c r="C202" s="428">
        <v>0</v>
      </c>
      <c r="D202" s="428">
        <v>0</v>
      </c>
      <c r="E202" s="428">
        <v>0</v>
      </c>
      <c r="F202" s="445">
        <v>2730000000</v>
      </c>
    </row>
    <row r="203" spans="1:7" s="381" customFormat="1" x14ac:dyDescent="0.25">
      <c r="A203" s="1028"/>
      <c r="B203" s="1029"/>
      <c r="C203" s="121"/>
      <c r="D203" s="1005"/>
      <c r="E203" s="1005"/>
      <c r="F203" s="1005"/>
    </row>
    <row r="204" spans="1:7" x14ac:dyDescent="0.25">
      <c r="A204" s="979" t="s">
        <v>2466</v>
      </c>
      <c r="B204" s="980" t="s">
        <v>2467</v>
      </c>
      <c r="C204" s="988"/>
      <c r="D204" s="981"/>
      <c r="E204" s="428"/>
      <c r="F204" s="428"/>
    </row>
    <row r="205" spans="1:7" x14ac:dyDescent="0.25">
      <c r="A205" s="1433" t="s">
        <v>1247</v>
      </c>
      <c r="B205" s="1433"/>
      <c r="C205" s="961"/>
      <c r="D205" s="428"/>
      <c r="E205" s="428"/>
      <c r="F205" s="428"/>
    </row>
    <row r="206" spans="1:7" x14ac:dyDescent="0.25">
      <c r="A206" s="804" t="s">
        <v>2468</v>
      </c>
      <c r="B206" s="965" t="s">
        <v>1322</v>
      </c>
      <c r="C206" s="966">
        <f>SUM(C207:C207)</f>
        <v>0</v>
      </c>
      <c r="D206" s="966">
        <f>SUM(D207:D207)</f>
        <v>0</v>
      </c>
      <c r="E206" s="966">
        <f t="shared" ref="E206:F206" si="37">SUM(E207:E207)</f>
        <v>0</v>
      </c>
      <c r="F206" s="966">
        <f t="shared" si="37"/>
        <v>0</v>
      </c>
    </row>
    <row r="207" spans="1:7" x14ac:dyDescent="0.25">
      <c r="A207" s="805" t="s">
        <v>2468</v>
      </c>
      <c r="B207" s="430" t="s">
        <v>2469</v>
      </c>
      <c r="C207" s="969"/>
      <c r="D207" s="428">
        <v>0</v>
      </c>
      <c r="E207" s="428">
        <v>0</v>
      </c>
      <c r="F207" s="428"/>
    </row>
    <row r="208" spans="1:7" x14ac:dyDescent="0.25">
      <c r="A208" s="807">
        <v>2202</v>
      </c>
      <c r="B208" s="965" t="s">
        <v>1119</v>
      </c>
      <c r="C208" s="966">
        <f>SUM(C209+C212+C216+C225+C232+C235+C238+C243+C247)</f>
        <v>0</v>
      </c>
      <c r="D208" s="966">
        <f>SUM(D209+D212+D216+D225+D232+D235+D238+D243+D247)</f>
        <v>2080000</v>
      </c>
      <c r="E208" s="966">
        <f t="shared" ref="E208:F208" si="38">SUM(E209+E212+E216+E225+E232+E235+E238+E243+E247)</f>
        <v>2101600</v>
      </c>
      <c r="F208" s="966">
        <f t="shared" si="38"/>
        <v>3816600</v>
      </c>
    </row>
    <row r="209" spans="1:6" x14ac:dyDescent="0.25">
      <c r="A209" s="971" t="s">
        <v>1128</v>
      </c>
      <c r="B209" s="965" t="s">
        <v>1250</v>
      </c>
      <c r="C209" s="966">
        <f>SUM(C210:C211)</f>
        <v>0</v>
      </c>
      <c r="D209" s="966">
        <f>SUM(D210:D211)</f>
        <v>0</v>
      </c>
      <c r="E209" s="966">
        <f t="shared" ref="E209:F209" si="39">SUM(E210:E211)</f>
        <v>0</v>
      </c>
      <c r="F209" s="966">
        <f t="shared" si="39"/>
        <v>0</v>
      </c>
    </row>
    <row r="210" spans="1:6" x14ac:dyDescent="0.25">
      <c r="A210" s="972" t="s">
        <v>1130</v>
      </c>
      <c r="B210" s="430" t="s">
        <v>1251</v>
      </c>
      <c r="C210" s="969"/>
      <c r="D210" s="437">
        <v>0</v>
      </c>
      <c r="E210" s="428">
        <v>0</v>
      </c>
      <c r="F210" s="437"/>
    </row>
    <row r="211" spans="1:6" x14ac:dyDescent="0.25">
      <c r="A211" s="972" t="s">
        <v>1252</v>
      </c>
      <c r="B211" s="430" t="s">
        <v>1253</v>
      </c>
      <c r="C211" s="969"/>
      <c r="D211" s="428">
        <v>0</v>
      </c>
      <c r="E211" s="428">
        <v>0</v>
      </c>
      <c r="F211" s="437"/>
    </row>
    <row r="212" spans="1:6" x14ac:dyDescent="0.25">
      <c r="A212" s="807">
        <v>220202</v>
      </c>
      <c r="B212" s="965" t="s">
        <v>1137</v>
      </c>
      <c r="C212" s="966">
        <f>SUM(C213:C215)</f>
        <v>0</v>
      </c>
      <c r="D212" s="966">
        <f>SUM(D213:D215)</f>
        <v>96000</v>
      </c>
      <c r="E212" s="966">
        <f t="shared" ref="E212:F212" si="40">SUM(E213:E215)</f>
        <v>96000</v>
      </c>
      <c r="F212" s="966">
        <f t="shared" si="40"/>
        <v>0</v>
      </c>
    </row>
    <row r="213" spans="1:6" x14ac:dyDescent="0.25">
      <c r="A213" s="429">
        <v>22020201</v>
      </c>
      <c r="B213" s="430" t="s">
        <v>1139</v>
      </c>
      <c r="C213" s="969"/>
      <c r="D213" s="437">
        <v>96000</v>
      </c>
      <c r="E213" s="437">
        <v>96000</v>
      </c>
      <c r="F213" s="437">
        <v>0</v>
      </c>
    </row>
    <row r="214" spans="1:6" x14ac:dyDescent="0.25">
      <c r="A214" s="429">
        <v>22020202</v>
      </c>
      <c r="B214" s="430" t="s">
        <v>1141</v>
      </c>
      <c r="C214" s="969"/>
      <c r="D214" s="428">
        <v>0</v>
      </c>
      <c r="E214" s="428">
        <v>0</v>
      </c>
      <c r="F214" s="437"/>
    </row>
    <row r="215" spans="1:6" x14ac:dyDescent="0.25">
      <c r="A215" s="429">
        <v>22020205</v>
      </c>
      <c r="B215" s="430" t="s">
        <v>1147</v>
      </c>
      <c r="C215" s="969"/>
      <c r="D215" s="428">
        <v>0</v>
      </c>
      <c r="E215" s="428">
        <v>0</v>
      </c>
      <c r="F215" s="437"/>
    </row>
    <row r="216" spans="1:6" x14ac:dyDescent="0.25">
      <c r="A216" s="807">
        <v>220203</v>
      </c>
      <c r="B216" s="965" t="s">
        <v>1149</v>
      </c>
      <c r="C216" s="966">
        <f>SUM(C217:C224)</f>
        <v>0</v>
      </c>
      <c r="D216" s="966">
        <f>SUM(D217:D224)</f>
        <v>550400</v>
      </c>
      <c r="E216" s="966">
        <f t="shared" ref="E216" si="41">SUM(E217:E224)</f>
        <v>550400</v>
      </c>
      <c r="F216" s="966">
        <f>SUM(F217:F224)</f>
        <v>1460600</v>
      </c>
    </row>
    <row r="217" spans="1:6" x14ac:dyDescent="0.25">
      <c r="A217" s="429">
        <v>22020301</v>
      </c>
      <c r="B217" s="430" t="s">
        <v>1151</v>
      </c>
      <c r="C217" s="969"/>
      <c r="D217" s="437">
        <v>550400</v>
      </c>
      <c r="E217" s="437">
        <v>550400</v>
      </c>
      <c r="F217" s="437">
        <v>1280600</v>
      </c>
    </row>
    <row r="218" spans="1:6" x14ac:dyDescent="0.25">
      <c r="A218" s="429">
        <v>22020302</v>
      </c>
      <c r="B218" s="430" t="s">
        <v>1153</v>
      </c>
      <c r="C218" s="969"/>
      <c r="D218" s="428">
        <v>0</v>
      </c>
      <c r="E218" s="428">
        <v>0</v>
      </c>
      <c r="F218" s="437"/>
    </row>
    <row r="219" spans="1:6" x14ac:dyDescent="0.25">
      <c r="A219" s="429">
        <v>22020303</v>
      </c>
      <c r="B219" s="430" t="s">
        <v>1155</v>
      </c>
      <c r="C219" s="969"/>
      <c r="D219" s="428">
        <v>0</v>
      </c>
      <c r="E219" s="428">
        <v>0</v>
      </c>
      <c r="F219" s="437">
        <v>180000</v>
      </c>
    </row>
    <row r="220" spans="1:6" x14ac:dyDescent="0.25">
      <c r="A220" s="429">
        <v>22020304</v>
      </c>
      <c r="B220" s="430" t="s">
        <v>1157</v>
      </c>
      <c r="C220" s="969"/>
      <c r="D220" s="428">
        <v>0</v>
      </c>
      <c r="E220" s="428">
        <v>0</v>
      </c>
      <c r="F220" s="437"/>
    </row>
    <row r="221" spans="1:6" x14ac:dyDescent="0.25">
      <c r="A221" s="429">
        <v>22020305</v>
      </c>
      <c r="B221" s="430" t="s">
        <v>1159</v>
      </c>
      <c r="C221" s="969"/>
      <c r="D221" s="428">
        <v>0</v>
      </c>
      <c r="E221" s="428">
        <v>0</v>
      </c>
      <c r="F221" s="437"/>
    </row>
    <row r="222" spans="1:6" x14ac:dyDescent="0.25">
      <c r="A222" s="429">
        <v>22020306</v>
      </c>
      <c r="B222" s="430" t="s">
        <v>1161</v>
      </c>
      <c r="C222" s="969"/>
      <c r="D222" s="428">
        <v>0</v>
      </c>
      <c r="E222" s="428">
        <v>0</v>
      </c>
      <c r="F222" s="437"/>
    </row>
    <row r="223" spans="1:6" x14ac:dyDescent="0.25">
      <c r="A223" s="429">
        <v>22020307</v>
      </c>
      <c r="B223" s="430" t="s">
        <v>1163</v>
      </c>
      <c r="C223" s="969"/>
      <c r="D223" s="428">
        <v>0</v>
      </c>
      <c r="E223" s="428">
        <v>0</v>
      </c>
      <c r="F223" s="437"/>
    </row>
    <row r="224" spans="1:6" x14ac:dyDescent="0.25">
      <c r="A224" s="972" t="s">
        <v>1170</v>
      </c>
      <c r="B224" s="430" t="s">
        <v>1171</v>
      </c>
      <c r="C224" s="969"/>
      <c r="D224" s="428">
        <v>0</v>
      </c>
      <c r="E224" s="428">
        <v>0</v>
      </c>
      <c r="F224" s="437"/>
    </row>
    <row r="225" spans="1:6" x14ac:dyDescent="0.25">
      <c r="A225" s="807">
        <v>220204</v>
      </c>
      <c r="B225" s="965" t="s">
        <v>1173</v>
      </c>
      <c r="C225" s="966">
        <f>SUM(C226:C231)</f>
        <v>0</v>
      </c>
      <c r="D225" s="966">
        <f>SUM(D226:D231)</f>
        <v>0</v>
      </c>
      <c r="E225" s="966">
        <f t="shared" ref="E225:F225" si="42">SUM(E226:E231)</f>
        <v>0</v>
      </c>
      <c r="F225" s="966">
        <f t="shared" si="42"/>
        <v>84000</v>
      </c>
    </row>
    <row r="226" spans="1:6" x14ac:dyDescent="0.25">
      <c r="A226" s="429">
        <v>22020401</v>
      </c>
      <c r="B226" s="430" t="s">
        <v>1175</v>
      </c>
      <c r="C226" s="969"/>
      <c r="D226" s="428">
        <v>0</v>
      </c>
      <c r="E226" s="428">
        <v>0</v>
      </c>
      <c r="F226" s="437"/>
    </row>
    <row r="227" spans="1:6" x14ac:dyDescent="0.25">
      <c r="A227" s="429">
        <v>22020402</v>
      </c>
      <c r="B227" s="430" t="s">
        <v>1177</v>
      </c>
      <c r="C227" s="969"/>
      <c r="D227" s="428">
        <v>0</v>
      </c>
      <c r="E227" s="428">
        <v>0</v>
      </c>
      <c r="F227" s="437"/>
    </row>
    <row r="228" spans="1:6" x14ac:dyDescent="0.25">
      <c r="A228" s="429">
        <v>22020403</v>
      </c>
      <c r="B228" s="430" t="s">
        <v>1179</v>
      </c>
      <c r="C228" s="969"/>
      <c r="D228" s="428">
        <v>0</v>
      </c>
      <c r="E228" s="428">
        <v>0</v>
      </c>
      <c r="F228" s="437"/>
    </row>
    <row r="229" spans="1:6" x14ac:dyDescent="0.25">
      <c r="A229" s="429">
        <v>22020404</v>
      </c>
      <c r="B229" s="430" t="s">
        <v>1181</v>
      </c>
      <c r="C229" s="969"/>
      <c r="D229" s="428">
        <v>0</v>
      </c>
      <c r="E229" s="428">
        <v>0</v>
      </c>
      <c r="F229" s="437">
        <v>84000</v>
      </c>
    </row>
    <row r="230" spans="1:6" x14ac:dyDescent="0.25">
      <c r="A230" s="429">
        <v>22020406</v>
      </c>
      <c r="B230" s="430" t="s">
        <v>1185</v>
      </c>
      <c r="C230" s="969"/>
      <c r="D230" s="428">
        <v>0</v>
      </c>
      <c r="E230" s="428">
        <v>0</v>
      </c>
      <c r="F230" s="437"/>
    </row>
    <row r="231" spans="1:6" x14ac:dyDescent="0.25">
      <c r="A231" s="972" t="s">
        <v>1186</v>
      </c>
      <c r="B231" s="430" t="s">
        <v>1254</v>
      </c>
      <c r="C231" s="969"/>
      <c r="D231" s="428">
        <v>0</v>
      </c>
      <c r="E231" s="428">
        <v>0</v>
      </c>
      <c r="F231" s="437"/>
    </row>
    <row r="232" spans="1:6" x14ac:dyDescent="0.25">
      <c r="A232" s="807">
        <v>220205</v>
      </c>
      <c r="B232" s="965" t="s">
        <v>1189</v>
      </c>
      <c r="C232" s="966">
        <f>SUM(C233:C234)</f>
        <v>0</v>
      </c>
      <c r="D232" s="966">
        <f>SUM(D233:D234)</f>
        <v>0</v>
      </c>
      <c r="E232" s="966">
        <f t="shared" ref="E232:F232" si="43">SUM(E233:E234)</f>
        <v>0</v>
      </c>
      <c r="F232" s="966">
        <f t="shared" si="43"/>
        <v>0</v>
      </c>
    </row>
    <row r="233" spans="1:6" x14ac:dyDescent="0.25">
      <c r="A233" s="429">
        <v>22020501</v>
      </c>
      <c r="B233" s="430" t="s">
        <v>1191</v>
      </c>
      <c r="C233" s="969"/>
      <c r="D233" s="428">
        <v>0</v>
      </c>
      <c r="E233" s="428">
        <v>0</v>
      </c>
      <c r="F233" s="437"/>
    </row>
    <row r="234" spans="1:6" x14ac:dyDescent="0.25">
      <c r="A234" s="429">
        <v>22020502</v>
      </c>
      <c r="B234" s="430" t="s">
        <v>1255</v>
      </c>
      <c r="C234" s="969"/>
      <c r="D234" s="428">
        <v>0</v>
      </c>
      <c r="E234" s="428">
        <v>0</v>
      </c>
      <c r="F234" s="437"/>
    </row>
    <row r="235" spans="1:6" x14ac:dyDescent="0.25">
      <c r="A235" s="807">
        <v>220206</v>
      </c>
      <c r="B235" s="965" t="s">
        <v>1195</v>
      </c>
      <c r="C235" s="966">
        <f>SUM(C236:C237)</f>
        <v>0</v>
      </c>
      <c r="D235" s="966">
        <f>SUM(D236:D237)</f>
        <v>800000</v>
      </c>
      <c r="E235" s="966">
        <f t="shared" ref="E235:F235" si="44">SUM(E236:E237)</f>
        <v>800000</v>
      </c>
      <c r="F235" s="966">
        <f t="shared" si="44"/>
        <v>1248000</v>
      </c>
    </row>
    <row r="236" spans="1:6" x14ac:dyDescent="0.25">
      <c r="A236" s="429">
        <v>22020601</v>
      </c>
      <c r="B236" s="430" t="s">
        <v>1197</v>
      </c>
      <c r="C236" s="969"/>
      <c r="D236" s="437">
        <v>800000</v>
      </c>
      <c r="E236" s="437">
        <v>800000</v>
      </c>
      <c r="F236" s="437">
        <v>1200000</v>
      </c>
    </row>
    <row r="237" spans="1:6" x14ac:dyDescent="0.25">
      <c r="A237" s="429">
        <v>22020605</v>
      </c>
      <c r="B237" s="430" t="s">
        <v>1205</v>
      </c>
      <c r="C237" s="969"/>
      <c r="D237" s="428">
        <v>0</v>
      </c>
      <c r="E237" s="428">
        <v>0</v>
      </c>
      <c r="F237" s="437">
        <v>48000</v>
      </c>
    </row>
    <row r="238" spans="1:6" ht="25.5" x14ac:dyDescent="0.25">
      <c r="A238" s="807">
        <v>220207</v>
      </c>
      <c r="B238" s="965" t="s">
        <v>1256</v>
      </c>
      <c r="C238" s="966">
        <f>SUM(C239:C242)</f>
        <v>0</v>
      </c>
      <c r="D238" s="966">
        <f>SUM(D239:D242)</f>
        <v>0</v>
      </c>
      <c r="E238" s="966">
        <f t="shared" ref="E238:F238" si="45">SUM(E239:E242)</f>
        <v>0</v>
      </c>
      <c r="F238" s="966">
        <f t="shared" si="45"/>
        <v>0</v>
      </c>
    </row>
    <row r="239" spans="1:6" x14ac:dyDescent="0.25">
      <c r="A239" s="429">
        <v>22020701</v>
      </c>
      <c r="B239" s="430" t="s">
        <v>1209</v>
      </c>
      <c r="C239" s="969"/>
      <c r="D239" s="437">
        <v>0</v>
      </c>
      <c r="E239" s="437"/>
      <c r="F239" s="437"/>
    </row>
    <row r="240" spans="1:6" x14ac:dyDescent="0.25">
      <c r="A240" s="429">
        <v>22020702</v>
      </c>
      <c r="B240" s="430" t="s">
        <v>1211</v>
      </c>
      <c r="C240" s="969"/>
      <c r="D240" s="437">
        <v>0</v>
      </c>
      <c r="E240" s="437"/>
      <c r="F240" s="437"/>
    </row>
    <row r="241" spans="1:6" x14ac:dyDescent="0.25">
      <c r="A241" s="429">
        <v>22020703</v>
      </c>
      <c r="B241" s="430" t="s">
        <v>1213</v>
      </c>
      <c r="C241" s="969"/>
      <c r="D241" s="437">
        <v>0</v>
      </c>
      <c r="E241" s="437"/>
      <c r="F241" s="437"/>
    </row>
    <row r="242" spans="1:6" x14ac:dyDescent="0.25">
      <c r="A242" s="429">
        <v>22020704</v>
      </c>
      <c r="B242" s="430" t="s">
        <v>1215</v>
      </c>
      <c r="C242" s="969"/>
      <c r="D242" s="437">
        <v>0</v>
      </c>
      <c r="E242" s="437"/>
      <c r="F242" s="437"/>
    </row>
    <row r="243" spans="1:6" x14ac:dyDescent="0.25">
      <c r="A243" s="807">
        <v>220208</v>
      </c>
      <c r="B243" s="965" t="s">
        <v>1217</v>
      </c>
      <c r="C243" s="966">
        <f>SUM(C244:C246)</f>
        <v>0</v>
      </c>
      <c r="D243" s="966">
        <f>SUM(D244:D246)</f>
        <v>626400</v>
      </c>
      <c r="E243" s="966">
        <f t="shared" ref="E243" si="46">SUM(E244:E246)</f>
        <v>648000</v>
      </c>
      <c r="F243" s="966">
        <f>SUM(F244:F246)</f>
        <v>1000000</v>
      </c>
    </row>
    <row r="244" spans="1:6" x14ac:dyDescent="0.25">
      <c r="A244" s="429">
        <v>22020801</v>
      </c>
      <c r="B244" s="430" t="s">
        <v>1219</v>
      </c>
      <c r="C244" s="969"/>
      <c r="D244" s="437">
        <v>348000</v>
      </c>
      <c r="E244" s="437">
        <v>348000</v>
      </c>
      <c r="F244" s="437">
        <v>500000</v>
      </c>
    </row>
    <row r="245" spans="1:6" x14ac:dyDescent="0.25">
      <c r="A245" s="429">
        <v>22020803</v>
      </c>
      <c r="B245" s="430" t="s">
        <v>1223</v>
      </c>
      <c r="C245" s="969"/>
      <c r="D245" s="437">
        <v>278400</v>
      </c>
      <c r="E245" s="437">
        <v>300000</v>
      </c>
      <c r="F245" s="437">
        <v>500000</v>
      </c>
    </row>
    <row r="246" spans="1:6" x14ac:dyDescent="0.25">
      <c r="A246" s="972" t="s">
        <v>1224</v>
      </c>
      <c r="B246" s="430" t="s">
        <v>1225</v>
      </c>
      <c r="C246" s="969"/>
      <c r="D246" s="437">
        <v>0</v>
      </c>
      <c r="E246" s="437">
        <v>0</v>
      </c>
      <c r="F246" s="437"/>
    </row>
    <row r="247" spans="1:6" x14ac:dyDescent="0.25">
      <c r="A247" s="807">
        <v>220210</v>
      </c>
      <c r="B247" s="965" t="s">
        <v>1227</v>
      </c>
      <c r="C247" s="966">
        <f>SUM(C248:C257)</f>
        <v>0</v>
      </c>
      <c r="D247" s="966">
        <f>SUM(D248:D257)</f>
        <v>7200</v>
      </c>
      <c r="E247" s="966">
        <f t="shared" ref="E247:F247" si="47">SUM(E248:E257)</f>
        <v>7200</v>
      </c>
      <c r="F247" s="966">
        <f t="shared" si="47"/>
        <v>24000</v>
      </c>
    </row>
    <row r="248" spans="1:6" x14ac:dyDescent="0.25">
      <c r="A248" s="429">
        <v>22021001</v>
      </c>
      <c r="B248" s="430" t="s">
        <v>1228</v>
      </c>
      <c r="C248" s="969"/>
      <c r="D248" s="437">
        <v>7200</v>
      </c>
      <c r="E248" s="437">
        <v>7200</v>
      </c>
      <c r="F248" s="437">
        <v>24000</v>
      </c>
    </row>
    <row r="249" spans="1:6" x14ac:dyDescent="0.25">
      <c r="A249" s="429">
        <v>22021002</v>
      </c>
      <c r="B249" s="430" t="s">
        <v>1257</v>
      </c>
      <c r="C249" s="969"/>
      <c r="D249" s="453">
        <v>0</v>
      </c>
      <c r="E249" s="453">
        <v>0</v>
      </c>
      <c r="F249" s="437"/>
    </row>
    <row r="250" spans="1:6" x14ac:dyDescent="0.25">
      <c r="A250" s="429">
        <v>22021007</v>
      </c>
      <c r="B250" s="430" t="s">
        <v>1243</v>
      </c>
      <c r="C250" s="969"/>
      <c r="D250" s="453">
        <v>0</v>
      </c>
      <c r="E250" s="453">
        <v>0</v>
      </c>
      <c r="F250" s="437"/>
    </row>
    <row r="251" spans="1:6" x14ac:dyDescent="0.25">
      <c r="A251" s="429">
        <v>22021014</v>
      </c>
      <c r="B251" s="430" t="s">
        <v>1233</v>
      </c>
      <c r="C251" s="969"/>
      <c r="D251" s="453">
        <v>0</v>
      </c>
      <c r="E251" s="453">
        <v>0</v>
      </c>
      <c r="F251" s="437"/>
    </row>
    <row r="252" spans="1:6" x14ac:dyDescent="0.25">
      <c r="A252" s="429">
        <v>22021022</v>
      </c>
      <c r="B252" s="430" t="s">
        <v>1234</v>
      </c>
      <c r="C252" s="969"/>
      <c r="D252" s="453">
        <v>0</v>
      </c>
      <c r="E252" s="453">
        <v>0</v>
      </c>
      <c r="F252" s="437"/>
    </row>
    <row r="253" spans="1:6" x14ac:dyDescent="0.25">
      <c r="A253" s="429">
        <v>22021023</v>
      </c>
      <c r="B253" s="430" t="s">
        <v>1235</v>
      </c>
      <c r="C253" s="969"/>
      <c r="D253" s="453">
        <v>0</v>
      </c>
      <c r="E253" s="453">
        <v>0</v>
      </c>
      <c r="F253" s="437"/>
    </row>
    <row r="254" spans="1:6" x14ac:dyDescent="0.25">
      <c r="A254" s="429">
        <v>22021024</v>
      </c>
      <c r="B254" s="430" t="s">
        <v>1259</v>
      </c>
      <c r="C254" s="969"/>
      <c r="D254" s="453">
        <v>0</v>
      </c>
      <c r="E254" s="453">
        <v>0</v>
      </c>
      <c r="F254" s="437"/>
    </row>
    <row r="255" spans="1:6" x14ac:dyDescent="0.25">
      <c r="A255" s="429">
        <v>22021026</v>
      </c>
      <c r="B255" s="430" t="s">
        <v>787</v>
      </c>
      <c r="C255" s="969"/>
      <c r="D255" s="453">
        <v>0</v>
      </c>
      <c r="E255" s="453">
        <v>0</v>
      </c>
      <c r="F255" s="437"/>
    </row>
    <row r="256" spans="1:6" x14ac:dyDescent="0.25">
      <c r="A256" s="429">
        <v>22021027</v>
      </c>
      <c r="B256" s="430" t="s">
        <v>1273</v>
      </c>
      <c r="C256" s="969"/>
      <c r="D256" s="453">
        <v>0</v>
      </c>
      <c r="E256" s="453">
        <v>0</v>
      </c>
      <c r="F256" s="437"/>
    </row>
    <row r="257" spans="1:6" x14ac:dyDescent="0.25">
      <c r="A257" s="429">
        <v>22021031</v>
      </c>
      <c r="B257" s="430" t="s">
        <v>1261</v>
      </c>
      <c r="C257" s="969"/>
      <c r="D257" s="453">
        <v>0</v>
      </c>
      <c r="E257" s="453">
        <v>0</v>
      </c>
      <c r="F257" s="437"/>
    </row>
    <row r="258" spans="1:6" x14ac:dyDescent="0.25">
      <c r="A258" s="807"/>
      <c r="B258" s="989" t="s">
        <v>1274</v>
      </c>
      <c r="C258" s="976">
        <f>SUM(C209,C212,C216,C225,C232,C235,C238,C243,C247)</f>
        <v>0</v>
      </c>
      <c r="D258" s="976">
        <f>SUM(D209,D212,D216,D225,D232,D235,D238,D243,D247)</f>
        <v>2080000</v>
      </c>
      <c r="E258" s="976">
        <f t="shared" ref="E258" si="48">SUM(E209,E212,E216,E225,E232,E235,E238,E243,E247)</f>
        <v>2101600</v>
      </c>
      <c r="F258" s="976">
        <f>SUM(F209,F212,F216,F225,F232,F235,F238,F243,F247)</f>
        <v>3816600</v>
      </c>
    </row>
    <row r="259" spans="1:6" s="381" customFormat="1" x14ac:dyDescent="0.25">
      <c r="A259" s="1028"/>
      <c r="B259" s="1029"/>
      <c r="C259" s="121"/>
      <c r="D259" s="1005"/>
      <c r="E259" s="1005"/>
      <c r="F259" s="1005"/>
    </row>
    <row r="260" spans="1:6" x14ac:dyDescent="0.25">
      <c r="A260" s="1433" t="s">
        <v>1247</v>
      </c>
      <c r="B260" s="1433"/>
      <c r="C260" s="961"/>
      <c r="D260" s="437"/>
      <c r="E260" s="437"/>
      <c r="F260" s="437"/>
    </row>
    <row r="261" spans="1:6" x14ac:dyDescent="0.25">
      <c r="A261" s="979" t="s">
        <v>1042</v>
      </c>
      <c r="B261" s="980" t="s">
        <v>2470</v>
      </c>
      <c r="C261" s="981"/>
      <c r="D261" s="437"/>
      <c r="E261" s="437"/>
      <c r="F261" s="990"/>
    </row>
    <row r="262" spans="1:6" x14ac:dyDescent="0.25">
      <c r="A262" s="804" t="s">
        <v>2468</v>
      </c>
      <c r="B262" s="965" t="s">
        <v>1322</v>
      </c>
      <c r="C262" s="966">
        <f>SUM(C263:C263)</f>
        <v>0</v>
      </c>
      <c r="D262" s="966">
        <f t="shared" ref="D262:F262" si="49">SUM(D263:D263)</f>
        <v>0</v>
      </c>
      <c r="E262" s="966">
        <f t="shared" si="49"/>
        <v>0</v>
      </c>
      <c r="F262" s="966">
        <f t="shared" si="49"/>
        <v>0</v>
      </c>
    </row>
    <row r="263" spans="1:6" x14ac:dyDescent="0.25">
      <c r="A263" s="805" t="s">
        <v>2468</v>
      </c>
      <c r="B263" s="430" t="s">
        <v>2469</v>
      </c>
      <c r="C263" s="969"/>
      <c r="D263" s="453">
        <v>0</v>
      </c>
      <c r="E263" s="453">
        <v>0</v>
      </c>
      <c r="F263" s="437"/>
    </row>
    <row r="264" spans="1:6" x14ac:dyDescent="0.25">
      <c r="A264" s="807">
        <v>2202</v>
      </c>
      <c r="B264" s="965" t="s">
        <v>1119</v>
      </c>
      <c r="C264" s="991">
        <f>SUM(C265,C268,C273,C282,C290,C293,C296,C301,C305)</f>
        <v>0</v>
      </c>
      <c r="D264" s="991">
        <f t="shared" ref="D264:F264" si="50">SUM(D265,D268,D273,D282,D290,D293,D296,D301,D305)</f>
        <v>1591374</v>
      </c>
      <c r="E264" s="991">
        <f t="shared" si="50"/>
        <v>1559808</v>
      </c>
      <c r="F264" s="991">
        <f t="shared" si="50"/>
        <v>2501718</v>
      </c>
    </row>
    <row r="265" spans="1:6" x14ac:dyDescent="0.25">
      <c r="A265" s="971" t="s">
        <v>1128</v>
      </c>
      <c r="B265" s="965" t="s">
        <v>1250</v>
      </c>
      <c r="C265" s="991">
        <f>SUM(C266:C267)</f>
        <v>0</v>
      </c>
      <c r="D265" s="991">
        <f t="shared" ref="D265:F265" si="51">SUM(D266:D267)</f>
        <v>0</v>
      </c>
      <c r="E265" s="991">
        <f t="shared" si="51"/>
        <v>0</v>
      </c>
      <c r="F265" s="991">
        <f t="shared" si="51"/>
        <v>0</v>
      </c>
    </row>
    <row r="266" spans="1:6" x14ac:dyDescent="0.25">
      <c r="A266" s="972" t="s">
        <v>1130</v>
      </c>
      <c r="B266" s="430" t="s">
        <v>1251</v>
      </c>
      <c r="C266" s="969"/>
      <c r="D266" s="453">
        <v>0</v>
      </c>
      <c r="E266" s="453">
        <v>0</v>
      </c>
      <c r="F266" s="437"/>
    </row>
    <row r="267" spans="1:6" x14ac:dyDescent="0.25">
      <c r="A267" s="972" t="s">
        <v>1252</v>
      </c>
      <c r="B267" s="430" t="s">
        <v>1253</v>
      </c>
      <c r="C267" s="969"/>
      <c r="D267" s="453">
        <v>0</v>
      </c>
      <c r="E267" s="453">
        <v>0</v>
      </c>
      <c r="F267" s="437"/>
    </row>
    <row r="268" spans="1:6" x14ac:dyDescent="0.25">
      <c r="A268" s="807">
        <v>220202</v>
      </c>
      <c r="B268" s="965" t="s">
        <v>1137</v>
      </c>
      <c r="C268" s="991">
        <f>SUM(C269:C272)</f>
        <v>0</v>
      </c>
      <c r="D268" s="991">
        <f t="shared" ref="D268:F268" si="52">SUM(D269:D272)</f>
        <v>88000</v>
      </c>
      <c r="E268" s="991">
        <f t="shared" si="52"/>
        <v>88000</v>
      </c>
      <c r="F268" s="991">
        <f t="shared" si="52"/>
        <v>132000</v>
      </c>
    </row>
    <row r="269" spans="1:6" x14ac:dyDescent="0.25">
      <c r="A269" s="429">
        <v>22020201</v>
      </c>
      <c r="B269" s="430" t="s">
        <v>1139</v>
      </c>
      <c r="C269" s="969"/>
      <c r="D269" s="453">
        <v>0</v>
      </c>
      <c r="E269" s="453">
        <v>0</v>
      </c>
      <c r="F269" s="437"/>
    </row>
    <row r="270" spans="1:6" x14ac:dyDescent="0.25">
      <c r="A270" s="429">
        <v>22020202</v>
      </c>
      <c r="B270" s="430" t="s">
        <v>1141</v>
      </c>
      <c r="C270" s="969"/>
      <c r="D270" s="453">
        <v>0</v>
      </c>
      <c r="E270" s="453">
        <v>0</v>
      </c>
      <c r="F270" s="437"/>
    </row>
    <row r="271" spans="1:6" x14ac:dyDescent="0.25">
      <c r="A271" s="429">
        <v>22020203</v>
      </c>
      <c r="B271" s="430" t="s">
        <v>1143</v>
      </c>
      <c r="C271" s="969"/>
      <c r="D271" s="453">
        <v>88000</v>
      </c>
      <c r="E271" s="453">
        <v>88000</v>
      </c>
      <c r="F271" s="437">
        <v>132000</v>
      </c>
    </row>
    <row r="272" spans="1:6" x14ac:dyDescent="0.25">
      <c r="A272" s="429">
        <v>22020205</v>
      </c>
      <c r="B272" s="430" t="s">
        <v>1147</v>
      </c>
      <c r="C272" s="969"/>
      <c r="D272" s="453">
        <v>0</v>
      </c>
      <c r="E272" s="453">
        <v>0</v>
      </c>
      <c r="F272" s="437"/>
    </row>
    <row r="273" spans="1:6" x14ac:dyDescent="0.25">
      <c r="A273" s="807">
        <v>220203</v>
      </c>
      <c r="B273" s="965" t="s">
        <v>1149</v>
      </c>
      <c r="C273" s="966">
        <f>SUM(C274:C281)</f>
        <v>0</v>
      </c>
      <c r="D273" s="966">
        <f t="shared" ref="D273:F273" si="53">SUM(D274:D281)</f>
        <v>421066</v>
      </c>
      <c r="E273" s="966">
        <f t="shared" si="53"/>
        <v>421067</v>
      </c>
      <c r="F273" s="966">
        <f t="shared" si="53"/>
        <v>642000</v>
      </c>
    </row>
    <row r="274" spans="1:6" x14ac:dyDescent="0.25">
      <c r="A274" s="429">
        <v>22020301</v>
      </c>
      <c r="B274" s="430" t="s">
        <v>1151</v>
      </c>
      <c r="C274" s="969"/>
      <c r="D274" s="453">
        <v>277066</v>
      </c>
      <c r="E274" s="453">
        <v>277067</v>
      </c>
      <c r="F274" s="437">
        <v>426000</v>
      </c>
    </row>
    <row r="275" spans="1:6" x14ac:dyDescent="0.25">
      <c r="A275" s="429">
        <v>22020302</v>
      </c>
      <c r="B275" s="430" t="s">
        <v>1153</v>
      </c>
      <c r="C275" s="969"/>
      <c r="D275" s="453"/>
      <c r="E275" s="453">
        <v>0</v>
      </c>
      <c r="F275" s="437"/>
    </row>
    <row r="276" spans="1:6" x14ac:dyDescent="0.25">
      <c r="A276" s="429">
        <v>22020303</v>
      </c>
      <c r="B276" s="430" t="s">
        <v>1155</v>
      </c>
      <c r="C276" s="969"/>
      <c r="D276" s="453">
        <v>144000</v>
      </c>
      <c r="E276" s="453">
        <v>144000</v>
      </c>
      <c r="F276" s="437">
        <v>216000</v>
      </c>
    </row>
    <row r="277" spans="1:6" x14ac:dyDescent="0.25">
      <c r="A277" s="429">
        <v>22020304</v>
      </c>
      <c r="B277" s="430" t="s">
        <v>1157</v>
      </c>
      <c r="C277" s="969"/>
      <c r="D277" s="453">
        <v>0</v>
      </c>
      <c r="E277" s="453">
        <v>0</v>
      </c>
      <c r="F277" s="437"/>
    </row>
    <row r="278" spans="1:6" x14ac:dyDescent="0.25">
      <c r="A278" s="429">
        <v>22020305</v>
      </c>
      <c r="B278" s="430" t="s">
        <v>1159</v>
      </c>
      <c r="C278" s="969"/>
      <c r="D278" s="453">
        <v>0</v>
      </c>
      <c r="E278" s="453">
        <v>0</v>
      </c>
      <c r="F278" s="437"/>
    </row>
    <row r="279" spans="1:6" x14ac:dyDescent="0.25">
      <c r="A279" s="429">
        <v>22020306</v>
      </c>
      <c r="B279" s="430" t="s">
        <v>1161</v>
      </c>
      <c r="C279" s="969"/>
      <c r="D279" s="453">
        <v>0</v>
      </c>
      <c r="E279" s="453">
        <v>0</v>
      </c>
      <c r="F279" s="437"/>
    </row>
    <row r="280" spans="1:6" x14ac:dyDescent="0.25">
      <c r="A280" s="429">
        <v>22020307</v>
      </c>
      <c r="B280" s="430" t="s">
        <v>1163</v>
      </c>
      <c r="C280" s="969"/>
      <c r="D280" s="453">
        <v>0</v>
      </c>
      <c r="E280" s="453">
        <v>0</v>
      </c>
      <c r="F280" s="437"/>
    </row>
    <row r="281" spans="1:6" x14ac:dyDescent="0.25">
      <c r="A281" s="972" t="s">
        <v>1170</v>
      </c>
      <c r="B281" s="430" t="s">
        <v>1171</v>
      </c>
      <c r="C281" s="969"/>
      <c r="D281" s="453">
        <v>0</v>
      </c>
      <c r="E281" s="453">
        <v>0</v>
      </c>
      <c r="F281" s="437"/>
    </row>
    <row r="282" spans="1:6" x14ac:dyDescent="0.25">
      <c r="A282" s="807">
        <v>220204</v>
      </c>
      <c r="B282" s="965" t="s">
        <v>1173</v>
      </c>
      <c r="C282" s="991">
        <f>SUM(C283:C289)</f>
        <v>0</v>
      </c>
      <c r="D282" s="991">
        <f t="shared" ref="D282:F282" si="54">SUM(D283:D289)</f>
        <v>338500</v>
      </c>
      <c r="E282" s="991">
        <f t="shared" si="54"/>
        <v>312000</v>
      </c>
      <c r="F282" s="991">
        <f t="shared" si="54"/>
        <v>538000</v>
      </c>
    </row>
    <row r="283" spans="1:6" x14ac:dyDescent="0.25">
      <c r="A283" s="429">
        <v>22020401</v>
      </c>
      <c r="B283" s="430" t="s">
        <v>1175</v>
      </c>
      <c r="C283" s="969"/>
      <c r="D283" s="453">
        <v>100000</v>
      </c>
      <c r="E283" s="453">
        <v>100000</v>
      </c>
      <c r="F283" s="437">
        <v>220000</v>
      </c>
    </row>
    <row r="284" spans="1:6" x14ac:dyDescent="0.25">
      <c r="A284" s="429">
        <v>22020402</v>
      </c>
      <c r="B284" s="430" t="s">
        <v>1177</v>
      </c>
      <c r="C284" s="969"/>
      <c r="D284" s="453"/>
      <c r="E284" s="453">
        <v>0</v>
      </c>
      <c r="F284" s="437"/>
    </row>
    <row r="285" spans="1:6" x14ac:dyDescent="0.25">
      <c r="A285" s="429">
        <v>22020403</v>
      </c>
      <c r="B285" s="430" t="s">
        <v>1179</v>
      </c>
      <c r="C285" s="969"/>
      <c r="D285" s="453"/>
      <c r="E285" s="453">
        <v>0</v>
      </c>
      <c r="F285" s="437"/>
    </row>
    <row r="286" spans="1:6" x14ac:dyDescent="0.25">
      <c r="A286" s="429">
        <v>22020404</v>
      </c>
      <c r="B286" s="430" t="s">
        <v>1181</v>
      </c>
      <c r="C286" s="969"/>
      <c r="D286" s="453">
        <v>216000</v>
      </c>
      <c r="E286" s="453">
        <v>192000</v>
      </c>
      <c r="F286" s="437">
        <v>288000</v>
      </c>
    </row>
    <row r="287" spans="1:6" x14ac:dyDescent="0.25">
      <c r="A287" s="429">
        <v>22020405</v>
      </c>
      <c r="B287" s="430" t="s">
        <v>1183</v>
      </c>
      <c r="C287" s="969"/>
      <c r="D287" s="453">
        <v>22500</v>
      </c>
      <c r="E287" s="453">
        <v>20000</v>
      </c>
      <c r="F287" s="437">
        <v>30000</v>
      </c>
    </row>
    <row r="288" spans="1:6" x14ac:dyDescent="0.25">
      <c r="A288" s="429">
        <v>22020406</v>
      </c>
      <c r="B288" s="430" t="s">
        <v>1185</v>
      </c>
      <c r="C288" s="969"/>
      <c r="D288" s="453">
        <v>0</v>
      </c>
      <c r="E288" s="453">
        <v>0</v>
      </c>
      <c r="F288" s="437"/>
    </row>
    <row r="289" spans="1:6" x14ac:dyDescent="0.25">
      <c r="A289" s="972" t="s">
        <v>1186</v>
      </c>
      <c r="B289" s="430" t="s">
        <v>1254</v>
      </c>
      <c r="C289" s="969"/>
      <c r="D289" s="453">
        <v>0</v>
      </c>
      <c r="E289" s="453">
        <v>0</v>
      </c>
      <c r="F289" s="437"/>
    </row>
    <row r="290" spans="1:6" x14ac:dyDescent="0.25">
      <c r="A290" s="807">
        <v>220205</v>
      </c>
      <c r="B290" s="965" t="s">
        <v>1189</v>
      </c>
      <c r="C290" s="991">
        <f>SUM(C291:C292)</f>
        <v>0</v>
      </c>
      <c r="D290" s="991">
        <f t="shared" ref="D290:F290" si="55">SUM(D291:D292)</f>
        <v>0</v>
      </c>
      <c r="E290" s="991">
        <f t="shared" si="55"/>
        <v>0</v>
      </c>
      <c r="F290" s="991">
        <f t="shared" si="55"/>
        <v>0</v>
      </c>
    </row>
    <row r="291" spans="1:6" x14ac:dyDescent="0.25">
      <c r="A291" s="429">
        <v>22020501</v>
      </c>
      <c r="B291" s="430" t="s">
        <v>1191</v>
      </c>
      <c r="C291" s="969"/>
      <c r="D291" s="453">
        <v>0</v>
      </c>
      <c r="E291" s="453">
        <v>0</v>
      </c>
      <c r="F291" s="437"/>
    </row>
    <row r="292" spans="1:6" x14ac:dyDescent="0.25">
      <c r="A292" s="429">
        <v>22020502</v>
      </c>
      <c r="B292" s="430" t="s">
        <v>1255</v>
      </c>
      <c r="C292" s="969"/>
      <c r="D292" s="453">
        <v>0</v>
      </c>
      <c r="E292" s="453">
        <v>0</v>
      </c>
      <c r="F292" s="437"/>
    </row>
    <row r="293" spans="1:6" x14ac:dyDescent="0.25">
      <c r="A293" s="807">
        <v>220206</v>
      </c>
      <c r="B293" s="965" t="s">
        <v>1195</v>
      </c>
      <c r="C293" s="991">
        <f>SUM(C294:C295)</f>
        <v>0</v>
      </c>
      <c r="D293" s="991">
        <f t="shared" ref="D293:F293" si="56">SUM(D294:D295)</f>
        <v>45000</v>
      </c>
      <c r="E293" s="991">
        <f t="shared" si="56"/>
        <v>40000</v>
      </c>
      <c r="F293" s="991">
        <f t="shared" si="56"/>
        <v>60000</v>
      </c>
    </row>
    <row r="294" spans="1:6" x14ac:dyDescent="0.25">
      <c r="A294" s="429">
        <v>22020601</v>
      </c>
      <c r="B294" s="430" t="s">
        <v>1197</v>
      </c>
      <c r="C294" s="969"/>
      <c r="D294" s="453">
        <v>0</v>
      </c>
      <c r="E294" s="453">
        <v>0</v>
      </c>
      <c r="F294" s="437"/>
    </row>
    <row r="295" spans="1:6" x14ac:dyDescent="0.25">
      <c r="A295" s="429">
        <v>22020605</v>
      </c>
      <c r="B295" s="430" t="s">
        <v>1205</v>
      </c>
      <c r="C295" s="969"/>
      <c r="D295" s="453">
        <v>45000</v>
      </c>
      <c r="E295" s="453">
        <v>40000</v>
      </c>
      <c r="F295" s="437">
        <v>60000</v>
      </c>
    </row>
    <row r="296" spans="1:6" ht="25.5" x14ac:dyDescent="0.25">
      <c r="A296" s="807">
        <v>220207</v>
      </c>
      <c r="B296" s="965" t="s">
        <v>1256</v>
      </c>
      <c r="C296" s="991">
        <f>SUM(C297:C300)</f>
        <v>0</v>
      </c>
      <c r="D296" s="991">
        <f t="shared" ref="D296:F296" si="57">SUM(D297:D300)</f>
        <v>0</v>
      </c>
      <c r="E296" s="991">
        <f t="shared" si="57"/>
        <v>0</v>
      </c>
      <c r="F296" s="991">
        <f t="shared" si="57"/>
        <v>0</v>
      </c>
    </row>
    <row r="297" spans="1:6" x14ac:dyDescent="0.25">
      <c r="A297" s="429">
        <v>22020701</v>
      </c>
      <c r="B297" s="430" t="s">
        <v>1209</v>
      </c>
      <c r="C297" s="969"/>
      <c r="D297" s="453">
        <v>0</v>
      </c>
      <c r="E297" s="453">
        <v>0</v>
      </c>
      <c r="F297" s="437"/>
    </row>
    <row r="298" spans="1:6" x14ac:dyDescent="0.25">
      <c r="A298" s="429">
        <v>22020702</v>
      </c>
      <c r="B298" s="430" t="s">
        <v>1211</v>
      </c>
      <c r="C298" s="969"/>
      <c r="D298" s="453">
        <v>0</v>
      </c>
      <c r="E298" s="453">
        <v>0</v>
      </c>
      <c r="F298" s="437"/>
    </row>
    <row r="299" spans="1:6" x14ac:dyDescent="0.25">
      <c r="A299" s="429">
        <v>22020703</v>
      </c>
      <c r="B299" s="430" t="s">
        <v>1213</v>
      </c>
      <c r="C299" s="969"/>
      <c r="D299" s="453">
        <v>0</v>
      </c>
      <c r="E299" s="453">
        <v>0</v>
      </c>
      <c r="F299" s="437"/>
    </row>
    <row r="300" spans="1:6" x14ac:dyDescent="0.25">
      <c r="A300" s="429">
        <v>22020704</v>
      </c>
      <c r="B300" s="430" t="s">
        <v>1215</v>
      </c>
      <c r="C300" s="969"/>
      <c r="D300" s="453">
        <v>0</v>
      </c>
      <c r="E300" s="453">
        <v>0</v>
      </c>
      <c r="F300" s="437"/>
    </row>
    <row r="301" spans="1:6" x14ac:dyDescent="0.25">
      <c r="A301" s="807">
        <v>220208</v>
      </c>
      <c r="B301" s="965" t="s">
        <v>1217</v>
      </c>
      <c r="C301" s="991">
        <f>SUM(C302:C304)</f>
        <v>0</v>
      </c>
      <c r="D301" s="991">
        <f t="shared" ref="D301:F301" si="58">SUM(D302:D304)</f>
        <v>677208</v>
      </c>
      <c r="E301" s="991">
        <f t="shared" si="58"/>
        <v>677141</v>
      </c>
      <c r="F301" s="991">
        <f t="shared" si="58"/>
        <v>1097318</v>
      </c>
    </row>
    <row r="302" spans="1:6" x14ac:dyDescent="0.25">
      <c r="A302" s="429">
        <v>22020801</v>
      </c>
      <c r="B302" s="430" t="s">
        <v>1219</v>
      </c>
      <c r="C302" s="969"/>
      <c r="D302" s="453">
        <v>398808</v>
      </c>
      <c r="E302" s="453">
        <v>398808</v>
      </c>
      <c r="F302" s="437">
        <v>597318</v>
      </c>
    </row>
    <row r="303" spans="1:6" x14ac:dyDescent="0.25">
      <c r="A303" s="429">
        <v>22020803</v>
      </c>
      <c r="B303" s="430" t="s">
        <v>1223</v>
      </c>
      <c r="C303" s="969"/>
      <c r="D303" s="453">
        <v>278400</v>
      </c>
      <c r="E303" s="453">
        <v>278333</v>
      </c>
      <c r="F303" s="437">
        <v>500000</v>
      </c>
    </row>
    <row r="304" spans="1:6" x14ac:dyDescent="0.25">
      <c r="A304" s="972" t="s">
        <v>1224</v>
      </c>
      <c r="B304" s="430" t="s">
        <v>1225</v>
      </c>
      <c r="C304" s="969"/>
      <c r="D304" s="453">
        <v>0</v>
      </c>
      <c r="E304" s="453">
        <v>0</v>
      </c>
      <c r="F304" s="437"/>
    </row>
    <row r="305" spans="1:6" x14ac:dyDescent="0.25">
      <c r="A305" s="807">
        <v>220210</v>
      </c>
      <c r="B305" s="965" t="s">
        <v>1227</v>
      </c>
      <c r="C305" s="991">
        <f>SUM(C306:C318)</f>
        <v>0</v>
      </c>
      <c r="D305" s="991">
        <f t="shared" ref="D305:F305" si="59">SUM(D306:D318)</f>
        <v>21600</v>
      </c>
      <c r="E305" s="991">
        <f t="shared" si="59"/>
        <v>21600</v>
      </c>
      <c r="F305" s="991">
        <f t="shared" si="59"/>
        <v>32400</v>
      </c>
    </row>
    <row r="306" spans="1:6" x14ac:dyDescent="0.25">
      <c r="A306" s="429">
        <v>22021001</v>
      </c>
      <c r="B306" s="430" t="s">
        <v>1228</v>
      </c>
      <c r="C306" s="969"/>
      <c r="D306" s="453">
        <v>21600</v>
      </c>
      <c r="E306" s="453">
        <v>21600</v>
      </c>
      <c r="F306" s="437">
        <v>32400</v>
      </c>
    </row>
    <row r="307" spans="1:6" x14ac:dyDescent="0.25">
      <c r="A307" s="429">
        <v>22021002</v>
      </c>
      <c r="B307" s="430" t="s">
        <v>1257</v>
      </c>
      <c r="C307" s="969"/>
      <c r="D307" s="453">
        <v>0</v>
      </c>
      <c r="E307" s="453">
        <v>0</v>
      </c>
      <c r="F307" s="437"/>
    </row>
    <row r="308" spans="1:6" x14ac:dyDescent="0.25">
      <c r="A308" s="429">
        <v>22021007</v>
      </c>
      <c r="B308" s="430" t="s">
        <v>1243</v>
      </c>
      <c r="C308" s="969"/>
      <c r="D308" s="453">
        <v>0</v>
      </c>
      <c r="E308" s="453">
        <v>0</v>
      </c>
      <c r="F308" s="437"/>
    </row>
    <row r="309" spans="1:6" x14ac:dyDescent="0.25">
      <c r="A309" s="429">
        <v>22021014</v>
      </c>
      <c r="B309" s="430" t="s">
        <v>1233</v>
      </c>
      <c r="C309" s="969"/>
      <c r="D309" s="453">
        <v>0</v>
      </c>
      <c r="E309" s="453">
        <v>0</v>
      </c>
      <c r="F309" s="437"/>
    </row>
    <row r="310" spans="1:6" x14ac:dyDescent="0.25">
      <c r="A310" s="429">
        <v>22021022</v>
      </c>
      <c r="B310" s="430" t="s">
        <v>1234</v>
      </c>
      <c r="C310" s="969"/>
      <c r="D310" s="453">
        <v>0</v>
      </c>
      <c r="E310" s="453">
        <v>0</v>
      </c>
      <c r="F310" s="437"/>
    </row>
    <row r="311" spans="1:6" x14ac:dyDescent="0.25">
      <c r="A311" s="429">
        <v>22021023</v>
      </c>
      <c r="B311" s="430" t="s">
        <v>1235</v>
      </c>
      <c r="C311" s="969"/>
      <c r="D311" s="453">
        <v>0</v>
      </c>
      <c r="E311" s="453">
        <v>0</v>
      </c>
      <c r="F311" s="437"/>
    </row>
    <row r="312" spans="1:6" x14ac:dyDescent="0.25">
      <c r="A312" s="429">
        <v>22021024</v>
      </c>
      <c r="B312" s="430" t="s">
        <v>1275</v>
      </c>
      <c r="C312" s="969"/>
      <c r="D312" s="453">
        <v>0</v>
      </c>
      <c r="E312" s="453">
        <v>0</v>
      </c>
      <c r="F312" s="437"/>
    </row>
    <row r="313" spans="1:6" x14ac:dyDescent="0.25">
      <c r="A313" s="429">
        <v>22021026</v>
      </c>
      <c r="B313" s="430" t="s">
        <v>787</v>
      </c>
      <c r="C313" s="969"/>
      <c r="D313" s="453">
        <v>0</v>
      </c>
      <c r="E313" s="453">
        <v>0</v>
      </c>
      <c r="F313" s="437"/>
    </row>
    <row r="314" spans="1:6" x14ac:dyDescent="0.25">
      <c r="A314" s="429">
        <v>22021027</v>
      </c>
      <c r="B314" s="430" t="s">
        <v>1273</v>
      </c>
      <c r="C314" s="969"/>
      <c r="D314" s="453">
        <v>0</v>
      </c>
      <c r="E314" s="453">
        <v>0</v>
      </c>
      <c r="F314" s="437"/>
    </row>
    <row r="315" spans="1:6" x14ac:dyDescent="0.25">
      <c r="A315" s="429">
        <v>22021031</v>
      </c>
      <c r="B315" s="430" t="s">
        <v>1261</v>
      </c>
      <c r="C315" s="969"/>
      <c r="D315" s="453">
        <v>0</v>
      </c>
      <c r="E315" s="453">
        <v>0</v>
      </c>
      <c r="F315" s="437"/>
    </row>
    <row r="316" spans="1:6" ht="25.5" x14ac:dyDescent="0.25">
      <c r="A316" s="429">
        <v>22021035</v>
      </c>
      <c r="B316" s="430" t="s">
        <v>1262</v>
      </c>
      <c r="C316" s="969"/>
      <c r="D316" s="453">
        <v>0</v>
      </c>
      <c r="E316" s="453">
        <v>0</v>
      </c>
      <c r="F316" s="437"/>
    </row>
    <row r="317" spans="1:6" x14ac:dyDescent="0.25">
      <c r="A317" s="429">
        <v>22021037</v>
      </c>
      <c r="B317" s="430" t="s">
        <v>1263</v>
      </c>
      <c r="C317" s="969"/>
      <c r="D317" s="453">
        <v>0</v>
      </c>
      <c r="E317" s="453">
        <v>0</v>
      </c>
      <c r="F317" s="437"/>
    </row>
    <row r="318" spans="1:6" x14ac:dyDescent="0.25">
      <c r="A318" s="429">
        <v>22021064</v>
      </c>
      <c r="B318" s="430" t="s">
        <v>1265</v>
      </c>
      <c r="C318" s="969"/>
      <c r="D318" s="453">
        <v>0</v>
      </c>
      <c r="E318" s="453">
        <v>0</v>
      </c>
      <c r="F318" s="437"/>
    </row>
    <row r="319" spans="1:6" x14ac:dyDescent="0.25">
      <c r="A319" s="807"/>
      <c r="B319" s="989" t="s">
        <v>1276</v>
      </c>
      <c r="C319" s="976">
        <f>SUM(C262,C265,C268,C273,C282,C290,C293,C296,C301,C305)</f>
        <v>0</v>
      </c>
      <c r="D319" s="976">
        <f>SUM(D262,D265,D268,D273,D282,D290,D293,D296,D301,D305)</f>
        <v>1591374</v>
      </c>
      <c r="E319" s="976">
        <f>SUM(E262,E265,E268,E273,E282,E290,E293,E296,E301,E305)</f>
        <v>1559808</v>
      </c>
      <c r="F319" s="976">
        <f>SUM(F262,F265,F268,F273,F282,F290,F293,F296,F301,F305)</f>
        <v>2501718</v>
      </c>
    </row>
    <row r="320" spans="1:6" s="1213" customFormat="1" x14ac:dyDescent="0.25">
      <c r="A320" s="1209"/>
      <c r="B320" s="1210"/>
      <c r="C320" s="1211"/>
      <c r="D320" s="1211"/>
      <c r="E320" s="1211"/>
      <c r="F320" s="1212"/>
    </row>
    <row r="321" spans="1:6" x14ac:dyDescent="0.25">
      <c r="A321" s="1433" t="s">
        <v>1247</v>
      </c>
      <c r="B321" s="1433"/>
      <c r="C321" s="961"/>
      <c r="D321" s="437"/>
      <c r="E321" s="437"/>
      <c r="F321" s="437"/>
    </row>
    <row r="322" spans="1:6" ht="19.5" customHeight="1" x14ac:dyDescent="0.25">
      <c r="A322" s="1435" t="s">
        <v>2471</v>
      </c>
      <c r="B322" s="1436"/>
      <c r="C322" s="1437"/>
      <c r="D322" s="437"/>
      <c r="E322" s="437"/>
      <c r="F322" s="437"/>
    </row>
    <row r="323" spans="1:6" ht="21.75" customHeight="1" x14ac:dyDescent="0.25">
      <c r="A323" s="807">
        <v>21</v>
      </c>
      <c r="B323" s="965" t="s">
        <v>1125</v>
      </c>
      <c r="C323" s="966">
        <f>SUM(C325)</f>
        <v>175406414</v>
      </c>
      <c r="D323" s="966">
        <f t="shared" ref="D323:E323" si="60">SUM(D325)</f>
        <v>183290742</v>
      </c>
      <c r="E323" s="966">
        <f t="shared" si="60"/>
        <v>190229711</v>
      </c>
      <c r="F323" s="966">
        <f>SUM(F325)</f>
        <v>200000000</v>
      </c>
    </row>
    <row r="324" spans="1:6" x14ac:dyDescent="0.25">
      <c r="A324" s="441">
        <v>210101</v>
      </c>
      <c r="B324" s="967" t="s">
        <v>1126</v>
      </c>
      <c r="C324" s="813"/>
      <c r="D324" s="428"/>
      <c r="E324" s="427"/>
      <c r="F324" s="437"/>
    </row>
    <row r="325" spans="1:6" ht="15.75" customHeight="1" x14ac:dyDescent="0.25">
      <c r="A325" s="429">
        <v>21010101</v>
      </c>
      <c r="B325" s="430" t="s">
        <v>1127</v>
      </c>
      <c r="C325" s="969">
        <v>175406414</v>
      </c>
      <c r="D325" s="437">
        <v>183290742</v>
      </c>
      <c r="E325" s="437">
        <v>190229711</v>
      </c>
      <c r="F325" s="428">
        <v>200000000</v>
      </c>
    </row>
    <row r="326" spans="1:6" x14ac:dyDescent="0.25">
      <c r="A326" s="429" t="s">
        <v>2472</v>
      </c>
      <c r="B326" s="443" t="s">
        <v>1277</v>
      </c>
      <c r="C326" s="437">
        <v>0</v>
      </c>
      <c r="D326" s="437">
        <v>0</v>
      </c>
      <c r="E326" s="437">
        <v>0</v>
      </c>
      <c r="F326" s="428">
        <v>0</v>
      </c>
    </row>
    <row r="327" spans="1:6" x14ac:dyDescent="0.25">
      <c r="A327" s="807">
        <v>2202</v>
      </c>
      <c r="B327" s="965" t="s">
        <v>1119</v>
      </c>
      <c r="C327" s="987">
        <f>(C387-C323)</f>
        <v>780650716</v>
      </c>
      <c r="D327" s="987">
        <f>(D387-D323)</f>
        <v>957323550</v>
      </c>
      <c r="E327" s="987">
        <f t="shared" ref="E327:F327" si="61">(E387-E323)</f>
        <v>1171399521</v>
      </c>
      <c r="F327" s="987">
        <f t="shared" si="61"/>
        <v>1478550000</v>
      </c>
    </row>
    <row r="328" spans="1:6" x14ac:dyDescent="0.25">
      <c r="A328" s="807">
        <v>220201</v>
      </c>
      <c r="B328" s="965" t="s">
        <v>1129</v>
      </c>
      <c r="C328" s="966">
        <f>SUM(C329:C330)</f>
        <v>35274305</v>
      </c>
      <c r="D328" s="966">
        <f>SUM(D329:D330)</f>
        <v>54700988</v>
      </c>
      <c r="E328" s="966">
        <f t="shared" ref="E328:F328" si="62">SUM(E329:E330)</f>
        <v>55000000</v>
      </c>
      <c r="F328" s="966">
        <f t="shared" si="62"/>
        <v>55000000</v>
      </c>
    </row>
    <row r="329" spans="1:6" x14ac:dyDescent="0.25">
      <c r="A329" s="429">
        <v>22020101</v>
      </c>
      <c r="B329" s="430" t="s">
        <v>1251</v>
      </c>
      <c r="C329" s="969">
        <v>35274305</v>
      </c>
      <c r="D329" s="437">
        <v>54700988</v>
      </c>
      <c r="E329" s="437">
        <v>55000000</v>
      </c>
      <c r="F329" s="437">
        <v>55000000</v>
      </c>
    </row>
    <row r="330" spans="1:6" x14ac:dyDescent="0.25">
      <c r="A330" s="972" t="s">
        <v>1252</v>
      </c>
      <c r="B330" s="430" t="s">
        <v>1253</v>
      </c>
      <c r="C330" s="969">
        <v>0</v>
      </c>
      <c r="D330" s="437">
        <v>0</v>
      </c>
      <c r="E330" s="437">
        <v>0</v>
      </c>
      <c r="F330" s="437"/>
    </row>
    <row r="331" spans="1:6" x14ac:dyDescent="0.25">
      <c r="A331" s="807">
        <v>220202</v>
      </c>
      <c r="B331" s="965" t="s">
        <v>1137</v>
      </c>
      <c r="C331" s="966">
        <f>SUM(C332:C336)</f>
        <v>23607302</v>
      </c>
      <c r="D331" s="966">
        <f>SUM(D332:D336)</f>
        <v>3964970</v>
      </c>
      <c r="E331" s="966">
        <f t="shared" ref="E331:F331" si="63">SUM(E332:E336)</f>
        <v>5983937</v>
      </c>
      <c r="F331" s="966">
        <f t="shared" si="63"/>
        <v>6000000</v>
      </c>
    </row>
    <row r="332" spans="1:6" ht="28.5" customHeight="1" x14ac:dyDescent="0.25">
      <c r="A332" s="429">
        <v>22020201</v>
      </c>
      <c r="B332" s="430" t="s">
        <v>1278</v>
      </c>
      <c r="C332" s="969">
        <v>22407302</v>
      </c>
      <c r="D332" s="437">
        <v>3964970</v>
      </c>
      <c r="E332" s="437">
        <v>5883937</v>
      </c>
      <c r="F332" s="437">
        <v>6000000</v>
      </c>
    </row>
    <row r="333" spans="1:6" x14ac:dyDescent="0.25">
      <c r="A333" s="429">
        <v>22020202</v>
      </c>
      <c r="B333" s="430" t="s">
        <v>1141</v>
      </c>
      <c r="C333" s="969">
        <v>0</v>
      </c>
      <c r="D333" s="437">
        <v>0</v>
      </c>
      <c r="E333" s="437">
        <v>0</v>
      </c>
      <c r="F333" s="437"/>
    </row>
    <row r="334" spans="1:6" x14ac:dyDescent="0.25">
      <c r="A334" s="429">
        <v>22020203</v>
      </c>
      <c r="B334" s="430" t="s">
        <v>1143</v>
      </c>
      <c r="C334" s="969">
        <v>0</v>
      </c>
      <c r="D334" s="437">
        <v>0</v>
      </c>
      <c r="E334" s="437">
        <v>0</v>
      </c>
      <c r="F334" s="437"/>
    </row>
    <row r="335" spans="1:6" x14ac:dyDescent="0.25">
      <c r="A335" s="429">
        <v>22020204</v>
      </c>
      <c r="B335" s="430" t="s">
        <v>1145</v>
      </c>
      <c r="C335" s="969">
        <v>0</v>
      </c>
      <c r="D335" s="437">
        <v>0</v>
      </c>
      <c r="E335" s="437">
        <v>0</v>
      </c>
      <c r="F335" s="437"/>
    </row>
    <row r="336" spans="1:6" x14ac:dyDescent="0.25">
      <c r="A336" s="429">
        <v>22020205</v>
      </c>
      <c r="B336" s="430" t="s">
        <v>1147</v>
      </c>
      <c r="C336" s="969">
        <v>1200000</v>
      </c>
      <c r="D336" s="437">
        <v>0</v>
      </c>
      <c r="E336" s="437">
        <v>100000</v>
      </c>
      <c r="F336" s="994" t="s">
        <v>2473</v>
      </c>
    </row>
    <row r="337" spans="1:6" x14ac:dyDescent="0.25">
      <c r="A337" s="807">
        <v>220203</v>
      </c>
      <c r="B337" s="965" t="s">
        <v>1149</v>
      </c>
      <c r="C337" s="966">
        <f>SUM(C338:C346)</f>
        <v>4551975</v>
      </c>
      <c r="D337" s="966">
        <f>SUM(D338:D346)</f>
        <v>7447093</v>
      </c>
      <c r="E337" s="966">
        <f t="shared" ref="E337" si="64">SUM(E338:E346)</f>
        <v>7600000</v>
      </c>
      <c r="F337" s="966">
        <f>SUM(F338:F346)</f>
        <v>7050000</v>
      </c>
    </row>
    <row r="338" spans="1:6" x14ac:dyDescent="0.25">
      <c r="A338" s="429">
        <v>22020301</v>
      </c>
      <c r="B338" s="430" t="s">
        <v>1279</v>
      </c>
      <c r="C338" s="969">
        <v>2967675</v>
      </c>
      <c r="D338" s="437">
        <v>3838293</v>
      </c>
      <c r="E338" s="437">
        <v>3900000</v>
      </c>
      <c r="F338" s="437">
        <v>4000000</v>
      </c>
    </row>
    <row r="339" spans="1:6" x14ac:dyDescent="0.25">
      <c r="A339" s="429">
        <v>22020302</v>
      </c>
      <c r="B339" s="430" t="s">
        <v>1153</v>
      </c>
      <c r="C339" s="969">
        <v>0</v>
      </c>
      <c r="D339" s="437">
        <v>0</v>
      </c>
      <c r="E339" s="437">
        <v>0</v>
      </c>
      <c r="F339" s="437">
        <v>300000</v>
      </c>
    </row>
    <row r="340" spans="1:6" x14ac:dyDescent="0.25">
      <c r="A340" s="429">
        <v>22020303</v>
      </c>
      <c r="B340" s="430" t="s">
        <v>1239</v>
      </c>
      <c r="C340" s="969">
        <v>1584300</v>
      </c>
      <c r="D340" s="437">
        <v>1808800</v>
      </c>
      <c r="E340" s="428">
        <v>1900000</v>
      </c>
      <c r="F340" s="437">
        <v>2000000</v>
      </c>
    </row>
    <row r="341" spans="1:6" x14ac:dyDescent="0.25">
      <c r="A341" s="429">
        <v>22020304</v>
      </c>
      <c r="B341" s="430" t="s">
        <v>1157</v>
      </c>
      <c r="C341" s="969">
        <v>0</v>
      </c>
      <c r="D341" s="437">
        <v>0</v>
      </c>
      <c r="E341" s="437">
        <v>0</v>
      </c>
      <c r="F341" s="437"/>
    </row>
    <row r="342" spans="1:6" x14ac:dyDescent="0.25">
      <c r="A342" s="429">
        <v>22020305</v>
      </c>
      <c r="B342" s="430" t="s">
        <v>1280</v>
      </c>
      <c r="C342" s="969">
        <v>0</v>
      </c>
      <c r="D342" s="437">
        <v>1800000</v>
      </c>
      <c r="E342" s="437">
        <v>1800000</v>
      </c>
      <c r="F342" s="437">
        <v>500000</v>
      </c>
    </row>
    <row r="343" spans="1:6" x14ac:dyDescent="0.25">
      <c r="A343" s="429">
        <v>22020306</v>
      </c>
      <c r="B343" s="430" t="s">
        <v>1281</v>
      </c>
      <c r="C343" s="969">
        <v>0</v>
      </c>
      <c r="D343" s="437">
        <v>0</v>
      </c>
      <c r="E343" s="437">
        <v>0</v>
      </c>
      <c r="F343" s="437"/>
    </row>
    <row r="344" spans="1:6" x14ac:dyDescent="0.25">
      <c r="A344" s="429">
        <v>22020307</v>
      </c>
      <c r="B344" s="430" t="s">
        <v>1163</v>
      </c>
      <c r="C344" s="969">
        <v>0</v>
      </c>
      <c r="D344" s="437">
        <v>0</v>
      </c>
      <c r="E344" s="437">
        <v>0</v>
      </c>
      <c r="F344" s="437">
        <v>250000</v>
      </c>
    </row>
    <row r="345" spans="1:6" x14ac:dyDescent="0.25">
      <c r="A345" s="429">
        <v>22020308</v>
      </c>
      <c r="B345" s="430" t="s">
        <v>1165</v>
      </c>
      <c r="C345" s="969">
        <v>0</v>
      </c>
      <c r="D345" s="437">
        <v>0</v>
      </c>
      <c r="E345" s="437">
        <v>0</v>
      </c>
      <c r="F345" s="437">
        <v>0</v>
      </c>
    </row>
    <row r="346" spans="1:6" x14ac:dyDescent="0.25">
      <c r="A346" s="429">
        <v>22020309</v>
      </c>
      <c r="B346" s="430" t="s">
        <v>1167</v>
      </c>
      <c r="C346" s="969">
        <v>0</v>
      </c>
      <c r="D346" s="437">
        <v>0</v>
      </c>
      <c r="E346" s="437">
        <v>0</v>
      </c>
      <c r="F346" s="437">
        <v>0</v>
      </c>
    </row>
    <row r="347" spans="1:6" x14ac:dyDescent="0.25">
      <c r="A347" s="807">
        <v>220204</v>
      </c>
      <c r="B347" s="965" t="s">
        <v>1173</v>
      </c>
      <c r="C347" s="966">
        <f>SUM(C348:C354)</f>
        <v>61159382</v>
      </c>
      <c r="D347" s="966">
        <f>SUM(D348:D354)</f>
        <v>126973655</v>
      </c>
      <c r="E347" s="966">
        <f t="shared" ref="E347" si="65">SUM(E348:E354)</f>
        <v>129048700</v>
      </c>
      <c r="F347" s="966">
        <f>SUM(F348:F354)</f>
        <v>119000000</v>
      </c>
    </row>
    <row r="348" spans="1:6" x14ac:dyDescent="0.25">
      <c r="A348" s="429">
        <v>22020401</v>
      </c>
      <c r="B348" s="430" t="s">
        <v>1175</v>
      </c>
      <c r="C348" s="969">
        <v>6821890</v>
      </c>
      <c r="D348" s="437">
        <v>12574254</v>
      </c>
      <c r="E348" s="428">
        <v>12650000</v>
      </c>
      <c r="F348" s="437">
        <v>17000000</v>
      </c>
    </row>
    <row r="349" spans="1:6" x14ac:dyDescent="0.25">
      <c r="A349" s="429">
        <v>22020402</v>
      </c>
      <c r="B349" s="430" t="s">
        <v>1177</v>
      </c>
      <c r="C349" s="969">
        <v>0</v>
      </c>
      <c r="D349" s="437">
        <v>0</v>
      </c>
      <c r="E349" s="437">
        <v>0</v>
      </c>
      <c r="F349" s="437">
        <v>10000000</v>
      </c>
    </row>
    <row r="350" spans="1:6" x14ac:dyDescent="0.25">
      <c r="A350" s="429">
        <v>22020403</v>
      </c>
      <c r="B350" s="430" t="s">
        <v>1282</v>
      </c>
      <c r="C350" s="969">
        <v>47745542</v>
      </c>
      <c r="D350" s="437">
        <v>100524738</v>
      </c>
      <c r="E350" s="437">
        <v>101000000</v>
      </c>
      <c r="F350" s="437">
        <v>55000000</v>
      </c>
    </row>
    <row r="351" spans="1:6" x14ac:dyDescent="0.25">
      <c r="A351" s="429">
        <v>22020404</v>
      </c>
      <c r="B351" s="430" t="s">
        <v>1181</v>
      </c>
      <c r="C351" s="969">
        <v>0</v>
      </c>
      <c r="D351" s="437">
        <v>0</v>
      </c>
      <c r="E351" s="437">
        <v>0</v>
      </c>
      <c r="F351" s="437">
        <v>25000000</v>
      </c>
    </row>
    <row r="352" spans="1:6" x14ac:dyDescent="0.25">
      <c r="A352" s="429">
        <v>22020405</v>
      </c>
      <c r="B352" s="430" t="s">
        <v>1283</v>
      </c>
      <c r="C352" s="969">
        <v>553000</v>
      </c>
      <c r="D352" s="437">
        <v>931500</v>
      </c>
      <c r="E352" s="437">
        <v>1898700</v>
      </c>
      <c r="F352" s="437">
        <v>2000000</v>
      </c>
    </row>
    <row r="353" spans="1:6" x14ac:dyDescent="0.25">
      <c r="A353" s="429">
        <v>22020406</v>
      </c>
      <c r="B353" s="430" t="s">
        <v>1185</v>
      </c>
      <c r="C353" s="969">
        <v>6038950</v>
      </c>
      <c r="D353" s="437">
        <v>12943163</v>
      </c>
      <c r="E353" s="437">
        <v>13500000</v>
      </c>
      <c r="F353" s="437">
        <v>10000000</v>
      </c>
    </row>
    <row r="354" spans="1:6" x14ac:dyDescent="0.25">
      <c r="A354" s="972" t="s">
        <v>1186</v>
      </c>
      <c r="B354" s="430" t="s">
        <v>1187</v>
      </c>
      <c r="C354" s="969">
        <v>0</v>
      </c>
      <c r="D354" s="437">
        <v>0</v>
      </c>
      <c r="E354" s="437">
        <v>0</v>
      </c>
      <c r="F354" s="437"/>
    </row>
    <row r="355" spans="1:6" x14ac:dyDescent="0.25">
      <c r="A355" s="807">
        <v>220205</v>
      </c>
      <c r="B355" s="965" t="s">
        <v>1189</v>
      </c>
      <c r="C355" s="966">
        <f>SUM(C356:C358)</f>
        <v>40178113</v>
      </c>
      <c r="D355" s="966">
        <f>SUM(D356:D358)</f>
        <v>42342474</v>
      </c>
      <c r="E355" s="966">
        <f t="shared" ref="E355" si="66">SUM(E356:E358)</f>
        <v>216435627</v>
      </c>
      <c r="F355" s="966">
        <f>SUM(F356:F358)</f>
        <v>401500000</v>
      </c>
    </row>
    <row r="356" spans="1:6" x14ac:dyDescent="0.25">
      <c r="A356" s="429">
        <v>22020501</v>
      </c>
      <c r="B356" s="430" t="s">
        <v>1191</v>
      </c>
      <c r="C356" s="969">
        <v>0</v>
      </c>
      <c r="D356" s="437">
        <v>1500000</v>
      </c>
      <c r="E356" s="437">
        <v>1500000</v>
      </c>
      <c r="F356" s="437">
        <v>1500000</v>
      </c>
    </row>
    <row r="357" spans="1:6" x14ac:dyDescent="0.25">
      <c r="A357" s="429">
        <v>22020502</v>
      </c>
      <c r="B357" s="430" t="s">
        <v>1193</v>
      </c>
      <c r="C357" s="969">
        <v>0</v>
      </c>
      <c r="D357" s="437">
        <v>0</v>
      </c>
      <c r="E357" s="437">
        <v>0</v>
      </c>
      <c r="F357" s="437"/>
    </row>
    <row r="358" spans="1:6" x14ac:dyDescent="0.25">
      <c r="A358" s="429">
        <v>22020503</v>
      </c>
      <c r="B358" s="430" t="s">
        <v>1284</v>
      </c>
      <c r="C358" s="969">
        <v>40178113</v>
      </c>
      <c r="D358" s="437">
        <v>40842474</v>
      </c>
      <c r="E358" s="437">
        <v>214935627</v>
      </c>
      <c r="F358" s="428">
        <v>400000000</v>
      </c>
    </row>
    <row r="359" spans="1:6" x14ac:dyDescent="0.25">
      <c r="A359" s="807">
        <v>220206</v>
      </c>
      <c r="B359" s="965" t="s">
        <v>1195</v>
      </c>
      <c r="C359" s="966">
        <f>SUM(C360:C361)</f>
        <v>14045444</v>
      </c>
      <c r="D359" s="966">
        <f>SUM(D360:D361)</f>
        <v>15594000</v>
      </c>
      <c r="E359" s="966">
        <f t="shared" ref="E359" si="67">SUM(E360:E361)</f>
        <v>15880000</v>
      </c>
      <c r="F359" s="966">
        <f>SUM(F360:F361)</f>
        <v>12500000</v>
      </c>
    </row>
    <row r="360" spans="1:6" x14ac:dyDescent="0.25">
      <c r="A360" s="429">
        <v>22020601</v>
      </c>
      <c r="B360" s="430" t="s">
        <v>1197</v>
      </c>
      <c r="C360" s="969">
        <v>4041000</v>
      </c>
      <c r="D360" s="437">
        <v>5634000</v>
      </c>
      <c r="E360" s="437">
        <v>5650000</v>
      </c>
      <c r="F360" s="437">
        <v>2000000</v>
      </c>
    </row>
    <row r="361" spans="1:6" x14ac:dyDescent="0.25">
      <c r="A361" s="429">
        <v>22020605</v>
      </c>
      <c r="B361" s="430" t="s">
        <v>1205</v>
      </c>
      <c r="C361" s="969">
        <v>10004444</v>
      </c>
      <c r="D361" s="437">
        <v>9960000</v>
      </c>
      <c r="E361" s="437">
        <v>10230000</v>
      </c>
      <c r="F361" s="437">
        <v>10500000</v>
      </c>
    </row>
    <row r="362" spans="1:6" ht="27.75" customHeight="1" x14ac:dyDescent="0.25">
      <c r="A362" s="807">
        <v>220207</v>
      </c>
      <c r="B362" s="965" t="s">
        <v>1285</v>
      </c>
      <c r="C362" s="966">
        <f>SUM(C363:C367)</f>
        <v>4500000</v>
      </c>
      <c r="D362" s="966">
        <f>SUM(D363:D367)</f>
        <v>0</v>
      </c>
      <c r="E362" s="966">
        <f t="shared" ref="E362" si="68">SUM(E363:E367)</f>
        <v>0</v>
      </c>
      <c r="F362" s="966">
        <f>SUM(F363:F367)</f>
        <v>3000000</v>
      </c>
    </row>
    <row r="363" spans="1:6" x14ac:dyDescent="0.25">
      <c r="A363" s="429">
        <v>22020701</v>
      </c>
      <c r="B363" s="430" t="s">
        <v>1209</v>
      </c>
      <c r="C363" s="969">
        <v>0</v>
      </c>
      <c r="D363" s="437">
        <v>0</v>
      </c>
      <c r="E363" s="437">
        <v>0</v>
      </c>
      <c r="F363" s="437">
        <v>0</v>
      </c>
    </row>
    <row r="364" spans="1:6" x14ac:dyDescent="0.25">
      <c r="A364" s="429">
        <v>22020702</v>
      </c>
      <c r="B364" s="430" t="s">
        <v>1211</v>
      </c>
      <c r="C364" s="969">
        <v>0</v>
      </c>
      <c r="D364" s="437">
        <v>0</v>
      </c>
      <c r="E364" s="437">
        <v>0</v>
      </c>
      <c r="F364" s="437">
        <v>0</v>
      </c>
    </row>
    <row r="365" spans="1:6" x14ac:dyDescent="0.25">
      <c r="A365" s="429">
        <v>22020703</v>
      </c>
      <c r="B365" s="430" t="s">
        <v>1213</v>
      </c>
      <c r="C365" s="969">
        <v>4500000</v>
      </c>
      <c r="D365" s="437">
        <v>0</v>
      </c>
      <c r="E365" s="437">
        <v>0</v>
      </c>
      <c r="F365" s="428">
        <v>3000000</v>
      </c>
    </row>
    <row r="366" spans="1:6" x14ac:dyDescent="0.25">
      <c r="A366" s="429">
        <v>22020704</v>
      </c>
      <c r="B366" s="430" t="s">
        <v>1286</v>
      </c>
      <c r="C366" s="969">
        <v>0</v>
      </c>
      <c r="D366" s="437">
        <v>0</v>
      </c>
      <c r="E366" s="437">
        <v>0</v>
      </c>
      <c r="F366" s="437">
        <v>0</v>
      </c>
    </row>
    <row r="367" spans="1:6" x14ac:dyDescent="0.25">
      <c r="A367" s="972" t="s">
        <v>1287</v>
      </c>
      <c r="B367" s="430" t="s">
        <v>1288</v>
      </c>
      <c r="C367" s="969">
        <v>0</v>
      </c>
      <c r="D367" s="437">
        <v>0</v>
      </c>
      <c r="E367" s="437">
        <v>0</v>
      </c>
      <c r="F367" s="437"/>
    </row>
    <row r="368" spans="1:6" x14ac:dyDescent="0.25">
      <c r="A368" s="807">
        <v>220208</v>
      </c>
      <c r="B368" s="965" t="s">
        <v>1217</v>
      </c>
      <c r="C368" s="966">
        <f>SUM(C369:C371)</f>
        <v>43274900</v>
      </c>
      <c r="D368" s="966">
        <f>SUM(D369:D371)</f>
        <v>45358500</v>
      </c>
      <c r="E368" s="966">
        <f t="shared" ref="E368" si="69">SUM(E369:E371)</f>
        <v>46445000</v>
      </c>
      <c r="F368" s="966">
        <f>SUM(F369:F371)</f>
        <v>60000000</v>
      </c>
    </row>
    <row r="369" spans="1:6" x14ac:dyDescent="0.25">
      <c r="A369" s="429">
        <v>22020801</v>
      </c>
      <c r="B369" s="430" t="s">
        <v>1219</v>
      </c>
      <c r="C369" s="969">
        <v>19455000</v>
      </c>
      <c r="D369" s="437">
        <v>23941000</v>
      </c>
      <c r="E369" s="437">
        <v>24000000</v>
      </c>
      <c r="F369" s="437">
        <v>30000000</v>
      </c>
    </row>
    <row r="370" spans="1:6" x14ac:dyDescent="0.25">
      <c r="A370" s="429">
        <v>22020802</v>
      </c>
      <c r="B370" s="430" t="s">
        <v>1221</v>
      </c>
      <c r="C370" s="969">
        <v>0</v>
      </c>
      <c r="D370" s="437">
        <v>0</v>
      </c>
      <c r="E370" s="437">
        <v>0</v>
      </c>
      <c r="F370" s="437"/>
    </row>
    <row r="371" spans="1:6" x14ac:dyDescent="0.25">
      <c r="A371" s="429">
        <v>22020803</v>
      </c>
      <c r="B371" s="430" t="s">
        <v>1223</v>
      </c>
      <c r="C371" s="969">
        <v>23819900</v>
      </c>
      <c r="D371" s="437">
        <v>21417500</v>
      </c>
      <c r="E371" s="437">
        <v>22445000</v>
      </c>
      <c r="F371" s="437">
        <v>30000000</v>
      </c>
    </row>
    <row r="372" spans="1:6" x14ac:dyDescent="0.25">
      <c r="A372" s="971" t="s">
        <v>1289</v>
      </c>
      <c r="B372" s="965" t="s">
        <v>1290</v>
      </c>
      <c r="C372" s="966">
        <f>SUM(C373:C374)</f>
        <v>1238720</v>
      </c>
      <c r="D372" s="966">
        <f>SUM(D373:D374)</f>
        <v>1338487</v>
      </c>
      <c r="E372" s="966">
        <f t="shared" ref="E372:F372" si="70">SUM(E373:E374)</f>
        <v>1776094</v>
      </c>
      <c r="F372" s="966">
        <f t="shared" si="70"/>
        <v>2000000</v>
      </c>
    </row>
    <row r="373" spans="1:6" x14ac:dyDescent="0.25">
      <c r="A373" s="972" t="s">
        <v>1291</v>
      </c>
      <c r="B373" s="430" t="s">
        <v>1292</v>
      </c>
      <c r="C373" s="969">
        <v>1238720</v>
      </c>
      <c r="D373" s="437">
        <v>1338487</v>
      </c>
      <c r="E373" s="437">
        <v>1776094</v>
      </c>
      <c r="F373" s="437">
        <v>2000000</v>
      </c>
    </row>
    <row r="374" spans="1:6" x14ac:dyDescent="0.25">
      <c r="A374" s="429" t="s">
        <v>1293</v>
      </c>
      <c r="B374" s="430" t="s">
        <v>1294</v>
      </c>
      <c r="C374" s="969">
        <v>0</v>
      </c>
      <c r="D374" s="437">
        <v>0</v>
      </c>
      <c r="E374" s="437">
        <v>0</v>
      </c>
      <c r="F374" s="437"/>
    </row>
    <row r="375" spans="1:6" x14ac:dyDescent="0.25">
      <c r="A375" s="807">
        <v>220210</v>
      </c>
      <c r="B375" s="965" t="s">
        <v>1227</v>
      </c>
      <c r="C375" s="966">
        <f>SUM(C376:C386)</f>
        <v>552320575</v>
      </c>
      <c r="D375" s="966">
        <f>SUM(D376:D386)</f>
        <v>659103383</v>
      </c>
      <c r="E375" s="966">
        <f t="shared" ref="E375" si="71">SUM(E376:E386)</f>
        <v>684767368</v>
      </c>
      <c r="F375" s="966">
        <f>SUM(F376:F386)</f>
        <v>770000000</v>
      </c>
    </row>
    <row r="376" spans="1:6" x14ac:dyDescent="0.25">
      <c r="A376" s="429">
        <v>22021001</v>
      </c>
      <c r="B376" s="430" t="s">
        <v>1228</v>
      </c>
      <c r="C376" s="969">
        <v>73294608</v>
      </c>
      <c r="D376" s="437">
        <v>51789300</v>
      </c>
      <c r="E376" s="437">
        <v>52000000</v>
      </c>
      <c r="F376" s="437">
        <v>70000000</v>
      </c>
    </row>
    <row r="377" spans="1:6" ht="18.75" customHeight="1" x14ac:dyDescent="0.25">
      <c r="A377" s="972" t="s">
        <v>1295</v>
      </c>
      <c r="B377" s="430" t="s">
        <v>1257</v>
      </c>
      <c r="C377" s="969">
        <v>324419058</v>
      </c>
      <c r="D377" s="437">
        <v>359399231</v>
      </c>
      <c r="E377" s="437">
        <v>362000000</v>
      </c>
      <c r="F377" s="428">
        <v>420000000</v>
      </c>
    </row>
    <row r="378" spans="1:6" x14ac:dyDescent="0.25">
      <c r="A378" s="972" t="s">
        <v>1296</v>
      </c>
      <c r="B378" s="430" t="s">
        <v>1229</v>
      </c>
      <c r="C378" s="969">
        <v>14444639</v>
      </c>
      <c r="D378" s="437">
        <v>10068562</v>
      </c>
      <c r="E378" s="437">
        <v>15000000</v>
      </c>
      <c r="F378" s="428">
        <v>16000000</v>
      </c>
    </row>
    <row r="379" spans="1:6" x14ac:dyDescent="0.25">
      <c r="A379" s="972">
        <v>22021004</v>
      </c>
      <c r="B379" s="430" t="s">
        <v>1297</v>
      </c>
      <c r="C379" s="969">
        <v>87000</v>
      </c>
      <c r="D379" s="437">
        <v>85150</v>
      </c>
      <c r="E379" s="437">
        <v>2515150</v>
      </c>
      <c r="F379" s="428">
        <v>2500000</v>
      </c>
    </row>
    <row r="380" spans="1:6" x14ac:dyDescent="0.25">
      <c r="A380" s="972" t="s">
        <v>1298</v>
      </c>
      <c r="B380" s="430" t="s">
        <v>1231</v>
      </c>
      <c r="C380" s="969">
        <v>0</v>
      </c>
      <c r="D380" s="437">
        <v>0</v>
      </c>
      <c r="E380" s="437">
        <v>0</v>
      </c>
      <c r="F380" s="428">
        <v>0</v>
      </c>
    </row>
    <row r="381" spans="1:6" x14ac:dyDescent="0.25">
      <c r="A381" s="972" t="s">
        <v>1299</v>
      </c>
      <c r="B381" s="430" t="s">
        <v>1243</v>
      </c>
      <c r="C381" s="969">
        <v>69206647</v>
      </c>
      <c r="D381" s="437">
        <v>54113000</v>
      </c>
      <c r="E381" s="437">
        <v>66752218</v>
      </c>
      <c r="F381" s="428">
        <v>70000000</v>
      </c>
    </row>
    <row r="382" spans="1:6" x14ac:dyDescent="0.25">
      <c r="A382" s="972">
        <v>22021014</v>
      </c>
      <c r="B382" s="430" t="s">
        <v>1300</v>
      </c>
      <c r="C382" s="969">
        <v>433500</v>
      </c>
      <c r="D382" s="437">
        <v>0</v>
      </c>
      <c r="E382" s="437">
        <v>1500000</v>
      </c>
      <c r="F382" s="428">
        <v>1500000</v>
      </c>
    </row>
    <row r="383" spans="1:6" x14ac:dyDescent="0.25">
      <c r="A383" s="972">
        <v>22021019</v>
      </c>
      <c r="B383" s="430" t="s">
        <v>1301</v>
      </c>
      <c r="C383" s="969">
        <v>0</v>
      </c>
      <c r="D383" s="437">
        <v>0</v>
      </c>
      <c r="E383" s="437">
        <v>0</v>
      </c>
      <c r="F383" s="428"/>
    </row>
    <row r="384" spans="1:6" x14ac:dyDescent="0.25">
      <c r="A384" s="972">
        <v>22021022</v>
      </c>
      <c r="B384" s="430" t="s">
        <v>1234</v>
      </c>
      <c r="C384" s="969">
        <v>47322458</v>
      </c>
      <c r="D384" s="437">
        <v>85877015</v>
      </c>
      <c r="E384" s="437">
        <v>86000000</v>
      </c>
      <c r="F384" s="428">
        <v>125000000</v>
      </c>
    </row>
    <row r="385" spans="1:6" x14ac:dyDescent="0.25">
      <c r="A385" s="972">
        <v>22021027</v>
      </c>
      <c r="B385" s="430" t="s">
        <v>1244</v>
      </c>
      <c r="C385" s="969">
        <v>23112665</v>
      </c>
      <c r="D385" s="437">
        <v>53642700</v>
      </c>
      <c r="E385" s="437">
        <v>54000000</v>
      </c>
      <c r="F385" s="428">
        <v>65000000</v>
      </c>
    </row>
    <row r="386" spans="1:6" x14ac:dyDescent="0.25">
      <c r="A386" s="972">
        <v>22021076</v>
      </c>
      <c r="B386" s="430" t="s">
        <v>1302</v>
      </c>
      <c r="C386" s="969"/>
      <c r="D386" s="437">
        <v>44128425</v>
      </c>
      <c r="E386" s="437">
        <v>45000000</v>
      </c>
      <c r="F386" s="428">
        <v>0</v>
      </c>
    </row>
    <row r="387" spans="1:6" x14ac:dyDescent="0.25">
      <c r="A387" s="995"/>
      <c r="B387" s="996" t="s">
        <v>1303</v>
      </c>
      <c r="C387" s="976">
        <f>SUM(C323,C328,C331,C337,C347,C355,C359,C362,C368,C372,C375,C388,C326)</f>
        <v>956057130</v>
      </c>
      <c r="D387" s="976">
        <f t="shared" ref="D387" si="72">SUM(D323,D328,D331,D337,D347,D355,D359,D362,D368,D372,D375,D388,D326)</f>
        <v>1140614292</v>
      </c>
      <c r="E387" s="976">
        <f>SUM(E323,E328,E331,E337,E347,E355,E359,E362,E368,E372,E375,E388,E326)</f>
        <v>1361629232</v>
      </c>
      <c r="F387" s="976">
        <f>SUM(F323,F328,F331,F337,F347,F355,F359,F362,F368,F372,F375,F388,F326)</f>
        <v>1678550000</v>
      </c>
    </row>
    <row r="388" spans="1:6" x14ac:dyDescent="0.25">
      <c r="A388" s="807">
        <v>2204</v>
      </c>
      <c r="B388" s="965" t="s">
        <v>1267</v>
      </c>
      <c r="C388" s="966">
        <f t="shared" ref="C388:F389" si="73">SUM(C389:C389)</f>
        <v>500000</v>
      </c>
      <c r="D388" s="966">
        <f t="shared" si="73"/>
        <v>500000</v>
      </c>
      <c r="E388" s="966">
        <f t="shared" si="73"/>
        <v>8462795</v>
      </c>
      <c r="F388" s="966">
        <f t="shared" si="73"/>
        <v>42500000</v>
      </c>
    </row>
    <row r="389" spans="1:6" x14ac:dyDescent="0.25">
      <c r="A389" s="807">
        <v>220402</v>
      </c>
      <c r="B389" s="965" t="s">
        <v>1304</v>
      </c>
      <c r="C389" s="966">
        <f t="shared" si="73"/>
        <v>500000</v>
      </c>
      <c r="D389" s="966">
        <f t="shared" si="73"/>
        <v>500000</v>
      </c>
      <c r="E389" s="966">
        <f t="shared" si="73"/>
        <v>8462795</v>
      </c>
      <c r="F389" s="966">
        <f t="shared" si="73"/>
        <v>42500000</v>
      </c>
    </row>
    <row r="390" spans="1:6" x14ac:dyDescent="0.25">
      <c r="A390" s="429">
        <v>22040202</v>
      </c>
      <c r="B390" s="430" t="s">
        <v>1305</v>
      </c>
      <c r="C390" s="969">
        <v>500000</v>
      </c>
      <c r="D390" s="437">
        <v>500000</v>
      </c>
      <c r="E390" s="437">
        <v>8462795</v>
      </c>
      <c r="F390" s="428">
        <v>42500000</v>
      </c>
    </row>
    <row r="391" spans="1:6" s="381" customFormat="1" x14ac:dyDescent="0.25">
      <c r="A391" s="1028"/>
      <c r="B391" s="1029"/>
      <c r="C391" s="121"/>
      <c r="D391" s="121"/>
      <c r="E391" s="121"/>
      <c r="F391" s="1005"/>
    </row>
    <row r="392" spans="1:6" x14ac:dyDescent="0.25">
      <c r="A392" s="1433" t="s">
        <v>1247</v>
      </c>
      <c r="B392" s="1433"/>
      <c r="C392" s="961"/>
      <c r="D392" s="437"/>
      <c r="E392" s="437"/>
      <c r="F392" s="437"/>
    </row>
    <row r="393" spans="1:6" ht="28.5" customHeight="1" x14ac:dyDescent="0.25">
      <c r="A393" s="1439" t="s">
        <v>2474</v>
      </c>
      <c r="B393" s="1439"/>
      <c r="C393" s="813"/>
      <c r="D393" s="437"/>
      <c r="E393" s="437"/>
      <c r="F393" s="437"/>
    </row>
    <row r="394" spans="1:6" x14ac:dyDescent="0.25">
      <c r="A394" s="807">
        <v>21</v>
      </c>
      <c r="B394" s="965" t="s">
        <v>1125</v>
      </c>
      <c r="C394" s="966">
        <f t="shared" ref="C394:F394" si="74">SUM(C396:C396)</f>
        <v>78779589</v>
      </c>
      <c r="D394" s="966">
        <f t="shared" si="74"/>
        <v>76681123</v>
      </c>
      <c r="E394" s="966">
        <f t="shared" si="74"/>
        <v>77363751</v>
      </c>
      <c r="F394" s="966">
        <f t="shared" si="74"/>
        <v>79009532</v>
      </c>
    </row>
    <row r="395" spans="1:6" x14ac:dyDescent="0.25">
      <c r="A395" s="807">
        <v>210101</v>
      </c>
      <c r="B395" s="965" t="s">
        <v>1126</v>
      </c>
      <c r="C395" s="813"/>
      <c r="D395" s="427">
        <v>0</v>
      </c>
      <c r="E395" s="427"/>
      <c r="F395" s="427"/>
    </row>
    <row r="396" spans="1:6" ht="21.75" customHeight="1" x14ac:dyDescent="0.25">
      <c r="A396" s="429">
        <v>21010101</v>
      </c>
      <c r="B396" s="430" t="s">
        <v>1127</v>
      </c>
      <c r="C396" s="969">
        <v>78779589</v>
      </c>
      <c r="D396" s="437">
        <v>76681123</v>
      </c>
      <c r="E396" s="445">
        <v>77363751</v>
      </c>
      <c r="F396" s="437">
        <v>79009532</v>
      </c>
    </row>
    <row r="397" spans="1:6" x14ac:dyDescent="0.25">
      <c r="A397" s="807">
        <v>2202</v>
      </c>
      <c r="B397" s="965" t="s">
        <v>1119</v>
      </c>
      <c r="C397" s="997">
        <f>C445-C394</f>
        <v>7240000</v>
      </c>
      <c r="D397" s="997">
        <f t="shared" ref="D397:F397" si="75">D445-D394</f>
        <v>25868173</v>
      </c>
      <c r="E397" s="997">
        <f t="shared" si="75"/>
        <v>32323737</v>
      </c>
      <c r="F397" s="997">
        <f t="shared" si="75"/>
        <v>74227964</v>
      </c>
    </row>
    <row r="398" spans="1:6" x14ac:dyDescent="0.25">
      <c r="A398" s="807">
        <v>220201</v>
      </c>
      <c r="B398" s="965" t="s">
        <v>1250</v>
      </c>
      <c r="C398" s="966">
        <f t="shared" ref="C398:F398" si="76">SUM(C399:C400)</f>
        <v>0</v>
      </c>
      <c r="D398" s="966">
        <f t="shared" si="76"/>
        <v>1228000</v>
      </c>
      <c r="E398" s="966">
        <f t="shared" si="76"/>
        <v>1250000</v>
      </c>
      <c r="F398" s="966">
        <f t="shared" si="76"/>
        <v>2465200</v>
      </c>
    </row>
    <row r="399" spans="1:6" ht="18" customHeight="1" x14ac:dyDescent="0.25">
      <c r="A399" s="429">
        <v>22020101</v>
      </c>
      <c r="B399" s="430" t="s">
        <v>1131</v>
      </c>
      <c r="C399" s="969">
        <v>0</v>
      </c>
      <c r="D399" s="437">
        <v>1228000</v>
      </c>
      <c r="E399" s="437">
        <v>1250000</v>
      </c>
      <c r="F399" s="453">
        <v>2465200</v>
      </c>
    </row>
    <row r="400" spans="1:6" ht="14.25" customHeight="1" x14ac:dyDescent="0.25">
      <c r="A400" s="429">
        <v>22020103</v>
      </c>
      <c r="B400" s="430" t="s">
        <v>1306</v>
      </c>
      <c r="C400" s="969">
        <v>0</v>
      </c>
      <c r="D400" s="437">
        <v>0</v>
      </c>
      <c r="E400" s="437">
        <v>0</v>
      </c>
      <c r="F400" s="437">
        <v>0</v>
      </c>
    </row>
    <row r="401" spans="1:6" x14ac:dyDescent="0.25">
      <c r="A401" s="807">
        <v>220202</v>
      </c>
      <c r="B401" s="965" t="s">
        <v>1137</v>
      </c>
      <c r="C401" s="966">
        <f>SUM(C402:C407)</f>
        <v>0</v>
      </c>
      <c r="D401" s="966">
        <f>SUM(D402:D407)</f>
        <v>251336</v>
      </c>
      <c r="E401" s="966">
        <f>SUM(E402:E407)</f>
        <v>6251336</v>
      </c>
      <c r="F401" s="966">
        <f>SUM(F402:F407)</f>
        <v>491000</v>
      </c>
    </row>
    <row r="402" spans="1:6" x14ac:dyDescent="0.25">
      <c r="A402" s="429">
        <v>22020201</v>
      </c>
      <c r="B402" s="430" t="s">
        <v>1139</v>
      </c>
      <c r="C402" s="969">
        <v>0</v>
      </c>
      <c r="D402" s="437">
        <v>0</v>
      </c>
      <c r="E402" s="437">
        <v>0</v>
      </c>
      <c r="F402" s="437">
        <v>0</v>
      </c>
    </row>
    <row r="403" spans="1:6" ht="22.5" customHeight="1" x14ac:dyDescent="0.25">
      <c r="A403" s="429">
        <v>22020202</v>
      </c>
      <c r="B403" s="430" t="s">
        <v>1141</v>
      </c>
      <c r="C403" s="969">
        <v>0</v>
      </c>
      <c r="D403" s="437">
        <v>128000</v>
      </c>
      <c r="E403" s="437">
        <v>128000</v>
      </c>
      <c r="F403" s="428">
        <v>195000</v>
      </c>
    </row>
    <row r="404" spans="1:6" x14ac:dyDescent="0.25">
      <c r="A404" s="429">
        <v>22020203</v>
      </c>
      <c r="B404" s="430" t="s">
        <v>1143</v>
      </c>
      <c r="C404" s="969">
        <v>0</v>
      </c>
      <c r="D404" s="437">
        <v>123336</v>
      </c>
      <c r="E404" s="437">
        <v>123336</v>
      </c>
      <c r="F404" s="437">
        <v>200000</v>
      </c>
    </row>
    <row r="405" spans="1:6" x14ac:dyDescent="0.25">
      <c r="A405" s="429">
        <v>22020204</v>
      </c>
      <c r="B405" s="430" t="s">
        <v>1145</v>
      </c>
      <c r="C405" s="969">
        <v>0</v>
      </c>
      <c r="D405" s="437">
        <v>0</v>
      </c>
      <c r="E405" s="437">
        <v>0</v>
      </c>
      <c r="F405" s="437">
        <v>96000</v>
      </c>
    </row>
    <row r="406" spans="1:6" x14ac:dyDescent="0.25">
      <c r="A406" s="429">
        <v>22020205</v>
      </c>
      <c r="B406" s="430" t="s">
        <v>1147</v>
      </c>
      <c r="C406" s="969">
        <v>0</v>
      </c>
      <c r="D406" s="437">
        <v>0</v>
      </c>
      <c r="E406" s="437">
        <v>0</v>
      </c>
      <c r="F406" s="437">
        <v>0</v>
      </c>
    </row>
    <row r="407" spans="1:6" ht="17.25" customHeight="1" x14ac:dyDescent="0.25">
      <c r="A407" s="429">
        <v>22020206</v>
      </c>
      <c r="B407" s="440" t="s">
        <v>2475</v>
      </c>
      <c r="C407" s="557"/>
      <c r="D407" s="437">
        <v>0</v>
      </c>
      <c r="E407" s="437">
        <v>6000000</v>
      </c>
      <c r="F407" s="437"/>
    </row>
    <row r="408" spans="1:6" x14ac:dyDescent="0.25">
      <c r="A408" s="807">
        <v>220203</v>
      </c>
      <c r="B408" s="965" t="s">
        <v>1149</v>
      </c>
      <c r="C408" s="966">
        <f t="shared" ref="C408:E408" si="77">SUM(C409:C413)</f>
        <v>2580000</v>
      </c>
      <c r="D408" s="966">
        <f t="shared" si="77"/>
        <v>2404576</v>
      </c>
      <c r="E408" s="966">
        <f t="shared" si="77"/>
        <v>2451240</v>
      </c>
      <c r="F408" s="966">
        <f>SUM(F409:F413)</f>
        <v>16900000</v>
      </c>
    </row>
    <row r="409" spans="1:6" ht="16.5" customHeight="1" x14ac:dyDescent="0.25">
      <c r="A409" s="429">
        <v>22020301</v>
      </c>
      <c r="B409" s="430" t="s">
        <v>1151</v>
      </c>
      <c r="C409" s="969">
        <v>80000</v>
      </c>
      <c r="D409" s="437">
        <v>313912</v>
      </c>
      <c r="E409" s="437">
        <v>313912</v>
      </c>
      <c r="F409" s="437">
        <v>500000</v>
      </c>
    </row>
    <row r="410" spans="1:6" x14ac:dyDescent="0.25">
      <c r="A410" s="429">
        <v>22020302</v>
      </c>
      <c r="B410" s="430" t="s">
        <v>1153</v>
      </c>
      <c r="C410" s="969">
        <v>0</v>
      </c>
      <c r="D410" s="437">
        <v>26664</v>
      </c>
      <c r="E410" s="437">
        <v>26664</v>
      </c>
      <c r="F410" s="437">
        <v>100000</v>
      </c>
    </row>
    <row r="411" spans="1:6" x14ac:dyDescent="0.25">
      <c r="A411" s="429">
        <v>22020303</v>
      </c>
      <c r="B411" s="430" t="s">
        <v>1155</v>
      </c>
      <c r="C411" s="969">
        <v>0</v>
      </c>
      <c r="D411" s="437">
        <v>346664</v>
      </c>
      <c r="E411" s="437">
        <v>346664</v>
      </c>
      <c r="F411" s="428">
        <v>520000</v>
      </c>
    </row>
    <row r="412" spans="1:6" x14ac:dyDescent="0.25">
      <c r="A412" s="429">
        <v>22020304</v>
      </c>
      <c r="B412" s="430" t="s">
        <v>1157</v>
      </c>
      <c r="C412" s="969"/>
      <c r="D412" s="437">
        <v>1264000</v>
      </c>
      <c r="E412" s="437">
        <v>1264000</v>
      </c>
      <c r="F412" s="428">
        <v>1896000</v>
      </c>
    </row>
    <row r="413" spans="1:6" ht="15.75" customHeight="1" x14ac:dyDescent="0.25">
      <c r="A413" s="429">
        <v>22020305</v>
      </c>
      <c r="B413" s="430" t="s">
        <v>1159</v>
      </c>
      <c r="C413" s="969">
        <v>2500000</v>
      </c>
      <c r="D413" s="437">
        <v>453336</v>
      </c>
      <c r="E413" s="428">
        <v>500000</v>
      </c>
      <c r="F413" s="428">
        <v>13884000</v>
      </c>
    </row>
    <row r="414" spans="1:6" ht="23.25" customHeight="1" x14ac:dyDescent="0.25">
      <c r="A414" s="807">
        <v>220204</v>
      </c>
      <c r="B414" s="965" t="s">
        <v>1173</v>
      </c>
      <c r="C414" s="966">
        <f t="shared" ref="C414:E414" si="78">SUM(C415:C421)</f>
        <v>765000</v>
      </c>
      <c r="D414" s="966">
        <f t="shared" si="78"/>
        <v>1955693</v>
      </c>
      <c r="E414" s="966">
        <f t="shared" si="78"/>
        <v>1955693</v>
      </c>
      <c r="F414" s="966">
        <f>SUM(F415:F421)</f>
        <v>2935060</v>
      </c>
    </row>
    <row r="415" spans="1:6" ht="16.5" customHeight="1" x14ac:dyDescent="0.25">
      <c r="A415" s="429">
        <v>22020401</v>
      </c>
      <c r="B415" s="430" t="s">
        <v>1175</v>
      </c>
      <c r="C415" s="969">
        <v>437000</v>
      </c>
      <c r="D415" s="437">
        <v>559061</v>
      </c>
      <c r="E415" s="437">
        <v>559061</v>
      </c>
      <c r="F415" s="437">
        <v>838400</v>
      </c>
    </row>
    <row r="416" spans="1:6" ht="14.25" customHeight="1" x14ac:dyDescent="0.25">
      <c r="A416" s="429">
        <v>22020402</v>
      </c>
      <c r="B416" s="430" t="s">
        <v>1177</v>
      </c>
      <c r="C416" s="969">
        <v>328000</v>
      </c>
      <c r="D416" s="437">
        <v>403336</v>
      </c>
      <c r="E416" s="437">
        <v>403336</v>
      </c>
      <c r="F416" s="437">
        <v>605004</v>
      </c>
    </row>
    <row r="417" spans="1:6" x14ac:dyDescent="0.25">
      <c r="A417" s="429">
        <v>22020403</v>
      </c>
      <c r="B417" s="430" t="s">
        <v>1179</v>
      </c>
      <c r="C417" s="969">
        <v>0</v>
      </c>
      <c r="D417" s="437">
        <v>77104</v>
      </c>
      <c r="E417" s="437">
        <v>77104</v>
      </c>
      <c r="F417" s="437">
        <v>115656</v>
      </c>
    </row>
    <row r="418" spans="1:6" x14ac:dyDescent="0.25">
      <c r="A418" s="429">
        <v>22020404</v>
      </c>
      <c r="B418" s="430" t="s">
        <v>1181</v>
      </c>
      <c r="C418" s="969">
        <v>0</v>
      </c>
      <c r="D418" s="437">
        <v>333328</v>
      </c>
      <c r="E418" s="437">
        <v>333328</v>
      </c>
      <c r="F418" s="437">
        <v>500000</v>
      </c>
    </row>
    <row r="419" spans="1:6" x14ac:dyDescent="0.25">
      <c r="A419" s="429">
        <v>22020405</v>
      </c>
      <c r="B419" s="430" t="s">
        <v>1183</v>
      </c>
      <c r="C419" s="969">
        <v>0</v>
      </c>
      <c r="D419" s="437">
        <v>382864</v>
      </c>
      <c r="E419" s="437">
        <v>382864</v>
      </c>
      <c r="F419" s="437">
        <v>576000</v>
      </c>
    </row>
    <row r="420" spans="1:6" x14ac:dyDescent="0.25">
      <c r="A420" s="429">
        <v>22020406</v>
      </c>
      <c r="B420" s="430" t="s">
        <v>1185</v>
      </c>
      <c r="C420" s="969">
        <v>0</v>
      </c>
      <c r="D420" s="437">
        <v>0</v>
      </c>
      <c r="E420" s="437">
        <v>0</v>
      </c>
      <c r="F420" s="428">
        <v>0</v>
      </c>
    </row>
    <row r="421" spans="1:6" x14ac:dyDescent="0.25">
      <c r="A421" s="972" t="s">
        <v>1186</v>
      </c>
      <c r="B421" s="430" t="s">
        <v>1187</v>
      </c>
      <c r="C421" s="969">
        <v>0</v>
      </c>
      <c r="D421" s="437">
        <v>200000</v>
      </c>
      <c r="E421" s="428">
        <v>200000</v>
      </c>
      <c r="F421" s="437">
        <v>300000</v>
      </c>
    </row>
    <row r="422" spans="1:6" x14ac:dyDescent="0.25">
      <c r="A422" s="807">
        <v>220205</v>
      </c>
      <c r="B422" s="965" t="s">
        <v>1189</v>
      </c>
      <c r="C422" s="966">
        <f t="shared" ref="C422:E422" si="79">SUM(C423:C425)</f>
        <v>0</v>
      </c>
      <c r="D422" s="966">
        <f t="shared" si="79"/>
        <v>3033000</v>
      </c>
      <c r="E422" s="966">
        <f t="shared" si="79"/>
        <v>3200000</v>
      </c>
      <c r="F422" s="966">
        <f>SUM(F423:F425)</f>
        <v>6833200</v>
      </c>
    </row>
    <row r="423" spans="1:6" ht="20.25" customHeight="1" x14ac:dyDescent="0.25">
      <c r="A423" s="429">
        <v>22020501</v>
      </c>
      <c r="B423" s="430" t="s">
        <v>1191</v>
      </c>
      <c r="C423" s="969">
        <v>0</v>
      </c>
      <c r="D423" s="437">
        <v>1903000</v>
      </c>
      <c r="E423" s="428">
        <v>2000000</v>
      </c>
      <c r="F423" s="428">
        <v>2950000</v>
      </c>
    </row>
    <row r="424" spans="1:6" ht="20.25" customHeight="1" x14ac:dyDescent="0.25">
      <c r="A424" s="429">
        <v>22020502</v>
      </c>
      <c r="B424" s="430" t="s">
        <v>1193</v>
      </c>
      <c r="C424" s="969">
        <v>0</v>
      </c>
      <c r="D424" s="437">
        <v>0</v>
      </c>
      <c r="E424" s="437">
        <v>0</v>
      </c>
      <c r="F424" s="428">
        <v>0</v>
      </c>
    </row>
    <row r="425" spans="1:6" ht="31.5" customHeight="1" x14ac:dyDescent="0.25">
      <c r="A425" s="429">
        <v>22020503</v>
      </c>
      <c r="B425" s="430" t="s">
        <v>1307</v>
      </c>
      <c r="C425" s="969">
        <v>0</v>
      </c>
      <c r="D425" s="437">
        <v>1130000</v>
      </c>
      <c r="E425" s="428">
        <v>1200000</v>
      </c>
      <c r="F425" s="437">
        <v>3883200</v>
      </c>
    </row>
    <row r="426" spans="1:6" ht="20.25" customHeight="1" x14ac:dyDescent="0.25">
      <c r="A426" s="807">
        <v>220206</v>
      </c>
      <c r="B426" s="965" t="s">
        <v>1195</v>
      </c>
      <c r="C426" s="966">
        <f t="shared" ref="C426:F426" si="80">SUM(C427:C427)</f>
        <v>0</v>
      </c>
      <c r="D426" s="966">
        <f t="shared" si="80"/>
        <v>173336</v>
      </c>
      <c r="E426" s="966">
        <f t="shared" si="80"/>
        <v>173336</v>
      </c>
      <c r="F426" s="966">
        <f t="shared" si="80"/>
        <v>260004</v>
      </c>
    </row>
    <row r="427" spans="1:6" x14ac:dyDescent="0.25">
      <c r="A427" s="429">
        <v>22020605</v>
      </c>
      <c r="B427" s="430" t="s">
        <v>1205</v>
      </c>
      <c r="C427" s="969">
        <v>0</v>
      </c>
      <c r="D427" s="437">
        <v>173336</v>
      </c>
      <c r="E427" s="437">
        <v>173336</v>
      </c>
      <c r="F427" s="437">
        <v>260004</v>
      </c>
    </row>
    <row r="428" spans="1:6" x14ac:dyDescent="0.25">
      <c r="A428" s="807">
        <v>220207</v>
      </c>
      <c r="B428" s="965" t="s">
        <v>1207</v>
      </c>
      <c r="C428" s="966">
        <f t="shared" ref="C428:F428" si="81">SUM(C429:C432)</f>
        <v>0</v>
      </c>
      <c r="D428" s="966">
        <f t="shared" si="81"/>
        <v>0</v>
      </c>
      <c r="E428" s="966">
        <f t="shared" si="81"/>
        <v>0</v>
      </c>
      <c r="F428" s="966">
        <f t="shared" si="81"/>
        <v>0</v>
      </c>
    </row>
    <row r="429" spans="1:6" x14ac:dyDescent="0.25">
      <c r="A429" s="429">
        <v>22020701</v>
      </c>
      <c r="B429" s="430" t="s">
        <v>1209</v>
      </c>
      <c r="C429" s="969">
        <v>0</v>
      </c>
      <c r="D429" s="437">
        <v>0</v>
      </c>
      <c r="E429" s="437">
        <v>0</v>
      </c>
      <c r="F429" s="437"/>
    </row>
    <row r="430" spans="1:6" x14ac:dyDescent="0.25">
      <c r="A430" s="429">
        <v>22020702</v>
      </c>
      <c r="B430" s="430" t="s">
        <v>1211</v>
      </c>
      <c r="C430" s="969">
        <v>0</v>
      </c>
      <c r="D430" s="437">
        <v>0</v>
      </c>
      <c r="E430" s="437">
        <v>0</v>
      </c>
      <c r="F430" s="437"/>
    </row>
    <row r="431" spans="1:6" x14ac:dyDescent="0.25">
      <c r="A431" s="429">
        <v>22020703</v>
      </c>
      <c r="B431" s="430" t="s">
        <v>1213</v>
      </c>
      <c r="C431" s="969">
        <v>0</v>
      </c>
      <c r="D431" s="437">
        <v>0</v>
      </c>
      <c r="E431" s="437">
        <v>0</v>
      </c>
      <c r="F431" s="437"/>
    </row>
    <row r="432" spans="1:6" x14ac:dyDescent="0.25">
      <c r="A432" s="429">
        <v>22020704</v>
      </c>
      <c r="B432" s="430" t="s">
        <v>1215</v>
      </c>
      <c r="C432" s="969">
        <v>0</v>
      </c>
      <c r="D432" s="437">
        <v>0</v>
      </c>
      <c r="E432" s="437">
        <v>0</v>
      </c>
      <c r="F432" s="437"/>
    </row>
    <row r="433" spans="1:6" x14ac:dyDescent="0.25">
      <c r="A433" s="807">
        <v>220208</v>
      </c>
      <c r="B433" s="965" t="s">
        <v>1217</v>
      </c>
      <c r="C433" s="966">
        <f t="shared" ref="C433:F433" si="82">SUM(C434:C435)</f>
        <v>0</v>
      </c>
      <c r="D433" s="966">
        <f t="shared" si="82"/>
        <v>678232</v>
      </c>
      <c r="E433" s="966">
        <f t="shared" si="82"/>
        <v>678232</v>
      </c>
      <c r="F433" s="966">
        <f t="shared" si="82"/>
        <v>1358500</v>
      </c>
    </row>
    <row r="434" spans="1:6" ht="19.5" customHeight="1" x14ac:dyDescent="0.25">
      <c r="A434" s="429">
        <v>22020801</v>
      </c>
      <c r="B434" s="430" t="s">
        <v>1219</v>
      </c>
      <c r="C434" s="969">
        <v>0</v>
      </c>
      <c r="D434" s="437">
        <v>277168</v>
      </c>
      <c r="E434" s="437">
        <v>277168</v>
      </c>
      <c r="F434" s="437">
        <v>754000</v>
      </c>
    </row>
    <row r="435" spans="1:6" ht="19.5" customHeight="1" x14ac:dyDescent="0.25">
      <c r="A435" s="429">
        <v>22020803</v>
      </c>
      <c r="B435" s="430" t="s">
        <v>1223</v>
      </c>
      <c r="C435" s="969"/>
      <c r="D435" s="437">
        <v>401064</v>
      </c>
      <c r="E435" s="437">
        <v>401064</v>
      </c>
      <c r="F435" s="437">
        <v>604500</v>
      </c>
    </row>
    <row r="436" spans="1:6" ht="21" customHeight="1" x14ac:dyDescent="0.25">
      <c r="A436" s="807">
        <v>220210</v>
      </c>
      <c r="B436" s="965" t="s">
        <v>1227</v>
      </c>
      <c r="C436" s="966">
        <f>SUM(C437:C444)</f>
        <v>3895000</v>
      </c>
      <c r="D436" s="966">
        <f t="shared" ref="D436:E436" si="83">SUM(D437:D444)</f>
        <v>12714000</v>
      </c>
      <c r="E436" s="966">
        <f t="shared" si="83"/>
        <v>12863900</v>
      </c>
      <c r="F436" s="966">
        <f>SUM(F437:F444)</f>
        <v>18950000</v>
      </c>
    </row>
    <row r="437" spans="1:6" ht="21.75" customHeight="1" x14ac:dyDescent="0.25">
      <c r="A437" s="429">
        <v>22021001</v>
      </c>
      <c r="B437" s="430" t="s">
        <v>1228</v>
      </c>
      <c r="C437" s="969">
        <v>220000</v>
      </c>
      <c r="D437" s="437">
        <v>358664</v>
      </c>
      <c r="E437" s="437">
        <v>358664</v>
      </c>
      <c r="F437" s="437">
        <v>538000</v>
      </c>
    </row>
    <row r="438" spans="1:6" ht="21.75" customHeight="1" x14ac:dyDescent="0.25">
      <c r="A438" s="429">
        <v>22021003</v>
      </c>
      <c r="B438" s="430" t="s">
        <v>1229</v>
      </c>
      <c r="C438" s="969">
        <v>1850000</v>
      </c>
      <c r="D438" s="437">
        <v>7850000</v>
      </c>
      <c r="E438" s="437">
        <v>7850000</v>
      </c>
      <c r="F438" s="437">
        <v>12000000</v>
      </c>
    </row>
    <row r="439" spans="1:6" x14ac:dyDescent="0.25">
      <c r="A439" s="429">
        <v>22021006</v>
      </c>
      <c r="B439" s="430" t="s">
        <v>1231</v>
      </c>
      <c r="C439" s="969">
        <v>0</v>
      </c>
      <c r="D439" s="437">
        <v>0</v>
      </c>
      <c r="E439" s="437">
        <v>0</v>
      </c>
      <c r="F439" s="428">
        <v>0</v>
      </c>
    </row>
    <row r="440" spans="1:6" x14ac:dyDescent="0.25">
      <c r="A440" s="429">
        <v>22021007</v>
      </c>
      <c r="B440" s="430" t="s">
        <v>1243</v>
      </c>
      <c r="C440" s="969">
        <v>0</v>
      </c>
      <c r="D440" s="437">
        <v>0</v>
      </c>
      <c r="E440" s="437">
        <v>0</v>
      </c>
      <c r="F440" s="428">
        <v>0</v>
      </c>
    </row>
    <row r="441" spans="1:6" x14ac:dyDescent="0.25">
      <c r="A441" s="429">
        <v>22021008</v>
      </c>
      <c r="B441" s="430" t="s">
        <v>1308</v>
      </c>
      <c r="C441" s="969">
        <v>0</v>
      </c>
      <c r="D441" s="437">
        <v>0</v>
      </c>
      <c r="E441" s="437">
        <v>0</v>
      </c>
      <c r="F441" s="428">
        <v>0</v>
      </c>
    </row>
    <row r="442" spans="1:6" ht="18" customHeight="1" x14ac:dyDescent="0.25">
      <c r="A442" s="429">
        <v>22021014</v>
      </c>
      <c r="B442" s="430" t="s">
        <v>1233</v>
      </c>
      <c r="C442" s="433"/>
      <c r="D442" s="437">
        <v>0</v>
      </c>
      <c r="E442" s="437">
        <v>149900</v>
      </c>
      <c r="F442" s="437">
        <v>200000</v>
      </c>
    </row>
    <row r="443" spans="1:6" x14ac:dyDescent="0.25">
      <c r="A443" s="429">
        <v>22021022</v>
      </c>
      <c r="B443" s="430" t="s">
        <v>1234</v>
      </c>
      <c r="C443" s="969">
        <v>620000</v>
      </c>
      <c r="D443" s="437">
        <v>0</v>
      </c>
      <c r="E443" s="437">
        <v>0</v>
      </c>
      <c r="F443" s="428">
        <v>0</v>
      </c>
    </row>
    <row r="444" spans="1:6" ht="16.5" customHeight="1" x14ac:dyDescent="0.25">
      <c r="A444" s="972">
        <v>22021023</v>
      </c>
      <c r="B444" s="430" t="s">
        <v>1235</v>
      </c>
      <c r="C444" s="969">
        <v>1205000</v>
      </c>
      <c r="D444" s="437">
        <v>4505336</v>
      </c>
      <c r="E444" s="437">
        <v>4505336</v>
      </c>
      <c r="F444" s="437">
        <v>6212000</v>
      </c>
    </row>
    <row r="445" spans="1:6" ht="21.75" customHeight="1" x14ac:dyDescent="0.25">
      <c r="A445" s="1200"/>
      <c r="B445" s="1201" t="s">
        <v>1311</v>
      </c>
      <c r="C445" s="1202">
        <f>SUM(C394,C398,C401,C408,C414,C422,C426,C428,C433,C436,C446)</f>
        <v>86019589</v>
      </c>
      <c r="D445" s="1202">
        <f t="shared" ref="D445" si="84">SUM(D394,D398,D401,D408,D414,D422,D426,D428,D433,D436,D446)</f>
        <v>102549296</v>
      </c>
      <c r="E445" s="1202">
        <f>SUM(E394,E398,E401,E408,E414,E422,E426,E428,E433,E436,E446)</f>
        <v>109687488</v>
      </c>
      <c r="F445" s="1202">
        <f>SUM(F394,F398,F401,F408,F414,F422,F426,F428,F433,F436,F446)</f>
        <v>153237496</v>
      </c>
    </row>
    <row r="446" spans="1:6" x14ac:dyDescent="0.25">
      <c r="A446" s="807">
        <v>2204</v>
      </c>
      <c r="B446" s="965" t="s">
        <v>1267</v>
      </c>
      <c r="C446" s="966">
        <f>SUM(C447:C447)</f>
        <v>0</v>
      </c>
      <c r="D446" s="966">
        <f t="shared" ref="D446:F446" si="85">SUM(D447:D447)</f>
        <v>3430000</v>
      </c>
      <c r="E446" s="966">
        <f t="shared" si="85"/>
        <v>3500000</v>
      </c>
      <c r="F446" s="966">
        <f t="shared" si="85"/>
        <v>24035000</v>
      </c>
    </row>
    <row r="447" spans="1:6" x14ac:dyDescent="0.25">
      <c r="A447" s="807">
        <v>220402</v>
      </c>
      <c r="B447" s="965" t="s">
        <v>2996</v>
      </c>
      <c r="C447" s="966">
        <f>SUM(C448:C449)</f>
        <v>0</v>
      </c>
      <c r="D447" s="966">
        <f t="shared" ref="D447:F447" si="86">SUM(D448:D449)</f>
        <v>3430000</v>
      </c>
      <c r="E447" s="966">
        <f t="shared" si="86"/>
        <v>3500000</v>
      </c>
      <c r="F447" s="966">
        <f t="shared" si="86"/>
        <v>24035000</v>
      </c>
    </row>
    <row r="448" spans="1:6" ht="21.75" customHeight="1" x14ac:dyDescent="0.25">
      <c r="A448" s="972">
        <v>22040109</v>
      </c>
      <c r="B448" s="430" t="s">
        <v>1309</v>
      </c>
      <c r="C448" s="969">
        <v>0</v>
      </c>
      <c r="D448" s="437">
        <v>3430000</v>
      </c>
      <c r="E448" s="437">
        <v>3500000</v>
      </c>
      <c r="F448" s="437">
        <v>6035000</v>
      </c>
    </row>
    <row r="449" spans="1:6" ht="29.25" customHeight="1" x14ac:dyDescent="0.25">
      <c r="A449" s="972">
        <v>22040112</v>
      </c>
      <c r="B449" s="440" t="s">
        <v>1310</v>
      </c>
      <c r="C449" s="437">
        <v>0</v>
      </c>
      <c r="D449" s="437">
        <v>0</v>
      </c>
      <c r="E449" s="437">
        <v>0</v>
      </c>
      <c r="F449" s="437">
        <v>18000000</v>
      </c>
    </row>
    <row r="450" spans="1:6" s="381" customFormat="1" x14ac:dyDescent="0.25">
      <c r="A450" s="1114"/>
      <c r="B450" s="1029"/>
      <c r="C450" s="121"/>
      <c r="D450" s="1005"/>
      <c r="E450" s="1005"/>
      <c r="F450" s="1005"/>
    </row>
    <row r="451" spans="1:6" x14ac:dyDescent="0.25">
      <c r="A451" s="1433" t="s">
        <v>1247</v>
      </c>
      <c r="B451" s="1433"/>
      <c r="C451" s="961"/>
      <c r="D451" s="437"/>
      <c r="E451" s="437"/>
      <c r="F451" s="437"/>
    </row>
    <row r="452" spans="1:6" x14ac:dyDescent="0.25">
      <c r="A452" s="999" t="s">
        <v>696</v>
      </c>
      <c r="B452" s="980" t="s">
        <v>2476</v>
      </c>
      <c r="C452" s="981"/>
      <c r="D452" s="437"/>
      <c r="E452" s="437"/>
      <c r="F452" s="437"/>
    </row>
    <row r="453" spans="1:6" x14ac:dyDescent="0.25">
      <c r="A453" s="806">
        <v>22</v>
      </c>
      <c r="B453" s="1000" t="s">
        <v>1322</v>
      </c>
      <c r="C453" s="966">
        <f>SUM(C454:C454)</f>
        <v>34707779</v>
      </c>
      <c r="D453" s="966">
        <f>SUM(D454:D454)</f>
        <v>50640052</v>
      </c>
      <c r="E453" s="966">
        <f t="shared" ref="E453:F453" si="87">SUM(E454:E454)</f>
        <v>50700000</v>
      </c>
      <c r="F453" s="966">
        <f t="shared" si="87"/>
        <v>39749460</v>
      </c>
    </row>
    <row r="454" spans="1:6" x14ac:dyDescent="0.25">
      <c r="A454" s="429">
        <v>22</v>
      </c>
      <c r="B454" s="430" t="s">
        <v>1322</v>
      </c>
      <c r="C454" s="969">
        <v>34707779</v>
      </c>
      <c r="D454" s="453">
        <v>50640052</v>
      </c>
      <c r="E454" s="453">
        <v>50700000</v>
      </c>
      <c r="F454" s="427">
        <v>39749460</v>
      </c>
    </row>
    <row r="455" spans="1:6" x14ac:dyDescent="0.25">
      <c r="A455" s="807">
        <v>2202</v>
      </c>
      <c r="B455" s="965" t="s">
        <v>1119</v>
      </c>
      <c r="C455" s="966">
        <f>SUM(C456,C459,C464,C473,C481,C484,C487,C492,C496)</f>
        <v>22997677</v>
      </c>
      <c r="D455" s="966">
        <f>SUM(D456,D459,D464,D473,D481,D484,D487,D492,D496)</f>
        <v>31303676</v>
      </c>
      <c r="E455" s="966">
        <f t="shared" ref="E455:F455" si="88">SUM(E456,E459,E464,E473,E481,E484,E487,E492,E496)</f>
        <v>30652373</v>
      </c>
      <c r="F455" s="966">
        <f t="shared" si="88"/>
        <v>36000000</v>
      </c>
    </row>
    <row r="456" spans="1:6" x14ac:dyDescent="0.25">
      <c r="A456" s="971" t="s">
        <v>1128</v>
      </c>
      <c r="B456" s="965" t="s">
        <v>1250</v>
      </c>
      <c r="C456" s="966">
        <f>SUM(C457:C458)</f>
        <v>1215400</v>
      </c>
      <c r="D456" s="966">
        <f>SUM(D457:D458)</f>
        <v>322000</v>
      </c>
      <c r="E456" s="966">
        <f t="shared" ref="E456:F456" si="89">SUM(E457:E458)</f>
        <v>325000</v>
      </c>
      <c r="F456" s="966">
        <f t="shared" si="89"/>
        <v>1035000</v>
      </c>
    </row>
    <row r="457" spans="1:6" x14ac:dyDescent="0.25">
      <c r="A457" s="972" t="s">
        <v>1130</v>
      </c>
      <c r="B457" s="430" t="s">
        <v>1251</v>
      </c>
      <c r="C457" s="969">
        <v>1215400</v>
      </c>
      <c r="D457" s="437">
        <v>322000</v>
      </c>
      <c r="E457" s="437">
        <v>325000</v>
      </c>
      <c r="F457" s="437">
        <v>1035000</v>
      </c>
    </row>
    <row r="458" spans="1:6" x14ac:dyDescent="0.25">
      <c r="A458" s="972" t="s">
        <v>1252</v>
      </c>
      <c r="B458" s="430" t="s">
        <v>1253</v>
      </c>
      <c r="C458" s="969"/>
      <c r="D458" s="437"/>
      <c r="E458" s="437">
        <v>0</v>
      </c>
      <c r="F458" s="437"/>
    </row>
    <row r="459" spans="1:6" x14ac:dyDescent="0.25">
      <c r="A459" s="807">
        <v>220202</v>
      </c>
      <c r="B459" s="965" t="s">
        <v>1137</v>
      </c>
      <c r="C459" s="966">
        <f>SUM(C460:C463)</f>
        <v>410000</v>
      </c>
      <c r="D459" s="966">
        <f>SUM(D460:D463)</f>
        <v>366900</v>
      </c>
      <c r="E459" s="966">
        <f t="shared" ref="E459:F459" si="90">SUM(E460:E463)</f>
        <v>382673</v>
      </c>
      <c r="F459" s="966">
        <f t="shared" si="90"/>
        <v>2136000</v>
      </c>
    </row>
    <row r="460" spans="1:6" x14ac:dyDescent="0.25">
      <c r="A460" s="429">
        <v>22020201</v>
      </c>
      <c r="B460" s="430" t="s">
        <v>1139</v>
      </c>
      <c r="C460" s="969">
        <v>410000</v>
      </c>
      <c r="D460" s="437">
        <v>343000</v>
      </c>
      <c r="E460" s="437">
        <v>350000</v>
      </c>
      <c r="F460" s="437">
        <v>1800000</v>
      </c>
    </row>
    <row r="461" spans="1:6" x14ac:dyDescent="0.25">
      <c r="A461" s="429">
        <v>22020202</v>
      </c>
      <c r="B461" s="430" t="s">
        <v>1141</v>
      </c>
      <c r="C461" s="969"/>
      <c r="D461" s="437">
        <v>18900</v>
      </c>
      <c r="E461" s="437">
        <v>22673</v>
      </c>
      <c r="F461" s="437">
        <v>156000</v>
      </c>
    </row>
    <row r="462" spans="1:6" x14ac:dyDescent="0.25">
      <c r="A462" s="429">
        <v>22020204</v>
      </c>
      <c r="B462" s="430" t="s">
        <v>1312</v>
      </c>
      <c r="C462" s="969"/>
      <c r="D462" s="437">
        <v>5000</v>
      </c>
      <c r="E462" s="437">
        <v>10000</v>
      </c>
      <c r="F462" s="437">
        <v>180000</v>
      </c>
    </row>
    <row r="463" spans="1:6" x14ac:dyDescent="0.25">
      <c r="A463" s="429">
        <v>22020205</v>
      </c>
      <c r="B463" s="430" t="s">
        <v>1147</v>
      </c>
      <c r="C463" s="969"/>
      <c r="D463" s="437"/>
      <c r="E463" s="437">
        <v>0</v>
      </c>
      <c r="F463" s="437"/>
    </row>
    <row r="464" spans="1:6" x14ac:dyDescent="0.25">
      <c r="A464" s="807">
        <v>220203</v>
      </c>
      <c r="B464" s="965" t="s">
        <v>1149</v>
      </c>
      <c r="C464" s="966">
        <f t="shared" ref="C464" si="91">SUM(C465:C472)</f>
        <v>267160</v>
      </c>
      <c r="D464" s="966">
        <f>SUM(D465:D472)</f>
        <v>837200</v>
      </c>
      <c r="E464" s="966">
        <f t="shared" ref="E464" si="92">SUM(E465:E472)</f>
        <v>848200</v>
      </c>
      <c r="F464" s="966">
        <f>SUM(F465:F472)</f>
        <v>2034200</v>
      </c>
    </row>
    <row r="465" spans="1:6" x14ac:dyDescent="0.25">
      <c r="A465" s="429">
        <v>22020301</v>
      </c>
      <c r="B465" s="430" t="s">
        <v>1151</v>
      </c>
      <c r="C465" s="969">
        <v>84610</v>
      </c>
      <c r="D465" s="437">
        <v>637200</v>
      </c>
      <c r="E465" s="437">
        <v>642200</v>
      </c>
      <c r="F465" s="437">
        <v>1230200</v>
      </c>
    </row>
    <row r="466" spans="1:6" x14ac:dyDescent="0.25">
      <c r="A466" s="429">
        <v>22020302</v>
      </c>
      <c r="B466" s="430" t="s">
        <v>1153</v>
      </c>
      <c r="C466" s="969"/>
      <c r="D466" s="437">
        <v>0</v>
      </c>
      <c r="E466" s="437">
        <v>0</v>
      </c>
      <c r="F466" s="437"/>
    </row>
    <row r="467" spans="1:6" x14ac:dyDescent="0.25">
      <c r="A467" s="429">
        <v>22020303</v>
      </c>
      <c r="B467" s="430" t="s">
        <v>1155</v>
      </c>
      <c r="C467" s="969">
        <v>70850</v>
      </c>
      <c r="D467" s="437">
        <v>200000</v>
      </c>
      <c r="E467" s="437">
        <v>206000</v>
      </c>
      <c r="F467" s="437">
        <v>504000</v>
      </c>
    </row>
    <row r="468" spans="1:6" x14ac:dyDescent="0.25">
      <c r="A468" s="429">
        <v>22020304</v>
      </c>
      <c r="B468" s="430" t="s">
        <v>1157</v>
      </c>
      <c r="C468" s="969"/>
      <c r="D468" s="437"/>
      <c r="E468" s="437">
        <v>0</v>
      </c>
      <c r="F468" s="437"/>
    </row>
    <row r="469" spans="1:6" x14ac:dyDescent="0.25">
      <c r="A469" s="429">
        <v>22020305</v>
      </c>
      <c r="B469" s="430" t="s">
        <v>1159</v>
      </c>
      <c r="C469" s="969">
        <v>111700</v>
      </c>
      <c r="D469" s="437">
        <v>0</v>
      </c>
      <c r="E469" s="437">
        <v>0</v>
      </c>
      <c r="F469" s="437">
        <v>300000</v>
      </c>
    </row>
    <row r="470" spans="1:6" x14ac:dyDescent="0.25">
      <c r="A470" s="429">
        <v>22020306</v>
      </c>
      <c r="B470" s="430" t="s">
        <v>1161</v>
      </c>
      <c r="C470" s="969"/>
      <c r="D470" s="437">
        <v>0</v>
      </c>
      <c r="E470" s="437">
        <v>0</v>
      </c>
      <c r="F470" s="437"/>
    </row>
    <row r="471" spans="1:6" x14ac:dyDescent="0.25">
      <c r="A471" s="429">
        <v>22020307</v>
      </c>
      <c r="B471" s="430" t="s">
        <v>1163</v>
      </c>
      <c r="C471" s="969"/>
      <c r="D471" s="437">
        <v>0</v>
      </c>
      <c r="E471" s="437">
        <v>0</v>
      </c>
      <c r="F471" s="437"/>
    </row>
    <row r="472" spans="1:6" x14ac:dyDescent="0.25">
      <c r="A472" s="972" t="s">
        <v>1170</v>
      </c>
      <c r="B472" s="430" t="s">
        <v>1171</v>
      </c>
      <c r="C472" s="969"/>
      <c r="D472" s="437">
        <v>0</v>
      </c>
      <c r="E472" s="437">
        <v>0</v>
      </c>
      <c r="F472" s="437"/>
    </row>
    <row r="473" spans="1:6" x14ac:dyDescent="0.25">
      <c r="A473" s="807">
        <v>220204</v>
      </c>
      <c r="B473" s="965" t="s">
        <v>1173</v>
      </c>
      <c r="C473" s="966">
        <f>SUM(C474:C480)</f>
        <v>1136700</v>
      </c>
      <c r="D473" s="966">
        <f>SUM(D474:D480)</f>
        <v>3493096</v>
      </c>
      <c r="E473" s="966">
        <f t="shared" ref="E473" si="93">SUM(E474:E480)</f>
        <v>3530000</v>
      </c>
      <c r="F473" s="966">
        <f>SUM(F474:F480)</f>
        <v>3217500</v>
      </c>
    </row>
    <row r="474" spans="1:6" ht="28.5" customHeight="1" x14ac:dyDescent="0.25">
      <c r="A474" s="429">
        <v>22020401</v>
      </c>
      <c r="B474" s="1001" t="s">
        <v>1175</v>
      </c>
      <c r="C474" s="1002">
        <v>308200</v>
      </c>
      <c r="D474" s="437">
        <v>1099800</v>
      </c>
      <c r="E474" s="437">
        <v>1100000</v>
      </c>
      <c r="F474" s="437">
        <v>1000000</v>
      </c>
    </row>
    <row r="475" spans="1:6" x14ac:dyDescent="0.25">
      <c r="A475" s="429">
        <v>22020402</v>
      </c>
      <c r="B475" s="430" t="s">
        <v>1177</v>
      </c>
      <c r="C475" s="969">
        <v>58000</v>
      </c>
      <c r="D475" s="437">
        <v>0</v>
      </c>
      <c r="E475" s="437">
        <v>0</v>
      </c>
      <c r="F475" s="437">
        <v>192500</v>
      </c>
    </row>
    <row r="476" spans="1:6" x14ac:dyDescent="0.25">
      <c r="A476" s="429">
        <v>22020403</v>
      </c>
      <c r="B476" s="430" t="s">
        <v>1179</v>
      </c>
      <c r="C476" s="969"/>
      <c r="D476" s="453">
        <v>0</v>
      </c>
      <c r="E476" s="437">
        <v>0</v>
      </c>
      <c r="F476" s="437">
        <v>300000</v>
      </c>
    </row>
    <row r="477" spans="1:6" x14ac:dyDescent="0.25">
      <c r="A477" s="429">
        <v>22020404</v>
      </c>
      <c r="B477" s="430" t="s">
        <v>1181</v>
      </c>
      <c r="C477" s="969">
        <v>193000</v>
      </c>
      <c r="D477" s="437">
        <v>513500</v>
      </c>
      <c r="E477" s="437">
        <v>550000</v>
      </c>
      <c r="F477" s="437">
        <v>345000</v>
      </c>
    </row>
    <row r="478" spans="1:6" x14ac:dyDescent="0.25">
      <c r="A478" s="429">
        <v>22020405</v>
      </c>
      <c r="B478" s="430" t="s">
        <v>1313</v>
      </c>
      <c r="C478" s="969">
        <v>577500</v>
      </c>
      <c r="D478" s="437">
        <v>1879796</v>
      </c>
      <c r="E478" s="437">
        <v>1880000</v>
      </c>
      <c r="F478" s="437">
        <v>1380000</v>
      </c>
    </row>
    <row r="479" spans="1:6" x14ac:dyDescent="0.25">
      <c r="A479" s="429">
        <v>22020406</v>
      </c>
      <c r="B479" s="430" t="s">
        <v>1185</v>
      </c>
      <c r="C479" s="969"/>
      <c r="D479" s="437"/>
      <c r="E479" s="437">
        <v>0</v>
      </c>
      <c r="F479" s="437"/>
    </row>
    <row r="480" spans="1:6" x14ac:dyDescent="0.25">
      <c r="A480" s="972" t="s">
        <v>1186</v>
      </c>
      <c r="B480" s="430" t="s">
        <v>1254</v>
      </c>
      <c r="C480" s="969"/>
      <c r="D480" s="437">
        <v>0</v>
      </c>
      <c r="E480" s="437">
        <v>0</v>
      </c>
      <c r="F480" s="437"/>
    </row>
    <row r="481" spans="1:6" x14ac:dyDescent="0.25">
      <c r="A481" s="807">
        <v>220205</v>
      </c>
      <c r="B481" s="965" t="s">
        <v>1189</v>
      </c>
      <c r="C481" s="966">
        <f>SUM(C482:C483)</f>
        <v>0</v>
      </c>
      <c r="D481" s="966">
        <f>SUM(D482:D483)</f>
        <v>215000</v>
      </c>
      <c r="E481" s="966">
        <f t="shared" ref="E481:F481" si="94">SUM(E482:E483)</f>
        <v>250000</v>
      </c>
      <c r="F481" s="966">
        <f t="shared" si="94"/>
        <v>0</v>
      </c>
    </row>
    <row r="482" spans="1:6" ht="19.5" customHeight="1" x14ac:dyDescent="0.25">
      <c r="A482" s="429">
        <v>22020501</v>
      </c>
      <c r="B482" s="430" t="s">
        <v>1191</v>
      </c>
      <c r="C482" s="969"/>
      <c r="D482" s="437">
        <v>215000</v>
      </c>
      <c r="E482" s="437">
        <v>250000</v>
      </c>
      <c r="F482" s="437"/>
    </row>
    <row r="483" spans="1:6" ht="19.5" customHeight="1" x14ac:dyDescent="0.25">
      <c r="A483" s="429">
        <v>22020502</v>
      </c>
      <c r="B483" s="430" t="s">
        <v>1255</v>
      </c>
      <c r="C483" s="969"/>
      <c r="D483" s="437"/>
      <c r="E483" s="437">
        <v>0</v>
      </c>
      <c r="F483" s="437"/>
    </row>
    <row r="484" spans="1:6" x14ac:dyDescent="0.25">
      <c r="A484" s="807">
        <v>220206</v>
      </c>
      <c r="B484" s="965" t="s">
        <v>1195</v>
      </c>
      <c r="C484" s="966">
        <f>SUM(C485:C486)</f>
        <v>457000</v>
      </c>
      <c r="D484" s="966">
        <f>SUM(D485:D486)</f>
        <v>87125</v>
      </c>
      <c r="E484" s="966">
        <f t="shared" ref="E484:F484" si="95">SUM(E485:E486)</f>
        <v>90000</v>
      </c>
      <c r="F484" s="966">
        <f t="shared" si="95"/>
        <v>1500000</v>
      </c>
    </row>
    <row r="485" spans="1:6" x14ac:dyDescent="0.25">
      <c r="A485" s="429">
        <v>22020601</v>
      </c>
      <c r="B485" s="430" t="s">
        <v>1197</v>
      </c>
      <c r="C485" s="969">
        <v>410000</v>
      </c>
      <c r="D485" s="437"/>
      <c r="E485" s="437">
        <v>0</v>
      </c>
      <c r="F485" s="437">
        <v>1200000</v>
      </c>
    </row>
    <row r="486" spans="1:6" x14ac:dyDescent="0.25">
      <c r="A486" s="429">
        <v>22020605</v>
      </c>
      <c r="B486" s="430" t="s">
        <v>1205</v>
      </c>
      <c r="C486" s="969">
        <v>47000</v>
      </c>
      <c r="D486" s="437">
        <v>87125</v>
      </c>
      <c r="E486" s="437">
        <v>90000</v>
      </c>
      <c r="F486" s="437">
        <v>300000</v>
      </c>
    </row>
    <row r="487" spans="1:6" ht="25.5" x14ac:dyDescent="0.25">
      <c r="A487" s="807">
        <v>220207</v>
      </c>
      <c r="B487" s="965" t="s">
        <v>1256</v>
      </c>
      <c r="C487" s="966">
        <f>SUM(C488:C491)</f>
        <v>2253250</v>
      </c>
      <c r="D487" s="966">
        <f>SUM(D488:D491)</f>
        <v>6537200</v>
      </c>
      <c r="E487" s="966">
        <f t="shared" ref="E487:F487" si="96">SUM(E488:E491)</f>
        <v>6675000</v>
      </c>
      <c r="F487" s="966">
        <f t="shared" si="96"/>
        <v>3586000</v>
      </c>
    </row>
    <row r="488" spans="1:6" ht="19.5" customHeight="1" x14ac:dyDescent="0.25">
      <c r="A488" s="429">
        <v>22020701</v>
      </c>
      <c r="B488" s="430" t="s">
        <v>1209</v>
      </c>
      <c r="C488" s="969"/>
      <c r="D488" s="437">
        <v>350000</v>
      </c>
      <c r="E488" s="437">
        <v>475000</v>
      </c>
      <c r="F488" s="437">
        <v>550000</v>
      </c>
    </row>
    <row r="489" spans="1:6" ht="19.5" customHeight="1" x14ac:dyDescent="0.25">
      <c r="A489" s="429">
        <v>22020702</v>
      </c>
      <c r="B489" s="430" t="s">
        <v>1211</v>
      </c>
      <c r="C489" s="969"/>
      <c r="D489" s="437"/>
      <c r="E489" s="437">
        <v>0</v>
      </c>
      <c r="F489" s="437"/>
    </row>
    <row r="490" spans="1:6" ht="19.5" customHeight="1" x14ac:dyDescent="0.25">
      <c r="A490" s="429">
        <v>22020703</v>
      </c>
      <c r="B490" s="430" t="s">
        <v>1213</v>
      </c>
      <c r="C490" s="969"/>
      <c r="D490" s="437">
        <v>0</v>
      </c>
      <c r="E490" s="437">
        <v>0</v>
      </c>
      <c r="F490" s="437"/>
    </row>
    <row r="491" spans="1:6" x14ac:dyDescent="0.25">
      <c r="A491" s="429">
        <v>22020704</v>
      </c>
      <c r="B491" s="430" t="s">
        <v>1215</v>
      </c>
      <c r="C491" s="969">
        <v>2253250</v>
      </c>
      <c r="D491" s="437">
        <v>6187200</v>
      </c>
      <c r="E491" s="437">
        <v>6200000</v>
      </c>
      <c r="F491" s="437">
        <v>3036000</v>
      </c>
    </row>
    <row r="492" spans="1:6" x14ac:dyDescent="0.25">
      <c r="A492" s="807">
        <v>220208</v>
      </c>
      <c r="B492" s="965" t="s">
        <v>1217</v>
      </c>
      <c r="C492" s="966">
        <f>SUM(C493:C495)</f>
        <v>12218945</v>
      </c>
      <c r="D492" s="966">
        <f>SUM(D493:D495)</f>
        <v>16825779</v>
      </c>
      <c r="E492" s="966">
        <f t="shared" ref="E492" si="97">SUM(E493:E495)</f>
        <v>15750000</v>
      </c>
      <c r="F492" s="966">
        <f>SUM(F493:F495)</f>
        <v>14487250</v>
      </c>
    </row>
    <row r="493" spans="1:6" x14ac:dyDescent="0.25">
      <c r="A493" s="429">
        <v>22020801</v>
      </c>
      <c r="B493" s="430" t="s">
        <v>1219</v>
      </c>
      <c r="C493" s="969">
        <v>2126675</v>
      </c>
      <c r="D493" s="437">
        <v>2478575</v>
      </c>
      <c r="E493" s="437">
        <v>1400000</v>
      </c>
      <c r="F493" s="437">
        <v>2117000</v>
      </c>
    </row>
    <row r="494" spans="1:6" ht="16.5" customHeight="1" x14ac:dyDescent="0.25">
      <c r="A494" s="429">
        <v>22020803</v>
      </c>
      <c r="B494" s="430" t="s">
        <v>1223</v>
      </c>
      <c r="C494" s="969">
        <v>10092270</v>
      </c>
      <c r="D494" s="437">
        <v>14347204</v>
      </c>
      <c r="E494" s="437">
        <v>14350000</v>
      </c>
      <c r="F494" s="437">
        <v>12370250</v>
      </c>
    </row>
    <row r="495" spans="1:6" ht="18.75" customHeight="1" x14ac:dyDescent="0.25">
      <c r="A495" s="972" t="s">
        <v>1224</v>
      </c>
      <c r="B495" s="430" t="s">
        <v>1225</v>
      </c>
      <c r="C495" s="969"/>
      <c r="D495" s="437"/>
      <c r="E495" s="437"/>
      <c r="F495" s="437"/>
    </row>
    <row r="496" spans="1:6" x14ac:dyDescent="0.25">
      <c r="A496" s="807">
        <v>220210</v>
      </c>
      <c r="B496" s="965" t="s">
        <v>1227</v>
      </c>
      <c r="C496" s="966">
        <f>SUM(C497:C511)</f>
        <v>5039222</v>
      </c>
      <c r="D496" s="966">
        <f>SUM(D497:D511)</f>
        <v>2619376</v>
      </c>
      <c r="E496" s="966">
        <f>SUM(E497:E511)</f>
        <v>2801500</v>
      </c>
      <c r="F496" s="966">
        <f>SUM(F497:F511)</f>
        <v>8004050</v>
      </c>
    </row>
    <row r="497" spans="1:8" x14ac:dyDescent="0.25">
      <c r="A497" s="429">
        <v>22021001</v>
      </c>
      <c r="B497" s="430" t="s">
        <v>1228</v>
      </c>
      <c r="C497" s="969">
        <v>548550</v>
      </c>
      <c r="D497" s="437">
        <v>388600</v>
      </c>
      <c r="E497" s="437">
        <v>391500</v>
      </c>
      <c r="F497" s="437">
        <v>225000</v>
      </c>
    </row>
    <row r="498" spans="1:8" x14ac:dyDescent="0.25">
      <c r="A498" s="429">
        <v>22021002</v>
      </c>
      <c r="B498" s="430" t="s">
        <v>1257</v>
      </c>
      <c r="C498" s="969"/>
      <c r="D498" s="437">
        <v>0</v>
      </c>
      <c r="E498" s="437">
        <v>0</v>
      </c>
      <c r="F498" s="437"/>
    </row>
    <row r="499" spans="1:8" x14ac:dyDescent="0.25">
      <c r="A499" s="429">
        <v>22021007</v>
      </c>
      <c r="B499" s="430" t="s">
        <v>1243</v>
      </c>
      <c r="C499" s="969"/>
      <c r="D499" s="437">
        <v>0</v>
      </c>
      <c r="E499" s="437">
        <v>0</v>
      </c>
      <c r="F499" s="437"/>
    </row>
    <row r="500" spans="1:8" x14ac:dyDescent="0.25">
      <c r="A500" s="429">
        <v>22021008</v>
      </c>
      <c r="B500" s="430" t="s">
        <v>1308</v>
      </c>
      <c r="C500" s="969"/>
      <c r="D500" s="437">
        <v>5000</v>
      </c>
      <c r="E500" s="437">
        <v>10000</v>
      </c>
      <c r="F500" s="437">
        <v>150000</v>
      </c>
    </row>
    <row r="501" spans="1:8" x14ac:dyDescent="0.25">
      <c r="A501" s="429">
        <v>22021014</v>
      </c>
      <c r="B501" s="430" t="s">
        <v>1233</v>
      </c>
      <c r="C501" s="969"/>
      <c r="D501" s="437">
        <v>0</v>
      </c>
      <c r="E501" s="437">
        <v>0</v>
      </c>
      <c r="F501" s="437"/>
    </row>
    <row r="502" spans="1:8" x14ac:dyDescent="0.25">
      <c r="A502" s="429">
        <v>22021021</v>
      </c>
      <c r="B502" s="430" t="s">
        <v>1314</v>
      </c>
      <c r="C502" s="433"/>
      <c r="D502" s="437">
        <v>798500</v>
      </c>
      <c r="E502" s="437">
        <v>800000</v>
      </c>
      <c r="F502" s="437">
        <v>600000</v>
      </c>
    </row>
    <row r="503" spans="1:8" ht="19.5" customHeight="1" x14ac:dyDescent="0.25">
      <c r="A503" s="429">
        <v>22021022</v>
      </c>
      <c r="B503" s="430" t="s">
        <v>1234</v>
      </c>
      <c r="C503" s="969">
        <v>164070</v>
      </c>
      <c r="D503" s="437">
        <v>229976</v>
      </c>
      <c r="E503" s="437">
        <v>400000</v>
      </c>
      <c r="F503" s="437">
        <v>2745050</v>
      </c>
    </row>
    <row r="504" spans="1:8" x14ac:dyDescent="0.25">
      <c r="A504" s="429">
        <v>22021023</v>
      </c>
      <c r="B504" s="430" t="s">
        <v>1235</v>
      </c>
      <c r="C504" s="969">
        <f>1221371+2032551</f>
        <v>3253922</v>
      </c>
      <c r="D504" s="437">
        <v>1197300</v>
      </c>
      <c r="E504" s="437">
        <v>1200000</v>
      </c>
      <c r="F504" s="437">
        <v>3084000</v>
      </c>
    </row>
    <row r="505" spans="1:8" x14ac:dyDescent="0.25">
      <c r="A505" s="429">
        <v>22021024</v>
      </c>
      <c r="B505" s="430" t="s">
        <v>1315</v>
      </c>
      <c r="C505" s="969">
        <v>1072680</v>
      </c>
      <c r="D505" s="437"/>
      <c r="E505" s="437">
        <v>0</v>
      </c>
      <c r="F505" s="437">
        <v>1200000</v>
      </c>
    </row>
    <row r="506" spans="1:8" x14ac:dyDescent="0.25">
      <c r="A506" s="429">
        <v>22021026</v>
      </c>
      <c r="B506" s="430" t="s">
        <v>787</v>
      </c>
      <c r="C506" s="969"/>
      <c r="D506" s="437">
        <v>0</v>
      </c>
      <c r="E506" s="437">
        <v>0</v>
      </c>
      <c r="F506" s="437"/>
    </row>
    <row r="507" spans="1:8" x14ac:dyDescent="0.25">
      <c r="A507" s="429">
        <v>22021027</v>
      </c>
      <c r="B507" s="430" t="s">
        <v>1273</v>
      </c>
      <c r="C507" s="969"/>
      <c r="D507" s="437">
        <v>0</v>
      </c>
      <c r="E507" s="437">
        <v>0</v>
      </c>
      <c r="F507" s="437"/>
    </row>
    <row r="508" spans="1:8" x14ac:dyDescent="0.25">
      <c r="A508" s="429">
        <v>22021031</v>
      </c>
      <c r="B508" s="430" t="s">
        <v>1261</v>
      </c>
      <c r="C508" s="969"/>
      <c r="D508" s="437">
        <v>0</v>
      </c>
      <c r="E508" s="437">
        <v>0</v>
      </c>
      <c r="F508" s="437"/>
    </row>
    <row r="509" spans="1:8" ht="29.25" customHeight="1" x14ac:dyDescent="0.25">
      <c r="A509" s="429">
        <v>22021035</v>
      </c>
      <c r="B509" s="430" t="s">
        <v>1262</v>
      </c>
      <c r="C509" s="969"/>
      <c r="D509" s="437">
        <v>0</v>
      </c>
      <c r="E509" s="437">
        <v>0</v>
      </c>
      <c r="F509" s="437"/>
    </row>
    <row r="510" spans="1:8" x14ac:dyDescent="0.25">
      <c r="A510" s="429">
        <v>22021037</v>
      </c>
      <c r="B510" s="430" t="s">
        <v>1263</v>
      </c>
      <c r="C510" s="969"/>
      <c r="D510" s="437">
        <v>0</v>
      </c>
      <c r="E510" s="437">
        <v>0</v>
      </c>
      <c r="F510" s="437"/>
      <c r="H510" s="382"/>
    </row>
    <row r="511" spans="1:8" x14ac:dyDescent="0.25">
      <c r="A511" s="429">
        <v>22021064</v>
      </c>
      <c r="B511" s="430" t="s">
        <v>1265</v>
      </c>
      <c r="C511" s="969"/>
      <c r="D511" s="437">
        <v>0</v>
      </c>
      <c r="E511" s="437">
        <v>0</v>
      </c>
      <c r="F511" s="437"/>
    </row>
    <row r="512" spans="1:8" x14ac:dyDescent="0.25">
      <c r="A512" s="807"/>
      <c r="B512" s="989" t="s">
        <v>1316</v>
      </c>
      <c r="C512" s="976">
        <f>SUM(C453,C456,C459,C464,C473,C481,C484,C487,C492,C496)</f>
        <v>57705456</v>
      </c>
      <c r="D512" s="976">
        <f>SUM(D453,D456,D459,D464,D473,D481,D484,D487,D492,D496)</f>
        <v>81943728</v>
      </c>
      <c r="E512" s="976">
        <f>SUM(E453,E456,E459,E464,E473,E481,E484,E487,E492,E496)</f>
        <v>81352373</v>
      </c>
      <c r="F512" s="976">
        <f>SUM(F453,F456,F459,F464,F473,F481,F484,F487,F492,F496)</f>
        <v>75749460</v>
      </c>
      <c r="H512" s="383"/>
    </row>
    <row r="513" spans="1:6" s="381" customFormat="1" x14ac:dyDescent="0.25">
      <c r="A513" s="1114"/>
      <c r="B513" s="1029"/>
      <c r="C513" s="121"/>
      <c r="D513" s="1005"/>
      <c r="E513" s="1005"/>
      <c r="F513" s="1208"/>
    </row>
    <row r="514" spans="1:6" x14ac:dyDescent="0.25">
      <c r="A514" s="1433" t="s">
        <v>1247</v>
      </c>
      <c r="B514" s="1433"/>
      <c r="C514" s="961"/>
      <c r="D514" s="437"/>
      <c r="E514" s="437"/>
      <c r="F514" s="437"/>
    </row>
    <row r="515" spans="1:6" x14ac:dyDescent="0.25">
      <c r="A515" s="979" t="s">
        <v>697</v>
      </c>
      <c r="B515" s="980" t="s">
        <v>1317</v>
      </c>
      <c r="C515" s="981"/>
      <c r="D515" s="437"/>
      <c r="E515" s="437"/>
      <c r="F515" s="437"/>
    </row>
    <row r="516" spans="1:6" x14ac:dyDescent="0.25">
      <c r="A516" s="806">
        <v>22</v>
      </c>
      <c r="B516" s="1000" t="s">
        <v>1322</v>
      </c>
      <c r="C516" s="966">
        <f>SUM(C518)</f>
        <v>79086169.400000006</v>
      </c>
      <c r="D516" s="966">
        <f>SUM(D518)</f>
        <v>135794585</v>
      </c>
      <c r="E516" s="966">
        <f t="shared" ref="E516:F516" si="98">SUM(E518)</f>
        <v>149400902</v>
      </c>
      <c r="F516" s="966">
        <f t="shared" si="98"/>
        <v>112691214</v>
      </c>
    </row>
    <row r="517" spans="1:6" x14ac:dyDescent="0.25">
      <c r="A517" s="429"/>
      <c r="B517" s="430"/>
      <c r="C517" s="1421"/>
      <c r="D517" s="427"/>
      <c r="E517" s="427"/>
      <c r="F517" s="428"/>
    </row>
    <row r="518" spans="1:6" x14ac:dyDescent="0.25">
      <c r="A518" s="429">
        <v>22</v>
      </c>
      <c r="B518" s="430" t="s">
        <v>1322</v>
      </c>
      <c r="C518" s="969">
        <f>104450089-25363919.6</f>
        <v>79086169.400000006</v>
      </c>
      <c r="D518" s="437">
        <v>135794585</v>
      </c>
      <c r="E518" s="437">
        <v>149400902</v>
      </c>
      <c r="F518" s="437">
        <v>112691214</v>
      </c>
    </row>
    <row r="519" spans="1:6" x14ac:dyDescent="0.25">
      <c r="A519" s="1003">
        <v>2202</v>
      </c>
      <c r="B519" s="965" t="s">
        <v>1119</v>
      </c>
      <c r="C519" s="966">
        <f>SUM(C520,C523,C529,C538,C546,C549,C552,C557,C561)</f>
        <v>61111435.600000001</v>
      </c>
      <c r="D519" s="966">
        <f t="shared" ref="D519:F519" si="99">SUM(D520,D523,D529,D538,D546,D549,D552,D557,D561)</f>
        <v>53967913</v>
      </c>
      <c r="E519" s="966">
        <f t="shared" si="99"/>
        <v>44107934</v>
      </c>
      <c r="F519" s="966">
        <f t="shared" si="99"/>
        <v>54000000</v>
      </c>
    </row>
    <row r="520" spans="1:6" x14ac:dyDescent="0.25">
      <c r="A520" s="971" t="s">
        <v>1128</v>
      </c>
      <c r="B520" s="965" t="s">
        <v>1250</v>
      </c>
      <c r="C520" s="966">
        <f>SUM(C521:C522)</f>
        <v>1604500</v>
      </c>
      <c r="D520" s="966">
        <f t="shared" ref="D520:F520" si="100">SUM(D521:D522)</f>
        <v>615000</v>
      </c>
      <c r="E520" s="966">
        <f t="shared" si="100"/>
        <v>960000</v>
      </c>
      <c r="F520" s="966">
        <f t="shared" si="100"/>
        <v>500000</v>
      </c>
    </row>
    <row r="521" spans="1:6" x14ac:dyDescent="0.25">
      <c r="A521" s="972" t="s">
        <v>1130</v>
      </c>
      <c r="B521" s="430" t="s">
        <v>1251</v>
      </c>
      <c r="C521" s="969">
        <v>1604500</v>
      </c>
      <c r="D521" s="437">
        <v>615000</v>
      </c>
      <c r="E521" s="437">
        <v>960000</v>
      </c>
      <c r="F521" s="437">
        <v>500000</v>
      </c>
    </row>
    <row r="522" spans="1:6" x14ac:dyDescent="0.25">
      <c r="A522" s="972" t="s">
        <v>1252</v>
      </c>
      <c r="B522" s="430" t="s">
        <v>1253</v>
      </c>
      <c r="C522" s="969"/>
      <c r="D522" s="437">
        <v>0</v>
      </c>
      <c r="E522" s="437">
        <v>0</v>
      </c>
      <c r="F522" s="437">
        <v>0</v>
      </c>
    </row>
    <row r="523" spans="1:6" x14ac:dyDescent="0.25">
      <c r="A523" s="807">
        <v>220202</v>
      </c>
      <c r="B523" s="965" t="s">
        <v>1137</v>
      </c>
      <c r="C523" s="966">
        <f>SUM(C524:C528)</f>
        <v>3868704.71</v>
      </c>
      <c r="D523" s="966">
        <f t="shared" ref="D523:F523" si="101">SUM(D524:D528)</f>
        <v>3452040</v>
      </c>
      <c r="E523" s="966">
        <f t="shared" si="101"/>
        <v>4514974</v>
      </c>
      <c r="F523" s="966">
        <f t="shared" si="101"/>
        <v>5734000</v>
      </c>
    </row>
    <row r="524" spans="1:6" x14ac:dyDescent="0.25">
      <c r="A524" s="1004">
        <v>22020201</v>
      </c>
      <c r="B524" s="433" t="s">
        <v>2477</v>
      </c>
      <c r="C524" s="437">
        <v>2858284.71</v>
      </c>
      <c r="D524" s="437">
        <v>2819240</v>
      </c>
      <c r="E524" s="437">
        <v>3537374</v>
      </c>
      <c r="F524" s="437">
        <v>4400000</v>
      </c>
    </row>
    <row r="525" spans="1:6" x14ac:dyDescent="0.25">
      <c r="A525" s="1004">
        <v>22020202</v>
      </c>
      <c r="B525" s="433" t="s">
        <v>1141</v>
      </c>
      <c r="C525" s="437">
        <v>102300</v>
      </c>
      <c r="D525" s="437">
        <v>0</v>
      </c>
      <c r="E525" s="437">
        <v>0</v>
      </c>
      <c r="F525" s="437">
        <v>470000</v>
      </c>
    </row>
    <row r="526" spans="1:6" x14ac:dyDescent="0.25">
      <c r="A526" s="1004">
        <v>22020203</v>
      </c>
      <c r="B526" s="433" t="s">
        <v>1143</v>
      </c>
      <c r="C526" s="437">
        <v>908120</v>
      </c>
      <c r="D526" s="437">
        <v>571000</v>
      </c>
      <c r="E526" s="437">
        <v>854000</v>
      </c>
      <c r="F526" s="437">
        <v>864000</v>
      </c>
    </row>
    <row r="527" spans="1:6" x14ac:dyDescent="0.25">
      <c r="A527" s="1004">
        <v>22020204</v>
      </c>
      <c r="B527" s="433" t="s">
        <v>2478</v>
      </c>
      <c r="C527" s="437"/>
      <c r="D527" s="437">
        <v>61800</v>
      </c>
      <c r="E527" s="437">
        <v>123600</v>
      </c>
      <c r="F527" s="437">
        <f t="shared" ref="F527" si="102">25%*C527+C527</f>
        <v>0</v>
      </c>
    </row>
    <row r="528" spans="1:6" x14ac:dyDescent="0.25">
      <c r="A528" s="1004">
        <v>22020205</v>
      </c>
      <c r="B528" s="433" t="s">
        <v>2479</v>
      </c>
      <c r="C528" s="437"/>
      <c r="D528" s="437">
        <v>0</v>
      </c>
      <c r="E528" s="437">
        <v>0</v>
      </c>
      <c r="F528" s="437"/>
    </row>
    <row r="529" spans="1:6" x14ac:dyDescent="0.25">
      <c r="A529" s="807">
        <v>220203</v>
      </c>
      <c r="B529" s="965" t="s">
        <v>1149</v>
      </c>
      <c r="C529" s="966">
        <f t="shared" ref="C529" si="103">SUM(C530:C537)</f>
        <v>666850</v>
      </c>
      <c r="D529" s="966">
        <f>SUM(D530:D537)</f>
        <v>779400</v>
      </c>
      <c r="E529" s="966">
        <f t="shared" ref="E529:F529" si="104">SUM(E530:E537)</f>
        <v>563750</v>
      </c>
      <c r="F529" s="966">
        <f t="shared" si="104"/>
        <v>328500</v>
      </c>
    </row>
    <row r="530" spans="1:6" x14ac:dyDescent="0.25">
      <c r="A530" s="429">
        <v>22020301</v>
      </c>
      <c r="B530" s="430" t="s">
        <v>1151</v>
      </c>
      <c r="C530" s="969">
        <v>505400</v>
      </c>
      <c r="D530" s="437">
        <v>470450</v>
      </c>
      <c r="E530" s="437">
        <v>239900</v>
      </c>
      <c r="F530" s="437"/>
    </row>
    <row r="531" spans="1:6" x14ac:dyDescent="0.25">
      <c r="A531" s="429">
        <v>22020302</v>
      </c>
      <c r="B531" s="430" t="s">
        <v>1153</v>
      </c>
      <c r="C531" s="969"/>
      <c r="D531" s="437">
        <v>0</v>
      </c>
      <c r="E531" s="437">
        <v>0</v>
      </c>
      <c r="F531" s="437"/>
    </row>
    <row r="532" spans="1:6" x14ac:dyDescent="0.25">
      <c r="A532" s="429">
        <v>22020303</v>
      </c>
      <c r="B532" s="430" t="s">
        <v>1155</v>
      </c>
      <c r="C532" s="969">
        <v>161450</v>
      </c>
      <c r="D532" s="437">
        <v>259950</v>
      </c>
      <c r="E532" s="437">
        <v>323850</v>
      </c>
      <c r="F532" s="437">
        <v>328500</v>
      </c>
    </row>
    <row r="533" spans="1:6" x14ac:dyDescent="0.25">
      <c r="A533" s="429">
        <v>22020304</v>
      </c>
      <c r="B533" s="430" t="s">
        <v>1157</v>
      </c>
      <c r="C533" s="969"/>
      <c r="D533" s="437">
        <v>0</v>
      </c>
      <c r="E533" s="437">
        <v>0</v>
      </c>
      <c r="F533" s="437"/>
    </row>
    <row r="534" spans="1:6" x14ac:dyDescent="0.25">
      <c r="A534" s="429">
        <v>22020305</v>
      </c>
      <c r="B534" s="430" t="s">
        <v>1159</v>
      </c>
      <c r="C534" s="969"/>
      <c r="D534" s="437">
        <v>49000</v>
      </c>
      <c r="E534" s="437">
        <v>0</v>
      </c>
      <c r="F534" s="437"/>
    </row>
    <row r="535" spans="1:6" x14ac:dyDescent="0.25">
      <c r="A535" s="429">
        <v>22020306</v>
      </c>
      <c r="B535" s="430" t="s">
        <v>1161</v>
      </c>
      <c r="C535" s="969"/>
      <c r="D535" s="437">
        <v>0</v>
      </c>
      <c r="E535" s="437">
        <v>0</v>
      </c>
      <c r="F535" s="437"/>
    </row>
    <row r="536" spans="1:6" x14ac:dyDescent="0.25">
      <c r="A536" s="429">
        <v>22020307</v>
      </c>
      <c r="B536" s="430" t="s">
        <v>1163</v>
      </c>
      <c r="C536" s="969"/>
      <c r="D536" s="437">
        <v>0</v>
      </c>
      <c r="E536" s="437">
        <v>0</v>
      </c>
      <c r="F536" s="437"/>
    </row>
    <row r="537" spans="1:6" x14ac:dyDescent="0.25">
      <c r="A537" s="972" t="s">
        <v>1170</v>
      </c>
      <c r="B537" s="430" t="s">
        <v>1171</v>
      </c>
      <c r="C537" s="969"/>
      <c r="D537" s="437">
        <v>0</v>
      </c>
      <c r="E537" s="437">
        <v>0</v>
      </c>
      <c r="F537" s="437"/>
    </row>
    <row r="538" spans="1:6" x14ac:dyDescent="0.25">
      <c r="A538" s="807">
        <v>220204</v>
      </c>
      <c r="B538" s="965" t="s">
        <v>1173</v>
      </c>
      <c r="C538" s="966">
        <f>SUM(C539:C545)</f>
        <v>6707850</v>
      </c>
      <c r="D538" s="966">
        <f>SUM(D539:D545)</f>
        <v>8179533</v>
      </c>
      <c r="E538" s="966">
        <f t="shared" ref="E538:F538" si="105">SUM(E539:E545)</f>
        <v>4498700</v>
      </c>
      <c r="F538" s="966">
        <f t="shared" si="105"/>
        <v>1616800</v>
      </c>
    </row>
    <row r="539" spans="1:6" x14ac:dyDescent="0.25">
      <c r="A539" s="429">
        <v>22020401</v>
      </c>
      <c r="B539" s="430" t="s">
        <v>1175</v>
      </c>
      <c r="C539" s="969">
        <v>4149700</v>
      </c>
      <c r="D539" s="437">
        <v>708708</v>
      </c>
      <c r="E539" s="437">
        <v>591100</v>
      </c>
      <c r="F539" s="437">
        <v>688800</v>
      </c>
    </row>
    <row r="540" spans="1:6" x14ac:dyDescent="0.25">
      <c r="A540" s="429">
        <v>22020402</v>
      </c>
      <c r="B540" s="430" t="s">
        <v>1177</v>
      </c>
      <c r="C540" s="969"/>
      <c r="D540" s="437">
        <v>858300</v>
      </c>
      <c r="E540" s="437">
        <v>348600</v>
      </c>
      <c r="F540" s="437"/>
    </row>
    <row r="541" spans="1:6" x14ac:dyDescent="0.25">
      <c r="A541" s="429">
        <v>22020403</v>
      </c>
      <c r="B541" s="430" t="s">
        <v>1179</v>
      </c>
      <c r="C541" s="969"/>
      <c r="D541" s="437">
        <v>512300</v>
      </c>
      <c r="E541" s="437">
        <v>0</v>
      </c>
      <c r="F541" s="437"/>
    </row>
    <row r="542" spans="1:6" x14ac:dyDescent="0.25">
      <c r="A542" s="429">
        <v>22020404</v>
      </c>
      <c r="B542" s="430" t="s">
        <v>1181</v>
      </c>
      <c r="C542" s="969"/>
      <c r="D542" s="437">
        <v>140400</v>
      </c>
      <c r="E542" s="437">
        <v>45600</v>
      </c>
      <c r="F542" s="437"/>
    </row>
    <row r="543" spans="1:6" x14ac:dyDescent="0.25">
      <c r="A543" s="429">
        <v>22020405</v>
      </c>
      <c r="B543" s="430" t="s">
        <v>1183</v>
      </c>
      <c r="C543" s="433"/>
      <c r="D543" s="437">
        <v>2753825</v>
      </c>
      <c r="E543" s="437">
        <v>2000000</v>
      </c>
      <c r="F543" s="437"/>
    </row>
    <row r="544" spans="1:6" x14ac:dyDescent="0.25">
      <c r="A544" s="429">
        <v>22020406</v>
      </c>
      <c r="B544" s="430" t="s">
        <v>1185</v>
      </c>
      <c r="C544" s="969">
        <v>804300</v>
      </c>
      <c r="D544" s="437">
        <v>195500</v>
      </c>
      <c r="E544" s="437">
        <v>200000</v>
      </c>
      <c r="F544" s="437">
        <v>288000</v>
      </c>
    </row>
    <row r="545" spans="1:6" x14ac:dyDescent="0.25">
      <c r="A545" s="972" t="s">
        <v>1186</v>
      </c>
      <c r="B545" s="430" t="s">
        <v>1254</v>
      </c>
      <c r="C545" s="969">
        <v>1753850</v>
      </c>
      <c r="D545" s="437">
        <v>3010500</v>
      </c>
      <c r="E545" s="437">
        <v>1313400</v>
      </c>
      <c r="F545" s="437">
        <v>640000</v>
      </c>
    </row>
    <row r="546" spans="1:6" x14ac:dyDescent="0.25">
      <c r="A546" s="807">
        <v>220205</v>
      </c>
      <c r="B546" s="965" t="s">
        <v>1189</v>
      </c>
      <c r="C546" s="966">
        <f t="shared" ref="C546" si="106">SUM(C547:C548)</f>
        <v>668500</v>
      </c>
      <c r="D546" s="966">
        <f t="shared" ref="D546:F546" si="107">SUM(D547:D548)</f>
        <v>0</v>
      </c>
      <c r="E546" s="966">
        <f t="shared" si="107"/>
        <v>0</v>
      </c>
      <c r="F546" s="966">
        <f t="shared" si="107"/>
        <v>0</v>
      </c>
    </row>
    <row r="547" spans="1:6" x14ac:dyDescent="0.25">
      <c r="A547" s="429">
        <v>22020501</v>
      </c>
      <c r="B547" s="430" t="s">
        <v>1191</v>
      </c>
      <c r="C547" s="969">
        <v>668500</v>
      </c>
      <c r="D547" s="437">
        <v>0</v>
      </c>
      <c r="E547" s="437">
        <v>0</v>
      </c>
      <c r="F547" s="437"/>
    </row>
    <row r="548" spans="1:6" x14ac:dyDescent="0.25">
      <c r="A548" s="429">
        <v>22020502</v>
      </c>
      <c r="B548" s="430" t="s">
        <v>1255</v>
      </c>
      <c r="C548" s="969"/>
      <c r="D548" s="437">
        <v>0</v>
      </c>
      <c r="E548" s="437">
        <v>0</v>
      </c>
      <c r="F548" s="437"/>
    </row>
    <row r="549" spans="1:6" x14ac:dyDescent="0.25">
      <c r="A549" s="807">
        <v>220206</v>
      </c>
      <c r="B549" s="965" t="s">
        <v>1195</v>
      </c>
      <c r="C549" s="966">
        <f t="shared" ref="C549" si="108">SUM(C550:C551)</f>
        <v>2990000</v>
      </c>
      <c r="D549" s="966">
        <f>SUM(D550:D551)</f>
        <v>1825200</v>
      </c>
      <c r="E549" s="966">
        <f t="shared" ref="E549:F549" si="109">SUM(E550:E551)</f>
        <v>2260400</v>
      </c>
      <c r="F549" s="966">
        <f t="shared" si="109"/>
        <v>900000</v>
      </c>
    </row>
    <row r="550" spans="1:6" x14ac:dyDescent="0.25">
      <c r="A550" s="429">
        <v>22020601</v>
      </c>
      <c r="B550" s="430" t="s">
        <v>1197</v>
      </c>
      <c r="C550" s="969">
        <v>2460000</v>
      </c>
      <c r="D550" s="437">
        <v>945000</v>
      </c>
      <c r="E550" s="437">
        <v>1290000</v>
      </c>
      <c r="F550" s="437">
        <v>0</v>
      </c>
    </row>
    <row r="551" spans="1:6" x14ac:dyDescent="0.25">
      <c r="A551" s="429">
        <v>22020605</v>
      </c>
      <c r="B551" s="430" t="s">
        <v>1205</v>
      </c>
      <c r="C551" s="969">
        <v>530000</v>
      </c>
      <c r="D551" s="437">
        <v>880200</v>
      </c>
      <c r="E551" s="437">
        <v>970400</v>
      </c>
      <c r="F551" s="437">
        <v>900000</v>
      </c>
    </row>
    <row r="552" spans="1:6" ht="25.5" x14ac:dyDescent="0.25">
      <c r="A552" s="807">
        <v>220207</v>
      </c>
      <c r="B552" s="965" t="s">
        <v>1256</v>
      </c>
      <c r="C552" s="966">
        <f>SUM(C553:C556)</f>
        <v>1971750</v>
      </c>
      <c r="D552" s="966">
        <f>SUM(D553:D556)</f>
        <v>656000</v>
      </c>
      <c r="E552" s="966">
        <f t="shared" ref="E552:F552" si="110">SUM(E553:E556)</f>
        <v>0</v>
      </c>
      <c r="F552" s="966">
        <f t="shared" si="110"/>
        <v>5080000</v>
      </c>
    </row>
    <row r="553" spans="1:6" x14ac:dyDescent="0.25">
      <c r="A553" s="429">
        <v>22020701</v>
      </c>
      <c r="B553" s="430" t="s">
        <v>1209</v>
      </c>
      <c r="C553" s="969">
        <v>670000</v>
      </c>
      <c r="D553" s="437">
        <v>506000</v>
      </c>
      <c r="E553" s="437">
        <v>0</v>
      </c>
      <c r="F553" s="437">
        <v>580000</v>
      </c>
    </row>
    <row r="554" spans="1:6" x14ac:dyDescent="0.25">
      <c r="A554" s="429">
        <v>22020702</v>
      </c>
      <c r="B554" s="430" t="s">
        <v>1211</v>
      </c>
      <c r="C554" s="969"/>
      <c r="D554" s="437">
        <v>0</v>
      </c>
      <c r="E554" s="437"/>
      <c r="F554" s="437">
        <f t="shared" ref="F554" si="111">25%*C554+C554</f>
        <v>0</v>
      </c>
    </row>
    <row r="555" spans="1:6" x14ac:dyDescent="0.25">
      <c r="A555" s="429">
        <v>22020703</v>
      </c>
      <c r="B555" s="430" t="s">
        <v>1213</v>
      </c>
      <c r="C555" s="969">
        <v>150000</v>
      </c>
      <c r="D555" s="437">
        <v>150000</v>
      </c>
      <c r="E555" s="437">
        <v>0</v>
      </c>
      <c r="F555" s="437">
        <v>4000000</v>
      </c>
    </row>
    <row r="556" spans="1:6" x14ac:dyDescent="0.25">
      <c r="A556" s="429">
        <v>22020704</v>
      </c>
      <c r="B556" s="430" t="s">
        <v>1215</v>
      </c>
      <c r="C556" s="969">
        <v>1151750</v>
      </c>
      <c r="D556" s="437">
        <v>0</v>
      </c>
      <c r="E556" s="437">
        <v>0</v>
      </c>
      <c r="F556" s="1005">
        <v>500000</v>
      </c>
    </row>
    <row r="557" spans="1:6" x14ac:dyDescent="0.25">
      <c r="A557" s="807">
        <v>220208</v>
      </c>
      <c r="B557" s="965" t="s">
        <v>1217</v>
      </c>
      <c r="C557" s="966">
        <f>SUM(C558:C560)</f>
        <v>28509160</v>
      </c>
      <c r="D557" s="966">
        <f>SUM(D558:D560)</f>
        <v>33368245</v>
      </c>
      <c r="E557" s="966">
        <f t="shared" ref="E557:F557" si="112">SUM(E558:E560)</f>
        <v>26892240</v>
      </c>
      <c r="F557" s="966">
        <f t="shared" si="112"/>
        <v>31734200</v>
      </c>
    </row>
    <row r="558" spans="1:6" x14ac:dyDescent="0.25">
      <c r="A558" s="429">
        <v>22020801</v>
      </c>
      <c r="B558" s="430" t="s">
        <v>1219</v>
      </c>
      <c r="C558" s="969">
        <v>1919210</v>
      </c>
      <c r="D558" s="437">
        <v>1978305</v>
      </c>
      <c r="E558" s="437">
        <v>1741340</v>
      </c>
      <c r="F558" s="428">
        <v>1734200</v>
      </c>
    </row>
    <row r="559" spans="1:6" x14ac:dyDescent="0.25">
      <c r="A559" s="429">
        <v>22020803</v>
      </c>
      <c r="B559" s="430" t="s">
        <v>1223</v>
      </c>
      <c r="C559" s="969">
        <v>26589950</v>
      </c>
      <c r="D559" s="437">
        <v>30675940</v>
      </c>
      <c r="E559" s="437">
        <v>24650900</v>
      </c>
      <c r="F559" s="437">
        <v>30000000</v>
      </c>
    </row>
    <row r="560" spans="1:6" x14ac:dyDescent="0.25">
      <c r="A560" s="972" t="s">
        <v>1224</v>
      </c>
      <c r="B560" s="430" t="s">
        <v>1225</v>
      </c>
      <c r="C560" s="969">
        <v>0</v>
      </c>
      <c r="D560" s="437">
        <v>714000</v>
      </c>
      <c r="E560" s="437">
        <v>500000</v>
      </c>
      <c r="F560" s="437">
        <v>0</v>
      </c>
    </row>
    <row r="561" spans="1:8" x14ac:dyDescent="0.25">
      <c r="A561" s="807">
        <v>220210</v>
      </c>
      <c r="B561" s="965" t="s">
        <v>1227</v>
      </c>
      <c r="C561" s="966">
        <f>SUM(C562:C572)</f>
        <v>14124120.890000001</v>
      </c>
      <c r="D561" s="966">
        <f>SUM(D562:D572)</f>
        <v>5092495</v>
      </c>
      <c r="E561" s="966">
        <f t="shared" ref="E561:F561" si="113">SUM(E562:E572)</f>
        <v>4417870</v>
      </c>
      <c r="F561" s="966">
        <f t="shared" si="113"/>
        <v>8106500</v>
      </c>
    </row>
    <row r="562" spans="1:8" x14ac:dyDescent="0.25">
      <c r="A562" s="429">
        <v>22021001</v>
      </c>
      <c r="B562" s="430" t="s">
        <v>1228</v>
      </c>
      <c r="C562" s="969">
        <v>863100</v>
      </c>
      <c r="D562" s="437">
        <v>239000</v>
      </c>
      <c r="E562" s="437">
        <v>508000</v>
      </c>
      <c r="F562" s="437">
        <v>520000</v>
      </c>
    </row>
    <row r="563" spans="1:8" x14ac:dyDescent="0.25">
      <c r="A563" s="429">
        <v>22021002</v>
      </c>
      <c r="B563" s="430" t="s">
        <v>1257</v>
      </c>
      <c r="C563" s="969"/>
      <c r="D563" s="428">
        <v>0</v>
      </c>
      <c r="E563" s="437">
        <v>0</v>
      </c>
      <c r="F563" s="437"/>
    </row>
    <row r="564" spans="1:8" x14ac:dyDescent="0.25">
      <c r="A564" s="429">
        <v>22021007</v>
      </c>
      <c r="B564" s="430" t="s">
        <v>1243</v>
      </c>
      <c r="C564" s="969">
        <v>3272500</v>
      </c>
      <c r="D564" s="428">
        <v>0</v>
      </c>
      <c r="E564" s="437">
        <v>0</v>
      </c>
      <c r="F564" s="437"/>
    </row>
    <row r="565" spans="1:8" x14ac:dyDescent="0.25">
      <c r="A565" s="1004">
        <v>22021008</v>
      </c>
      <c r="B565" s="433" t="s">
        <v>2480</v>
      </c>
      <c r="C565" s="433"/>
      <c r="D565" s="437">
        <v>0</v>
      </c>
      <c r="E565" s="437">
        <v>300000</v>
      </c>
      <c r="F565" s="437"/>
    </row>
    <row r="566" spans="1:8" x14ac:dyDescent="0.25">
      <c r="A566" s="429">
        <v>22021014</v>
      </c>
      <c r="B566" s="430" t="s">
        <v>1233</v>
      </c>
      <c r="C566" s="437">
        <v>1447100</v>
      </c>
      <c r="D566" s="437">
        <v>114000</v>
      </c>
      <c r="E566" s="437">
        <v>919150</v>
      </c>
      <c r="F566" s="437">
        <v>931500</v>
      </c>
    </row>
    <row r="567" spans="1:8" x14ac:dyDescent="0.25">
      <c r="A567" s="429">
        <v>22021022</v>
      </c>
      <c r="B567" s="430" t="s">
        <v>1234</v>
      </c>
      <c r="C567" s="969">
        <v>231800</v>
      </c>
      <c r="D567" s="437">
        <v>1610660</v>
      </c>
      <c r="E567" s="437">
        <v>1814320</v>
      </c>
      <c r="F567" s="437">
        <v>1500000</v>
      </c>
    </row>
    <row r="568" spans="1:8" x14ac:dyDescent="0.25">
      <c r="A568" s="429">
        <v>22021023</v>
      </c>
      <c r="B568" s="430" t="s">
        <v>1235</v>
      </c>
      <c r="C568" s="969">
        <v>2706200</v>
      </c>
      <c r="D568" s="437">
        <v>957000</v>
      </c>
      <c r="E568" s="437">
        <v>852200</v>
      </c>
      <c r="F568" s="437">
        <v>655000</v>
      </c>
      <c r="H568" s="1422"/>
    </row>
    <row r="569" spans="1:8" x14ac:dyDescent="0.25">
      <c r="A569" s="429">
        <v>22021024</v>
      </c>
      <c r="B569" s="430" t="s">
        <v>1318</v>
      </c>
      <c r="C569" s="969">
        <v>0</v>
      </c>
      <c r="D569" s="428">
        <v>1610000</v>
      </c>
      <c r="E569" s="437">
        <v>0</v>
      </c>
      <c r="F569" s="437"/>
    </row>
    <row r="570" spans="1:8" x14ac:dyDescent="0.25">
      <c r="A570" s="429">
        <v>22021026</v>
      </c>
      <c r="B570" s="430" t="s">
        <v>787</v>
      </c>
      <c r="C570" s="433"/>
      <c r="D570" s="437">
        <v>0</v>
      </c>
      <c r="E570" s="437">
        <v>0</v>
      </c>
      <c r="F570" s="437"/>
      <c r="H570" s="129"/>
    </row>
    <row r="571" spans="1:8" x14ac:dyDescent="0.25">
      <c r="A571" s="429">
        <v>22021027</v>
      </c>
      <c r="B571" s="430" t="s">
        <v>1273</v>
      </c>
      <c r="C571" s="969">
        <v>5603420.8899999997</v>
      </c>
      <c r="D571" s="428">
        <v>12100</v>
      </c>
      <c r="E571" s="437">
        <v>24200</v>
      </c>
      <c r="F571" s="437">
        <v>4500000</v>
      </c>
    </row>
    <row r="572" spans="1:8" x14ac:dyDescent="0.25">
      <c r="A572" s="429">
        <v>22021031</v>
      </c>
      <c r="B572" s="430" t="s">
        <v>1261</v>
      </c>
      <c r="C572" s="969"/>
      <c r="D572" s="437">
        <v>549735</v>
      </c>
      <c r="E572" s="437">
        <v>0</v>
      </c>
      <c r="F572" s="437"/>
      <c r="H572" s="129"/>
    </row>
    <row r="573" spans="1:8" x14ac:dyDescent="0.25">
      <c r="A573" s="807"/>
      <c r="B573" s="989" t="s">
        <v>1319</v>
      </c>
      <c r="C573" s="976">
        <f>SUM(C516,C520,C523,C529,C538,C546,C549,C552,C557,C561)</f>
        <v>140197605</v>
      </c>
      <c r="D573" s="976">
        <f>SUM(D516,D520,D523,D529,D538,D546,D549,D552,D557,D561)</f>
        <v>189762498</v>
      </c>
      <c r="E573" s="976">
        <f>SUM(E516,E520,E523,E529,E538,E546,E549,E552,E557,E561)</f>
        <v>193508836</v>
      </c>
      <c r="F573" s="976">
        <f>SUM(F516,F520,F523,F529,F538,F546,F549,F552,F557,F561)</f>
        <v>166691214</v>
      </c>
    </row>
    <row r="574" spans="1:8" s="381" customFormat="1" x14ac:dyDescent="0.25">
      <c r="A574" s="1114"/>
      <c r="B574" s="1029"/>
      <c r="C574" s="121"/>
      <c r="D574" s="121"/>
      <c r="E574" s="1005"/>
      <c r="F574" s="1005"/>
    </row>
    <row r="575" spans="1:8" x14ac:dyDescent="0.25">
      <c r="A575" s="1433" t="s">
        <v>1247</v>
      </c>
      <c r="B575" s="1433"/>
      <c r="C575" s="961"/>
      <c r="D575" s="437"/>
      <c r="E575" s="437"/>
      <c r="F575" s="437"/>
    </row>
    <row r="576" spans="1:8" ht="25.5" customHeight="1" x14ac:dyDescent="0.25">
      <c r="A576" s="999" t="s">
        <v>699</v>
      </c>
      <c r="B576" s="1006" t="s">
        <v>2481</v>
      </c>
      <c r="C576" s="1007"/>
      <c r="D576" s="981"/>
      <c r="E576" s="437"/>
      <c r="F576" s="437"/>
    </row>
    <row r="577" spans="1:6" x14ac:dyDescent="0.25">
      <c r="A577" s="807">
        <v>22</v>
      </c>
      <c r="B577" s="965" t="s">
        <v>1322</v>
      </c>
      <c r="C577" s="966">
        <f>SUM(C578:C578)</f>
        <v>24762636</v>
      </c>
      <c r="D577" s="966">
        <f t="shared" ref="D577:F577" si="114">SUM(D578:D578)</f>
        <v>45631044</v>
      </c>
      <c r="E577" s="966">
        <f t="shared" si="114"/>
        <v>39500000</v>
      </c>
      <c r="F577" s="966">
        <f t="shared" si="114"/>
        <v>38659400</v>
      </c>
    </row>
    <row r="578" spans="1:6" ht="18" customHeight="1" x14ac:dyDescent="0.25">
      <c r="A578" s="426">
        <v>22</v>
      </c>
      <c r="B578" s="974" t="s">
        <v>1322</v>
      </c>
      <c r="C578" s="969">
        <v>24762636</v>
      </c>
      <c r="D578" s="437">
        <v>45631044</v>
      </c>
      <c r="E578" s="437">
        <v>39500000</v>
      </c>
      <c r="F578" s="437">
        <v>38659400</v>
      </c>
    </row>
    <row r="579" spans="1:6" x14ac:dyDescent="0.25">
      <c r="A579" s="807">
        <v>2202</v>
      </c>
      <c r="B579" s="965" t="s">
        <v>1119</v>
      </c>
      <c r="C579" s="966">
        <f>SUM(C580,C583,C587,C594,C601,C604,C607,C613,C616)</f>
        <v>25281170</v>
      </c>
      <c r="D579" s="966">
        <f>SUM(D580,D583,D587,D594,D601,D604,D607,D613,D616)</f>
        <v>10375130</v>
      </c>
      <c r="E579" s="966">
        <f>SUM(E580,E583,E587,E594,E601,E604,E607,E613,E616)</f>
        <v>20133851</v>
      </c>
      <c r="F579" s="966">
        <f>SUM(F580,F583,F587,F594,F601,F604,F607,F613,F616)</f>
        <v>24000000</v>
      </c>
    </row>
    <row r="580" spans="1:6" x14ac:dyDescent="0.25">
      <c r="A580" s="971" t="s">
        <v>1128</v>
      </c>
      <c r="B580" s="965" t="s">
        <v>1250</v>
      </c>
      <c r="C580" s="966">
        <f>SUM(C581:C582)</f>
        <v>357120</v>
      </c>
      <c r="D580" s="966">
        <f t="shared" ref="D580:F580" si="115">SUM(D581:D582)</f>
        <v>297100</v>
      </c>
      <c r="E580" s="966">
        <f t="shared" si="115"/>
        <v>206400</v>
      </c>
      <c r="F580" s="966">
        <f t="shared" si="115"/>
        <v>496000</v>
      </c>
    </row>
    <row r="581" spans="1:6" x14ac:dyDescent="0.25">
      <c r="A581" s="972" t="s">
        <v>1130</v>
      </c>
      <c r="B581" s="430" t="s">
        <v>1251</v>
      </c>
      <c r="C581" s="969">
        <v>357120</v>
      </c>
      <c r="D581" s="437">
        <v>297100</v>
      </c>
      <c r="E581" s="437">
        <v>206400</v>
      </c>
      <c r="F581" s="437">
        <v>496000</v>
      </c>
    </row>
    <row r="582" spans="1:6" x14ac:dyDescent="0.25">
      <c r="A582" s="972" t="s">
        <v>1252</v>
      </c>
      <c r="B582" s="430" t="s">
        <v>1253</v>
      </c>
      <c r="C582" s="969"/>
      <c r="D582" s="437"/>
      <c r="E582" s="437"/>
      <c r="F582" s="437"/>
    </row>
    <row r="583" spans="1:6" x14ac:dyDescent="0.25">
      <c r="A583" s="807">
        <v>220202</v>
      </c>
      <c r="B583" s="965" t="s">
        <v>1137</v>
      </c>
      <c r="C583" s="966">
        <f>SUM(C584:C586)</f>
        <v>475350</v>
      </c>
      <c r="D583" s="966">
        <f t="shared" ref="D583:F583" si="116">SUM(D584:D586)</f>
        <v>231300</v>
      </c>
      <c r="E583" s="966">
        <f t="shared" si="116"/>
        <v>253000</v>
      </c>
      <c r="F583" s="966">
        <f t="shared" si="116"/>
        <v>216000</v>
      </c>
    </row>
    <row r="584" spans="1:6" x14ac:dyDescent="0.25">
      <c r="A584" s="429">
        <v>22020201</v>
      </c>
      <c r="B584" s="430" t="s">
        <v>1139</v>
      </c>
      <c r="C584" s="969"/>
      <c r="D584" s="437">
        <v>0</v>
      </c>
      <c r="E584" s="437">
        <v>0</v>
      </c>
      <c r="F584" s="437"/>
    </row>
    <row r="585" spans="1:6" x14ac:dyDescent="0.25">
      <c r="A585" s="429">
        <v>22020202</v>
      </c>
      <c r="B585" s="430" t="s">
        <v>1141</v>
      </c>
      <c r="C585" s="969">
        <v>475350</v>
      </c>
      <c r="D585" s="437">
        <v>231300</v>
      </c>
      <c r="E585" s="1005">
        <v>253000</v>
      </c>
      <c r="F585" s="437">
        <v>216000</v>
      </c>
    </row>
    <row r="586" spans="1:6" x14ac:dyDescent="0.25">
      <c r="A586" s="429">
        <v>22020205</v>
      </c>
      <c r="B586" s="430" t="s">
        <v>1147</v>
      </c>
      <c r="C586" s="969"/>
      <c r="D586" s="437">
        <v>0</v>
      </c>
      <c r="E586" s="437">
        <v>0</v>
      </c>
      <c r="F586" s="437"/>
    </row>
    <row r="587" spans="1:6" ht="21.75" customHeight="1" x14ac:dyDescent="0.25">
      <c r="A587" s="807">
        <v>220203</v>
      </c>
      <c r="B587" s="965" t="s">
        <v>1149</v>
      </c>
      <c r="C587" s="966">
        <f>SUM(C588:C593)</f>
        <v>577370</v>
      </c>
      <c r="D587" s="966">
        <f>SUM(D588:D593)</f>
        <v>1307200</v>
      </c>
      <c r="E587" s="966">
        <f>SUM(E588:E593)</f>
        <v>11217000</v>
      </c>
      <c r="F587" s="966">
        <f>SUM(F588:F593)</f>
        <v>11976300</v>
      </c>
    </row>
    <row r="588" spans="1:6" x14ac:dyDescent="0.25">
      <c r="A588" s="429">
        <v>22020301</v>
      </c>
      <c r="B588" s="430" t="s">
        <v>1151</v>
      </c>
      <c r="C588" s="969">
        <v>121420</v>
      </c>
      <c r="D588" s="437">
        <v>515050</v>
      </c>
      <c r="E588" s="437">
        <v>500000</v>
      </c>
      <c r="F588" s="437">
        <v>1046300</v>
      </c>
    </row>
    <row r="589" spans="1:6" x14ac:dyDescent="0.25">
      <c r="A589" s="429">
        <v>22020302</v>
      </c>
      <c r="B589" s="430" t="s">
        <v>1153</v>
      </c>
      <c r="C589" s="969"/>
      <c r="D589" s="437">
        <v>0</v>
      </c>
      <c r="E589" s="437">
        <v>0</v>
      </c>
      <c r="F589" s="437"/>
    </row>
    <row r="590" spans="1:6" x14ac:dyDescent="0.25">
      <c r="A590" s="429">
        <v>22020303</v>
      </c>
      <c r="B590" s="430" t="s">
        <v>1155</v>
      </c>
      <c r="C590" s="969">
        <v>343200</v>
      </c>
      <c r="D590" s="437">
        <v>429800</v>
      </c>
      <c r="E590" s="437">
        <v>267000</v>
      </c>
      <c r="F590" s="437">
        <v>480000</v>
      </c>
    </row>
    <row r="591" spans="1:6" x14ac:dyDescent="0.25">
      <c r="A591" s="429">
        <v>22020304</v>
      </c>
      <c r="B591" s="430" t="s">
        <v>1157</v>
      </c>
      <c r="C591" s="969">
        <v>112750</v>
      </c>
      <c r="D591" s="437">
        <v>362350</v>
      </c>
      <c r="E591" s="437">
        <v>450000</v>
      </c>
      <c r="F591" s="437">
        <v>450000</v>
      </c>
    </row>
    <row r="592" spans="1:6" x14ac:dyDescent="0.25">
      <c r="A592" s="429">
        <v>22020305</v>
      </c>
      <c r="B592" s="430" t="s">
        <v>1159</v>
      </c>
      <c r="C592" s="969"/>
      <c r="D592" s="437">
        <v>0</v>
      </c>
      <c r="E592" s="437">
        <v>10000000</v>
      </c>
      <c r="F592" s="437">
        <v>10000000</v>
      </c>
    </row>
    <row r="593" spans="1:6" x14ac:dyDescent="0.25">
      <c r="A593" s="429">
        <v>22020306</v>
      </c>
      <c r="B593" s="430" t="s">
        <v>1161</v>
      </c>
      <c r="C593" s="969"/>
      <c r="D593" s="428">
        <v>0</v>
      </c>
      <c r="E593" s="437">
        <v>0</v>
      </c>
      <c r="F593" s="437"/>
    </row>
    <row r="594" spans="1:6" ht="16.5" customHeight="1" x14ac:dyDescent="0.25">
      <c r="A594" s="807">
        <v>220204</v>
      </c>
      <c r="B594" s="965" t="s">
        <v>1173</v>
      </c>
      <c r="C594" s="966">
        <f>SUM(C595:C600)</f>
        <v>751200</v>
      </c>
      <c r="D594" s="966">
        <f t="shared" ref="D594:E594" si="117">SUM(D595:D600)</f>
        <v>1511475</v>
      </c>
      <c r="E594" s="966">
        <f t="shared" si="117"/>
        <v>2382500</v>
      </c>
      <c r="F594" s="966">
        <f>SUM(F595:F600)</f>
        <v>1654800</v>
      </c>
    </row>
    <row r="595" spans="1:6" x14ac:dyDescent="0.25">
      <c r="A595" s="429">
        <v>22020401</v>
      </c>
      <c r="B595" s="430" t="s">
        <v>1175</v>
      </c>
      <c r="C595" s="969">
        <v>232200</v>
      </c>
      <c r="D595" s="437">
        <v>780525</v>
      </c>
      <c r="E595" s="428">
        <v>400000</v>
      </c>
      <c r="F595" s="437">
        <v>481800</v>
      </c>
    </row>
    <row r="596" spans="1:6" x14ac:dyDescent="0.25">
      <c r="A596" s="429">
        <v>22020402</v>
      </c>
      <c r="B596" s="430" t="s">
        <v>1177</v>
      </c>
      <c r="C596" s="969"/>
      <c r="D596" s="437">
        <v>0</v>
      </c>
      <c r="E596" s="428">
        <v>0</v>
      </c>
      <c r="F596" s="437">
        <v>0</v>
      </c>
    </row>
    <row r="597" spans="1:6" x14ac:dyDescent="0.25">
      <c r="A597" s="429">
        <v>22020403</v>
      </c>
      <c r="B597" s="430" t="s">
        <v>1179</v>
      </c>
      <c r="C597" s="969">
        <v>54000</v>
      </c>
      <c r="D597" s="437">
        <v>0</v>
      </c>
      <c r="E597" s="428">
        <v>0</v>
      </c>
      <c r="F597" s="437">
        <v>346000</v>
      </c>
    </row>
    <row r="598" spans="1:6" x14ac:dyDescent="0.25">
      <c r="A598" s="429">
        <v>22020404</v>
      </c>
      <c r="B598" s="430" t="s">
        <v>1181</v>
      </c>
      <c r="C598" s="969">
        <v>465000</v>
      </c>
      <c r="D598" s="437">
        <v>730950</v>
      </c>
      <c r="E598" s="437">
        <v>1982500</v>
      </c>
      <c r="F598" s="437">
        <v>827000</v>
      </c>
    </row>
    <row r="599" spans="1:6" x14ac:dyDescent="0.25">
      <c r="A599" s="429">
        <v>22020406</v>
      </c>
      <c r="B599" s="430" t="s">
        <v>1185</v>
      </c>
      <c r="C599" s="969"/>
      <c r="D599" s="428">
        <v>0</v>
      </c>
      <c r="E599" s="428">
        <v>0</v>
      </c>
      <c r="F599" s="428"/>
    </row>
    <row r="600" spans="1:6" x14ac:dyDescent="0.25">
      <c r="A600" s="972" t="s">
        <v>1186</v>
      </c>
      <c r="B600" s="430" t="s">
        <v>1254</v>
      </c>
      <c r="C600" s="969"/>
      <c r="D600" s="428">
        <v>0</v>
      </c>
      <c r="E600" s="428">
        <v>0</v>
      </c>
      <c r="F600" s="428"/>
    </row>
    <row r="601" spans="1:6" x14ac:dyDescent="0.25">
      <c r="A601" s="807">
        <v>220205</v>
      </c>
      <c r="B601" s="965" t="s">
        <v>1189</v>
      </c>
      <c r="C601" s="966">
        <f>SUM(C602:C603)</f>
        <v>0</v>
      </c>
      <c r="D601" s="966">
        <f t="shared" ref="D601:F601" si="118">SUM(D602:D603)</f>
        <v>0</v>
      </c>
      <c r="E601" s="966">
        <f t="shared" si="118"/>
        <v>0</v>
      </c>
      <c r="F601" s="966">
        <f t="shared" si="118"/>
        <v>0</v>
      </c>
    </row>
    <row r="602" spans="1:6" x14ac:dyDescent="0.25">
      <c r="A602" s="429">
        <v>22020501</v>
      </c>
      <c r="B602" s="430" t="s">
        <v>1191</v>
      </c>
      <c r="C602" s="969"/>
      <c r="D602" s="428">
        <v>0</v>
      </c>
      <c r="E602" s="428">
        <v>0</v>
      </c>
      <c r="F602" s="428"/>
    </row>
    <row r="603" spans="1:6" x14ac:dyDescent="0.25">
      <c r="A603" s="429">
        <v>22020502</v>
      </c>
      <c r="B603" s="430" t="s">
        <v>1255</v>
      </c>
      <c r="C603" s="969"/>
      <c r="D603" s="428">
        <v>0</v>
      </c>
      <c r="E603" s="428">
        <v>0</v>
      </c>
      <c r="F603" s="428"/>
    </row>
    <row r="604" spans="1:6" x14ac:dyDescent="0.25">
      <c r="A604" s="807">
        <v>220206</v>
      </c>
      <c r="B604" s="965" t="s">
        <v>1195</v>
      </c>
      <c r="C604" s="966">
        <f>SUM(C605:C606)</f>
        <v>0</v>
      </c>
      <c r="D604" s="966">
        <f t="shared" ref="D604:F604" si="119">SUM(D605:D606)</f>
        <v>0</v>
      </c>
      <c r="E604" s="966">
        <f t="shared" si="119"/>
        <v>0</v>
      </c>
      <c r="F604" s="966">
        <f t="shared" si="119"/>
        <v>0</v>
      </c>
    </row>
    <row r="605" spans="1:6" x14ac:dyDescent="0.25">
      <c r="A605" s="429">
        <v>22020601</v>
      </c>
      <c r="B605" s="430" t="s">
        <v>1197</v>
      </c>
      <c r="C605" s="969"/>
      <c r="D605" s="428">
        <v>0</v>
      </c>
      <c r="E605" s="428">
        <v>0</v>
      </c>
      <c r="F605" s="428"/>
    </row>
    <row r="606" spans="1:6" x14ac:dyDescent="0.25">
      <c r="A606" s="429">
        <v>22020605</v>
      </c>
      <c r="B606" s="430" t="s">
        <v>1205</v>
      </c>
      <c r="C606" s="969"/>
      <c r="D606" s="428">
        <v>0</v>
      </c>
      <c r="E606" s="428">
        <v>0</v>
      </c>
      <c r="F606" s="428"/>
    </row>
    <row r="607" spans="1:6" ht="25.5" x14ac:dyDescent="0.25">
      <c r="A607" s="807">
        <v>220207</v>
      </c>
      <c r="B607" s="965" t="s">
        <v>1256</v>
      </c>
      <c r="C607" s="966">
        <f>SUM(C608:C612)</f>
        <v>575000</v>
      </c>
      <c r="D607" s="966">
        <f t="shared" ref="D607:F607" si="120">SUM(D608:D612)</f>
        <v>1140000</v>
      </c>
      <c r="E607" s="966">
        <f t="shared" si="120"/>
        <v>807700</v>
      </c>
      <c r="F607" s="966">
        <f t="shared" si="120"/>
        <v>1000000</v>
      </c>
    </row>
    <row r="608" spans="1:6" x14ac:dyDescent="0.25">
      <c r="A608" s="429">
        <v>22020701</v>
      </c>
      <c r="B608" s="430" t="s">
        <v>1209</v>
      </c>
      <c r="C608" s="969">
        <v>25000</v>
      </c>
      <c r="D608" s="437"/>
      <c r="E608" s="437"/>
      <c r="F608" s="437"/>
    </row>
    <row r="609" spans="1:8" x14ac:dyDescent="0.25">
      <c r="A609" s="429">
        <v>22020702</v>
      </c>
      <c r="B609" s="430" t="s">
        <v>1211</v>
      </c>
      <c r="C609" s="969"/>
      <c r="D609" s="437"/>
      <c r="E609" s="437"/>
      <c r="F609" s="437"/>
    </row>
    <row r="610" spans="1:8" x14ac:dyDescent="0.25">
      <c r="A610" s="429">
        <v>22020703</v>
      </c>
      <c r="B610" s="430" t="s">
        <v>1213</v>
      </c>
      <c r="C610" s="969"/>
      <c r="D610" s="437"/>
      <c r="E610" s="437"/>
      <c r="F610" s="437"/>
    </row>
    <row r="611" spans="1:8" x14ac:dyDescent="0.25">
      <c r="A611" s="429">
        <v>22020704</v>
      </c>
      <c r="B611" s="430" t="s">
        <v>1215</v>
      </c>
      <c r="C611" s="969"/>
      <c r="D611" s="437"/>
      <c r="E611" s="437"/>
      <c r="F611" s="437"/>
    </row>
    <row r="612" spans="1:8" x14ac:dyDescent="0.25">
      <c r="A612" s="429">
        <v>22020705</v>
      </c>
      <c r="B612" s="430" t="s">
        <v>1320</v>
      </c>
      <c r="C612" s="969">
        <v>550000</v>
      </c>
      <c r="D612" s="1008">
        <v>1140000</v>
      </c>
      <c r="E612" s="437">
        <v>807700</v>
      </c>
      <c r="F612" s="437">
        <v>1000000</v>
      </c>
    </row>
    <row r="613" spans="1:8" ht="21.75" customHeight="1" x14ac:dyDescent="0.25">
      <c r="A613" s="807">
        <v>220208</v>
      </c>
      <c r="B613" s="965" t="s">
        <v>1217</v>
      </c>
      <c r="C613" s="1009">
        <f>SUM(C614:C615)</f>
        <v>0</v>
      </c>
      <c r="D613" s="1009">
        <f t="shared" ref="D613:E613" si="121">SUM(D614:D615)</f>
        <v>4321495</v>
      </c>
      <c r="E613" s="1009">
        <f t="shared" si="121"/>
        <v>3667251</v>
      </c>
      <c r="F613" s="1009">
        <f>SUM(F614:F615)</f>
        <v>4900000</v>
      </c>
    </row>
    <row r="614" spans="1:8" x14ac:dyDescent="0.25">
      <c r="A614" s="429">
        <v>22020801</v>
      </c>
      <c r="B614" s="430" t="s">
        <v>1219</v>
      </c>
      <c r="C614" s="969"/>
      <c r="D614" s="437">
        <v>2275390</v>
      </c>
      <c r="E614" s="437">
        <v>1335246</v>
      </c>
      <c r="F614" s="437">
        <v>2500000</v>
      </c>
    </row>
    <row r="615" spans="1:8" x14ac:dyDescent="0.25">
      <c r="A615" s="429">
        <v>22020803</v>
      </c>
      <c r="B615" s="430" t="s">
        <v>1223</v>
      </c>
      <c r="C615" s="969"/>
      <c r="D615" s="437">
        <v>2046105</v>
      </c>
      <c r="E615" s="437">
        <v>2332005</v>
      </c>
      <c r="F615" s="437">
        <v>2400000</v>
      </c>
    </row>
    <row r="616" spans="1:8" ht="19.5" customHeight="1" x14ac:dyDescent="0.25">
      <c r="A616" s="807">
        <v>220210</v>
      </c>
      <c r="B616" s="965" t="s">
        <v>1227</v>
      </c>
      <c r="C616" s="966">
        <f>SUM(C617:C626)</f>
        <v>22545130</v>
      </c>
      <c r="D616" s="966">
        <f t="shared" ref="D616:E616" si="122">SUM(D617:D626)</f>
        <v>1566560</v>
      </c>
      <c r="E616" s="966">
        <f t="shared" si="122"/>
        <v>1600000</v>
      </c>
      <c r="F616" s="966">
        <f>SUM(F617:F626)</f>
        <v>3756900</v>
      </c>
    </row>
    <row r="617" spans="1:8" x14ac:dyDescent="0.25">
      <c r="A617" s="429">
        <v>22021001</v>
      </c>
      <c r="B617" s="430" t="s">
        <v>1228</v>
      </c>
      <c r="C617" s="969">
        <v>0</v>
      </c>
      <c r="D617" s="969">
        <v>0</v>
      </c>
      <c r="E617" s="969">
        <v>0</v>
      </c>
      <c r="F617" s="969">
        <v>0</v>
      </c>
    </row>
    <row r="618" spans="1:8" x14ac:dyDescent="0.25">
      <c r="A618" s="429">
        <v>22021002</v>
      </c>
      <c r="B618" s="430" t="s">
        <v>1257</v>
      </c>
      <c r="C618" s="969">
        <v>124500</v>
      </c>
      <c r="D618" s="437">
        <v>850760</v>
      </c>
      <c r="E618" s="437">
        <v>900000</v>
      </c>
      <c r="F618" s="437">
        <v>750000</v>
      </c>
    </row>
    <row r="619" spans="1:8" x14ac:dyDescent="0.25">
      <c r="A619" s="429">
        <v>22021007</v>
      </c>
      <c r="B619" s="430" t="s">
        <v>1243</v>
      </c>
      <c r="C619" s="969"/>
      <c r="D619" s="437">
        <v>0</v>
      </c>
      <c r="E619" s="437"/>
      <c r="F619" s="437"/>
    </row>
    <row r="620" spans="1:8" x14ac:dyDescent="0.25">
      <c r="A620" s="429">
        <v>22021008</v>
      </c>
      <c r="B620" s="430" t="s">
        <v>1308</v>
      </c>
      <c r="C620" s="969">
        <v>20000</v>
      </c>
      <c r="D620" s="437">
        <v>132650</v>
      </c>
      <c r="E620" s="437">
        <v>200000</v>
      </c>
      <c r="F620" s="437">
        <v>180000</v>
      </c>
    </row>
    <row r="621" spans="1:8" ht="18.75" customHeight="1" x14ac:dyDescent="0.25">
      <c r="A621" s="429">
        <v>22021014</v>
      </c>
      <c r="B621" s="430" t="s">
        <v>1233</v>
      </c>
      <c r="C621" s="969"/>
      <c r="D621" s="437">
        <v>0</v>
      </c>
      <c r="E621" s="437"/>
      <c r="F621" s="437">
        <v>50000</v>
      </c>
    </row>
    <row r="622" spans="1:8" x14ac:dyDescent="0.25">
      <c r="A622" s="429">
        <v>22021022</v>
      </c>
      <c r="B622" s="430" t="s">
        <v>1234</v>
      </c>
      <c r="C622" s="969"/>
      <c r="D622" s="437">
        <v>0</v>
      </c>
      <c r="E622" s="437"/>
      <c r="F622" s="437">
        <f>100000+188900</f>
        <v>288900</v>
      </c>
    </row>
    <row r="623" spans="1:8" x14ac:dyDescent="0.25">
      <c r="A623" s="429">
        <v>22021023</v>
      </c>
      <c r="B623" s="430" t="s">
        <v>1235</v>
      </c>
      <c r="C623" s="969">
        <v>22400630</v>
      </c>
      <c r="D623" s="437">
        <v>583150</v>
      </c>
      <c r="E623" s="437">
        <v>500000</v>
      </c>
      <c r="F623" s="437">
        <v>2488000</v>
      </c>
      <c r="H623" s="1422"/>
    </row>
    <row r="624" spans="1:8" x14ac:dyDescent="0.25">
      <c r="A624" s="429">
        <v>22021026</v>
      </c>
      <c r="B624" s="430" t="s">
        <v>787</v>
      </c>
      <c r="C624" s="969"/>
      <c r="D624" s="437"/>
      <c r="E624" s="437">
        <v>0</v>
      </c>
      <c r="F624" s="437"/>
    </row>
    <row r="625" spans="1:8" x14ac:dyDescent="0.25">
      <c r="A625" s="429">
        <v>22021027</v>
      </c>
      <c r="B625" s="430" t="s">
        <v>1273</v>
      </c>
      <c r="C625" s="969"/>
      <c r="D625" s="437"/>
      <c r="E625" s="437">
        <v>0</v>
      </c>
      <c r="F625" s="437"/>
      <c r="H625" s="129"/>
    </row>
    <row r="626" spans="1:8" x14ac:dyDescent="0.25">
      <c r="A626" s="429">
        <v>22021031</v>
      </c>
      <c r="B626" s="430" t="s">
        <v>1261</v>
      </c>
      <c r="C626" s="969"/>
      <c r="D626" s="437"/>
      <c r="E626" s="437">
        <v>0</v>
      </c>
      <c r="F626" s="437"/>
    </row>
    <row r="627" spans="1:8" ht="22.5" customHeight="1" x14ac:dyDescent="0.25">
      <c r="A627" s="807"/>
      <c r="B627" s="989" t="s">
        <v>1321</v>
      </c>
      <c r="C627" s="976">
        <f>SUM(C577,C580,C583,C587,C594,C601,C604,C607,C613,C616)</f>
        <v>50043806</v>
      </c>
      <c r="D627" s="976">
        <f>SUM(D577,D580,D583,D587,D594,D601,D604,D607,D613,D616)</f>
        <v>56006174</v>
      </c>
      <c r="E627" s="976">
        <f>SUM(E577,E580,E583,E587,E594,E601,E604,E607,E613,E616)</f>
        <v>59633851</v>
      </c>
      <c r="F627" s="976">
        <f>SUM(F577,F580,F583,F587,F594,F601,F604,F607,F613,F616)</f>
        <v>62659400</v>
      </c>
      <c r="H627" s="129"/>
    </row>
    <row r="628" spans="1:8" s="381" customFormat="1" x14ac:dyDescent="0.25">
      <c r="A628" s="1114"/>
      <c r="B628" s="1029"/>
      <c r="C628" s="121"/>
      <c r="D628" s="1005"/>
      <c r="E628" s="1005"/>
      <c r="F628" s="1005"/>
    </row>
    <row r="629" spans="1:8" x14ac:dyDescent="0.25">
      <c r="A629" s="1433" t="s">
        <v>1123</v>
      </c>
      <c r="B629" s="1433"/>
      <c r="C629" s="961"/>
      <c r="D629" s="437"/>
      <c r="E629" s="437"/>
      <c r="F629" s="437"/>
    </row>
    <row r="630" spans="1:8" ht="21" customHeight="1" x14ac:dyDescent="0.25">
      <c r="A630" s="1438" t="s">
        <v>2482</v>
      </c>
      <c r="B630" s="1438"/>
      <c r="C630" s="610"/>
      <c r="D630" s="813"/>
      <c r="E630" s="437"/>
      <c r="F630" s="437"/>
    </row>
    <row r="631" spans="1:8" x14ac:dyDescent="0.25">
      <c r="A631" s="807">
        <v>21</v>
      </c>
      <c r="B631" s="965" t="s">
        <v>1125</v>
      </c>
      <c r="C631" s="966">
        <f>SUM(C633:C633)</f>
        <v>913600620</v>
      </c>
      <c r="D631" s="966">
        <f t="shared" ref="D631:F631" si="123">SUM(D633:D633)</f>
        <v>937477629</v>
      </c>
      <c r="E631" s="966">
        <f t="shared" si="123"/>
        <v>967323444</v>
      </c>
      <c r="F631" s="966">
        <f t="shared" si="123"/>
        <v>967323444</v>
      </c>
    </row>
    <row r="632" spans="1:8" x14ac:dyDescent="0.25">
      <c r="A632" s="807">
        <v>210101</v>
      </c>
      <c r="B632" s="965" t="s">
        <v>1126</v>
      </c>
      <c r="C632" s="813"/>
      <c r="D632" s="427"/>
      <c r="E632" s="438"/>
      <c r="F632" s="428"/>
    </row>
    <row r="633" spans="1:8" x14ac:dyDescent="0.25">
      <c r="A633" s="429">
        <v>21010101</v>
      </c>
      <c r="B633" s="430" t="s">
        <v>1127</v>
      </c>
      <c r="C633" s="969">
        <v>913600620</v>
      </c>
      <c r="D633" s="1005">
        <v>937477629</v>
      </c>
      <c r="E633" s="428">
        <v>967323444</v>
      </c>
      <c r="F633" s="428">
        <v>967323444</v>
      </c>
    </row>
    <row r="634" spans="1:8" x14ac:dyDescent="0.25">
      <c r="A634" s="807">
        <v>2201</v>
      </c>
      <c r="B634" s="965" t="s">
        <v>1323</v>
      </c>
      <c r="C634" s="966">
        <f>SUM(C635:C636)</f>
        <v>5246012887</v>
      </c>
      <c r="D634" s="966">
        <f t="shared" ref="D634:F634" si="124">SUM(D635:D636)</f>
        <v>6392635451</v>
      </c>
      <c r="E634" s="966">
        <f t="shared" si="124"/>
        <v>6392635452</v>
      </c>
      <c r="F634" s="966">
        <f t="shared" si="124"/>
        <v>7800000000</v>
      </c>
    </row>
    <row r="635" spans="1:8" ht="16.5" customHeight="1" x14ac:dyDescent="0.25">
      <c r="A635" s="429">
        <v>22010101</v>
      </c>
      <c r="B635" s="430" t="s">
        <v>1324</v>
      </c>
      <c r="C635" s="969">
        <v>239250000</v>
      </c>
      <c r="D635" s="808">
        <v>900000000</v>
      </c>
      <c r="E635" s="428">
        <v>900000000</v>
      </c>
      <c r="F635" s="438">
        <v>1800000000</v>
      </c>
    </row>
    <row r="636" spans="1:8" ht="16.5" customHeight="1" x14ac:dyDescent="0.25">
      <c r="A636" s="429">
        <v>22010102</v>
      </c>
      <c r="B636" s="430" t="s">
        <v>1325</v>
      </c>
      <c r="C636" s="969">
        <v>5006762887</v>
      </c>
      <c r="D636" s="808">
        <v>5492635451</v>
      </c>
      <c r="E636" s="428">
        <v>5492635452</v>
      </c>
      <c r="F636" s="438">
        <v>6000000000</v>
      </c>
    </row>
    <row r="637" spans="1:8" x14ac:dyDescent="0.25">
      <c r="A637" s="807">
        <v>2202</v>
      </c>
      <c r="B637" s="965" t="s">
        <v>1119</v>
      </c>
      <c r="C637" s="966">
        <f>(C702-C631)</f>
        <v>288537103</v>
      </c>
      <c r="D637" s="966">
        <f t="shared" ref="D637:F637" si="125">(D702-D631)</f>
        <v>314351787</v>
      </c>
      <c r="E637" s="966">
        <f t="shared" si="125"/>
        <v>314955790</v>
      </c>
      <c r="F637" s="966">
        <f t="shared" si="125"/>
        <v>543554090</v>
      </c>
    </row>
    <row r="638" spans="1:8" x14ac:dyDescent="0.25">
      <c r="A638" s="807">
        <v>220201</v>
      </c>
      <c r="B638" s="965" t="s">
        <v>1129</v>
      </c>
      <c r="C638" s="966">
        <f>SUM(C639:C640)</f>
        <v>500000</v>
      </c>
      <c r="D638" s="966">
        <f t="shared" ref="D638:F638" si="126">SUM(D639:D640)</f>
        <v>4232250</v>
      </c>
      <c r="E638" s="966">
        <f t="shared" si="126"/>
        <v>4232250</v>
      </c>
      <c r="F638" s="966">
        <f t="shared" si="126"/>
        <v>5920000</v>
      </c>
    </row>
    <row r="639" spans="1:8" x14ac:dyDescent="0.25">
      <c r="A639" s="429">
        <v>220201</v>
      </c>
      <c r="B639" s="430" t="s">
        <v>1131</v>
      </c>
      <c r="C639" s="969">
        <v>500000</v>
      </c>
      <c r="D639" s="808">
        <v>4232250</v>
      </c>
      <c r="E639" s="428">
        <v>4232250</v>
      </c>
      <c r="F639" s="438">
        <v>5920000</v>
      </c>
    </row>
    <row r="640" spans="1:8" x14ac:dyDescent="0.25">
      <c r="A640" s="429" t="s">
        <v>1252</v>
      </c>
      <c r="B640" s="430" t="s">
        <v>1253</v>
      </c>
      <c r="C640" s="969">
        <v>0</v>
      </c>
      <c r="D640" s="808">
        <v>0</v>
      </c>
      <c r="E640" s="438"/>
      <c r="F640" s="437"/>
    </row>
    <row r="641" spans="1:6" x14ac:dyDescent="0.25">
      <c r="A641" s="807">
        <v>220202</v>
      </c>
      <c r="B641" s="965" t="s">
        <v>1137</v>
      </c>
      <c r="C641" s="966">
        <f>SUM(C642:C646)</f>
        <v>0</v>
      </c>
      <c r="D641" s="966">
        <f t="shared" ref="D641:F641" si="127">SUM(D642:D646)</f>
        <v>0</v>
      </c>
      <c r="E641" s="966">
        <f t="shared" si="127"/>
        <v>80000</v>
      </c>
      <c r="F641" s="966">
        <f t="shared" si="127"/>
        <v>680800</v>
      </c>
    </row>
    <row r="642" spans="1:6" x14ac:dyDescent="0.25">
      <c r="A642" s="429">
        <v>22020201</v>
      </c>
      <c r="B642" s="430" t="s">
        <v>1139</v>
      </c>
      <c r="C642" s="969">
        <v>0</v>
      </c>
      <c r="D642" s="438">
        <v>0</v>
      </c>
      <c r="E642" s="450"/>
      <c r="F642" s="437"/>
    </row>
    <row r="643" spans="1:6" x14ac:dyDescent="0.25">
      <c r="A643" s="429">
        <v>22020202</v>
      </c>
      <c r="B643" s="430" t="s">
        <v>1141</v>
      </c>
      <c r="C643" s="969">
        <v>0</v>
      </c>
      <c r="D643" s="438">
        <v>0</v>
      </c>
      <c r="E643" s="428">
        <v>0</v>
      </c>
      <c r="F643" s="450">
        <v>400000</v>
      </c>
    </row>
    <row r="644" spans="1:6" x14ac:dyDescent="0.25">
      <c r="A644" s="429">
        <v>22020203</v>
      </c>
      <c r="B644" s="430" t="s">
        <v>1143</v>
      </c>
      <c r="C644" s="969">
        <v>0</v>
      </c>
      <c r="D644" s="438">
        <v>0</v>
      </c>
      <c r="E644" s="1005">
        <v>80000</v>
      </c>
      <c r="F644" s="450">
        <v>280800</v>
      </c>
    </row>
    <row r="645" spans="1:6" x14ac:dyDescent="0.25">
      <c r="A645" s="429">
        <v>22020204</v>
      </c>
      <c r="B645" s="430" t="s">
        <v>1145</v>
      </c>
      <c r="C645" s="969">
        <v>0</v>
      </c>
      <c r="D645" s="438">
        <v>0</v>
      </c>
      <c r="E645" s="428">
        <v>0</v>
      </c>
      <c r="F645" s="437"/>
    </row>
    <row r="646" spans="1:6" x14ac:dyDescent="0.25">
      <c r="A646" s="429">
        <v>22020205</v>
      </c>
      <c r="B646" s="430" t="s">
        <v>1147</v>
      </c>
      <c r="C646" s="969">
        <v>0</v>
      </c>
      <c r="D646" s="438">
        <v>0</v>
      </c>
      <c r="E646" s="428">
        <v>0</v>
      </c>
      <c r="F646" s="437"/>
    </row>
    <row r="647" spans="1:6" x14ac:dyDescent="0.25">
      <c r="A647" s="807">
        <v>220203</v>
      </c>
      <c r="B647" s="965" t="s">
        <v>1149</v>
      </c>
      <c r="C647" s="966">
        <f>SUM(C648:C658)</f>
        <v>3150000</v>
      </c>
      <c r="D647" s="966">
        <f>SUM(D648:D658)</f>
        <v>5225000</v>
      </c>
      <c r="E647" s="966">
        <f t="shared" ref="E647" si="128">SUM(E648:E658)</f>
        <v>5310000</v>
      </c>
      <c r="F647" s="966">
        <f>SUM(F648:F658)</f>
        <v>13004800</v>
      </c>
    </row>
    <row r="648" spans="1:6" x14ac:dyDescent="0.25">
      <c r="A648" s="429">
        <v>22020301</v>
      </c>
      <c r="B648" s="430" t="s">
        <v>1151</v>
      </c>
      <c r="C648" s="969">
        <v>770000</v>
      </c>
      <c r="D648" s="808">
        <v>790000</v>
      </c>
      <c r="E648" s="428">
        <v>790000</v>
      </c>
      <c r="F648" s="438">
        <v>2500000</v>
      </c>
    </row>
    <row r="649" spans="1:6" ht="16.5" customHeight="1" x14ac:dyDescent="0.25">
      <c r="A649" s="429">
        <v>22020302</v>
      </c>
      <c r="B649" s="430" t="s">
        <v>1153</v>
      </c>
      <c r="C649" s="969">
        <v>0</v>
      </c>
      <c r="D649" s="808">
        <v>1945000</v>
      </c>
      <c r="E649" s="428">
        <v>2000000</v>
      </c>
      <c r="F649" s="428">
        <v>2500000</v>
      </c>
    </row>
    <row r="650" spans="1:6" ht="16.5" customHeight="1" x14ac:dyDescent="0.25">
      <c r="A650" s="429">
        <v>22020303</v>
      </c>
      <c r="B650" s="430" t="s">
        <v>1239</v>
      </c>
      <c r="C650" s="969">
        <v>880000</v>
      </c>
      <c r="D650" s="808">
        <v>660000</v>
      </c>
      <c r="E650" s="428">
        <v>620000</v>
      </c>
      <c r="F650" s="438">
        <v>1204800</v>
      </c>
    </row>
    <row r="651" spans="1:6" ht="21.75" customHeight="1" x14ac:dyDescent="0.25">
      <c r="A651" s="429">
        <v>22020304</v>
      </c>
      <c r="B651" s="430" t="s">
        <v>1157</v>
      </c>
      <c r="C651" s="969">
        <v>1000000</v>
      </c>
      <c r="D651" s="808">
        <v>1180000</v>
      </c>
      <c r="E651" s="428">
        <v>1200000</v>
      </c>
      <c r="F651" s="428">
        <v>2000000</v>
      </c>
    </row>
    <row r="652" spans="1:6" x14ac:dyDescent="0.25">
      <c r="A652" s="429">
        <v>22020305</v>
      </c>
      <c r="B652" s="430" t="s">
        <v>1159</v>
      </c>
      <c r="C652" s="969">
        <v>0</v>
      </c>
      <c r="D652" s="438">
        <v>0</v>
      </c>
      <c r="E652" s="438">
        <v>0</v>
      </c>
      <c r="F652" s="437"/>
    </row>
    <row r="653" spans="1:6" ht="21" customHeight="1" x14ac:dyDescent="0.25">
      <c r="A653" s="429">
        <v>22020306</v>
      </c>
      <c r="B653" s="430" t="s">
        <v>1161</v>
      </c>
      <c r="C653" s="969">
        <v>500000</v>
      </c>
      <c r="D653" s="808">
        <v>650000</v>
      </c>
      <c r="E653" s="428">
        <v>700000</v>
      </c>
      <c r="F653" s="438">
        <v>2800000</v>
      </c>
    </row>
    <row r="654" spans="1:6" x14ac:dyDescent="0.25">
      <c r="A654" s="429">
        <v>22020307</v>
      </c>
      <c r="B654" s="430" t="s">
        <v>1240</v>
      </c>
      <c r="C654" s="969">
        <v>0</v>
      </c>
      <c r="D654" s="438">
        <v>0</v>
      </c>
      <c r="E654" s="438">
        <v>0</v>
      </c>
      <c r="F654" s="437"/>
    </row>
    <row r="655" spans="1:6" x14ac:dyDescent="0.25">
      <c r="A655" s="429">
        <v>22020308</v>
      </c>
      <c r="B655" s="430" t="s">
        <v>1165</v>
      </c>
      <c r="C655" s="969">
        <v>0</v>
      </c>
      <c r="D655" s="438">
        <v>0</v>
      </c>
      <c r="E655" s="438">
        <v>0</v>
      </c>
      <c r="F655" s="437"/>
    </row>
    <row r="656" spans="1:6" x14ac:dyDescent="0.25">
      <c r="A656" s="429">
        <v>22020309</v>
      </c>
      <c r="B656" s="430" t="s">
        <v>1167</v>
      </c>
      <c r="C656" s="969">
        <v>0</v>
      </c>
      <c r="D656" s="438">
        <v>0</v>
      </c>
      <c r="E656" s="438">
        <v>0</v>
      </c>
      <c r="F656" s="437"/>
    </row>
    <row r="657" spans="1:6" x14ac:dyDescent="0.25">
      <c r="A657" s="429">
        <v>22020310</v>
      </c>
      <c r="B657" s="430" t="s">
        <v>1326</v>
      </c>
      <c r="C657" s="969">
        <v>0</v>
      </c>
      <c r="D657" s="438">
        <v>0</v>
      </c>
      <c r="E657" s="438">
        <v>0</v>
      </c>
      <c r="F657" s="437">
        <v>2000000</v>
      </c>
    </row>
    <row r="658" spans="1:6" x14ac:dyDescent="0.25">
      <c r="A658" s="429">
        <v>22020311</v>
      </c>
      <c r="B658" s="430" t="s">
        <v>1171</v>
      </c>
      <c r="C658" s="969">
        <v>0</v>
      </c>
      <c r="D658" s="438">
        <v>0</v>
      </c>
      <c r="E658" s="438">
        <v>0</v>
      </c>
      <c r="F658" s="437"/>
    </row>
    <row r="659" spans="1:6" x14ac:dyDescent="0.25">
      <c r="A659" s="807">
        <v>220204</v>
      </c>
      <c r="B659" s="965" t="s">
        <v>1173</v>
      </c>
      <c r="C659" s="966">
        <f>SUM(C660:C665)</f>
        <v>2362000</v>
      </c>
      <c r="D659" s="966">
        <f>SUM(D660:D665)</f>
        <v>4169817</v>
      </c>
      <c r="E659" s="966">
        <f t="shared" ref="E659" si="129">SUM(E660:E665)</f>
        <v>4177800</v>
      </c>
      <c r="F659" s="966">
        <f>SUM(F660:F665)</f>
        <v>8950000</v>
      </c>
    </row>
    <row r="660" spans="1:6" x14ac:dyDescent="0.25">
      <c r="A660" s="429">
        <v>22020401</v>
      </c>
      <c r="B660" s="430" t="s">
        <v>1175</v>
      </c>
      <c r="C660" s="969">
        <v>1207000</v>
      </c>
      <c r="D660" s="808">
        <v>992983</v>
      </c>
      <c r="E660" s="428">
        <v>1000000</v>
      </c>
      <c r="F660" s="438">
        <v>1750000</v>
      </c>
    </row>
    <row r="661" spans="1:6" x14ac:dyDescent="0.25">
      <c r="A661" s="429">
        <v>22020402</v>
      </c>
      <c r="B661" s="430" t="s">
        <v>1177</v>
      </c>
      <c r="C661" s="969">
        <v>1155000</v>
      </c>
      <c r="D661" s="808">
        <v>1259034</v>
      </c>
      <c r="E661" s="428">
        <v>1260000</v>
      </c>
      <c r="F661" s="438">
        <v>2000000</v>
      </c>
    </row>
    <row r="662" spans="1:6" x14ac:dyDescent="0.25">
      <c r="A662" s="429">
        <v>22020403</v>
      </c>
      <c r="B662" s="430" t="s">
        <v>1327</v>
      </c>
      <c r="C662" s="969">
        <v>0</v>
      </c>
      <c r="D662" s="438">
        <v>0</v>
      </c>
      <c r="E662" s="450">
        <v>0</v>
      </c>
      <c r="F662" s="450">
        <v>0</v>
      </c>
    </row>
    <row r="663" spans="1:6" x14ac:dyDescent="0.25">
      <c r="A663" s="429">
        <v>22020404</v>
      </c>
      <c r="B663" s="430" t="s">
        <v>1181</v>
      </c>
      <c r="C663" s="969">
        <v>0</v>
      </c>
      <c r="D663" s="1010">
        <v>1217800</v>
      </c>
      <c r="E663" s="428">
        <v>1217800</v>
      </c>
      <c r="F663" s="450">
        <v>3200000</v>
      </c>
    </row>
    <row r="664" spans="1:6" x14ac:dyDescent="0.25">
      <c r="A664" s="429">
        <v>22020405</v>
      </c>
      <c r="B664" s="430" t="s">
        <v>1183</v>
      </c>
      <c r="C664" s="969">
        <v>0</v>
      </c>
      <c r="D664" s="1010">
        <v>700000</v>
      </c>
      <c r="E664" s="428">
        <v>700000</v>
      </c>
      <c r="F664" s="450">
        <v>2000000</v>
      </c>
    </row>
    <row r="665" spans="1:6" x14ac:dyDescent="0.25">
      <c r="A665" s="429" t="s">
        <v>1186</v>
      </c>
      <c r="B665" s="430" t="s">
        <v>1254</v>
      </c>
      <c r="C665" s="969">
        <v>0</v>
      </c>
      <c r="D665" s="969">
        <v>0</v>
      </c>
      <c r="E665" s="450"/>
      <c r="F665" s="450">
        <v>0</v>
      </c>
    </row>
    <row r="666" spans="1:6" x14ac:dyDescent="0.25">
      <c r="A666" s="807">
        <v>220205</v>
      </c>
      <c r="B666" s="965" t="s">
        <v>1189</v>
      </c>
      <c r="C666" s="966">
        <f>SUM(C667:C669)</f>
        <v>32387400</v>
      </c>
      <c r="D666" s="966">
        <f>SUM(D667:D669)</f>
        <v>117309050</v>
      </c>
      <c r="E666" s="966">
        <f t="shared" ref="E666" si="130">SUM(E667:E669)</f>
        <v>117669150</v>
      </c>
      <c r="F666" s="966">
        <f>SUM(F667:F669)</f>
        <v>145000000</v>
      </c>
    </row>
    <row r="667" spans="1:6" ht="15" customHeight="1" x14ac:dyDescent="0.25">
      <c r="A667" s="429">
        <v>22020501</v>
      </c>
      <c r="B667" s="430" t="s">
        <v>1191</v>
      </c>
      <c r="C667" s="969">
        <v>25723400</v>
      </c>
      <c r="D667" s="808">
        <v>97669150</v>
      </c>
      <c r="E667" s="428">
        <v>97669150</v>
      </c>
      <c r="F667" s="1031">
        <v>120000000</v>
      </c>
    </row>
    <row r="668" spans="1:6" ht="17.25" customHeight="1" x14ac:dyDescent="0.25">
      <c r="A668" s="429">
        <v>22020502</v>
      </c>
      <c r="B668" s="430" t="s">
        <v>1193</v>
      </c>
      <c r="C668" s="969">
        <v>0</v>
      </c>
      <c r="D668" s="808">
        <v>0</v>
      </c>
      <c r="E668" s="438"/>
      <c r="F668" s="808">
        <v>0</v>
      </c>
    </row>
    <row r="669" spans="1:6" ht="17.25" customHeight="1" x14ac:dyDescent="0.25">
      <c r="A669" s="429">
        <v>22020503</v>
      </c>
      <c r="B669" s="430" t="s">
        <v>1284</v>
      </c>
      <c r="C669" s="969">
        <v>6664000</v>
      </c>
      <c r="D669" s="808">
        <v>19639900</v>
      </c>
      <c r="E669" s="428">
        <v>20000000</v>
      </c>
      <c r="F669" s="437">
        <v>25000000</v>
      </c>
    </row>
    <row r="670" spans="1:6" x14ac:dyDescent="0.25">
      <c r="A670" s="807">
        <v>220206</v>
      </c>
      <c r="B670" s="965" t="s">
        <v>1195</v>
      </c>
      <c r="C670" s="966">
        <f>SUM(C671:C672)</f>
        <v>7938000</v>
      </c>
      <c r="D670" s="966">
        <f t="shared" ref="D670:E670" si="131">SUM(D671:D672)</f>
        <v>12268000</v>
      </c>
      <c r="E670" s="966">
        <f t="shared" si="131"/>
        <v>12268000</v>
      </c>
      <c r="F670" s="966">
        <f>SUM(F671:F672)</f>
        <v>88816000</v>
      </c>
    </row>
    <row r="671" spans="1:6" ht="19.5" customHeight="1" x14ac:dyDescent="0.25">
      <c r="A671" s="429">
        <v>22020601</v>
      </c>
      <c r="B671" s="430" t="s">
        <v>1328</v>
      </c>
      <c r="C671" s="969">
        <v>7938000</v>
      </c>
      <c r="D671" s="808">
        <v>12268000</v>
      </c>
      <c r="E671" s="428">
        <v>12268000</v>
      </c>
      <c r="F671" s="437">
        <v>88066000</v>
      </c>
    </row>
    <row r="672" spans="1:6" x14ac:dyDescent="0.25">
      <c r="A672" s="429" t="s">
        <v>1204</v>
      </c>
      <c r="B672" s="430" t="s">
        <v>1205</v>
      </c>
      <c r="C672" s="969"/>
      <c r="D672" s="808">
        <v>0</v>
      </c>
      <c r="E672" s="428">
        <v>0</v>
      </c>
      <c r="F672" s="437">
        <v>750000</v>
      </c>
    </row>
    <row r="673" spans="1:6" x14ac:dyDescent="0.25">
      <c r="A673" s="807">
        <v>220207</v>
      </c>
      <c r="B673" s="965" t="s">
        <v>1207</v>
      </c>
      <c r="C673" s="966">
        <f>SUM(C674:C677)</f>
        <v>21229807</v>
      </c>
      <c r="D673" s="966">
        <f t="shared" ref="D673:F673" si="132">SUM(D674:D677)</f>
        <v>136500000</v>
      </c>
      <c r="E673" s="966">
        <f t="shared" si="132"/>
        <v>136500000</v>
      </c>
      <c r="F673" s="966">
        <f t="shared" si="132"/>
        <v>201600000</v>
      </c>
    </row>
    <row r="674" spans="1:6" x14ac:dyDescent="0.25">
      <c r="A674" s="429">
        <v>22020701</v>
      </c>
      <c r="B674" s="430" t="s">
        <v>1209</v>
      </c>
      <c r="C674" s="969"/>
      <c r="D674" s="438">
        <v>0</v>
      </c>
      <c r="E674" s="438">
        <v>0</v>
      </c>
      <c r="F674" s="437"/>
    </row>
    <row r="675" spans="1:6" x14ac:dyDescent="0.25">
      <c r="A675" s="429">
        <v>22020702</v>
      </c>
      <c r="B675" s="430" t="s">
        <v>1211</v>
      </c>
      <c r="C675" s="969"/>
      <c r="D675" s="438">
        <v>0</v>
      </c>
      <c r="E675" s="438">
        <v>0</v>
      </c>
      <c r="F675" s="437"/>
    </row>
    <row r="676" spans="1:6" x14ac:dyDescent="0.25">
      <c r="A676" s="429">
        <v>22020704</v>
      </c>
      <c r="B676" s="430" t="s">
        <v>1215</v>
      </c>
      <c r="C676" s="969"/>
      <c r="D676" s="438">
        <v>0</v>
      </c>
      <c r="E676" s="438">
        <v>0</v>
      </c>
      <c r="F676" s="437"/>
    </row>
    <row r="677" spans="1:6" x14ac:dyDescent="0.25">
      <c r="A677" s="972" t="s">
        <v>1329</v>
      </c>
      <c r="B677" s="430" t="s">
        <v>1330</v>
      </c>
      <c r="C677" s="969">
        <v>21229807</v>
      </c>
      <c r="D677" s="1010">
        <v>136500000</v>
      </c>
      <c r="E677" s="428">
        <v>136500000</v>
      </c>
      <c r="F677" s="450">
        <v>201600000</v>
      </c>
    </row>
    <row r="678" spans="1:6" x14ac:dyDescent="0.25">
      <c r="A678" s="807">
        <v>220208</v>
      </c>
      <c r="B678" s="965" t="s">
        <v>1217</v>
      </c>
      <c r="C678" s="966">
        <f>SUM(C679:C681)</f>
        <v>880000</v>
      </c>
      <c r="D678" s="966">
        <f t="shared" ref="D678:F678" si="133">SUM(D679:D681)</f>
        <v>890000</v>
      </c>
      <c r="E678" s="966">
        <f t="shared" si="133"/>
        <v>890000</v>
      </c>
      <c r="F678" s="966">
        <f t="shared" si="133"/>
        <v>8140000</v>
      </c>
    </row>
    <row r="679" spans="1:6" x14ac:dyDescent="0.25">
      <c r="A679" s="429">
        <v>22020801</v>
      </c>
      <c r="B679" s="430" t="s">
        <v>1219</v>
      </c>
      <c r="C679" s="969">
        <v>880000</v>
      </c>
      <c r="D679" s="808">
        <v>890000</v>
      </c>
      <c r="E679" s="428">
        <v>890000</v>
      </c>
      <c r="F679" s="437">
        <v>2540000</v>
      </c>
    </row>
    <row r="680" spans="1:6" x14ac:dyDescent="0.25">
      <c r="A680" s="429">
        <v>22020803</v>
      </c>
      <c r="B680" s="430" t="s">
        <v>1223</v>
      </c>
      <c r="C680" s="969">
        <v>0</v>
      </c>
      <c r="D680" s="438">
        <v>0</v>
      </c>
      <c r="E680" s="438">
        <v>0</v>
      </c>
      <c r="F680" s="438">
        <v>5600000</v>
      </c>
    </row>
    <row r="681" spans="1:6" x14ac:dyDescent="0.25">
      <c r="A681" s="429">
        <v>22020806</v>
      </c>
      <c r="B681" s="430" t="s">
        <v>1225</v>
      </c>
      <c r="C681" s="969">
        <v>0</v>
      </c>
      <c r="D681" s="438">
        <v>0</v>
      </c>
      <c r="E681" s="438">
        <v>0</v>
      </c>
      <c r="F681" s="437"/>
    </row>
    <row r="682" spans="1:6" x14ac:dyDescent="0.25">
      <c r="A682" s="807">
        <v>220210</v>
      </c>
      <c r="B682" s="965" t="s">
        <v>1227</v>
      </c>
      <c r="C682" s="966">
        <f>SUM(C683:C701)</f>
        <v>220089896</v>
      </c>
      <c r="D682" s="966">
        <f>SUM(D683:D701)</f>
        <v>33757670</v>
      </c>
      <c r="E682" s="966">
        <f t="shared" ref="E682" si="134">SUM(E683:E701)</f>
        <v>33828590</v>
      </c>
      <c r="F682" s="966">
        <f>SUM(F683:F701)</f>
        <v>71442490</v>
      </c>
    </row>
    <row r="683" spans="1:6" x14ac:dyDescent="0.25">
      <c r="A683" s="429">
        <v>22021001</v>
      </c>
      <c r="B683" s="430" t="s">
        <v>1228</v>
      </c>
      <c r="C683" s="969">
        <v>1100000</v>
      </c>
      <c r="D683" s="1010">
        <v>1000000</v>
      </c>
      <c r="E683" s="428">
        <v>1000000</v>
      </c>
      <c r="F683" s="450">
        <v>1280000</v>
      </c>
    </row>
    <row r="684" spans="1:6" x14ac:dyDescent="0.25">
      <c r="A684" s="429">
        <v>22021002</v>
      </c>
      <c r="B684" s="430" t="s">
        <v>2483</v>
      </c>
      <c r="C684" s="428">
        <v>0</v>
      </c>
      <c r="D684" s="428">
        <v>0</v>
      </c>
      <c r="E684" s="428">
        <v>0</v>
      </c>
      <c r="F684" s="437">
        <v>2000000</v>
      </c>
    </row>
    <row r="685" spans="1:6" x14ac:dyDescent="0.25">
      <c r="A685" s="429">
        <v>22021003</v>
      </c>
      <c r="B685" s="430" t="s">
        <v>1229</v>
      </c>
      <c r="C685" s="969">
        <v>770000</v>
      </c>
      <c r="D685" s="437">
        <v>0</v>
      </c>
      <c r="E685" s="428">
        <v>0</v>
      </c>
      <c r="F685" s="450">
        <v>2000000</v>
      </c>
    </row>
    <row r="686" spans="1:6" x14ac:dyDescent="0.25">
      <c r="A686" s="972">
        <v>22021007</v>
      </c>
      <c r="B686" s="430" t="s">
        <v>1243</v>
      </c>
      <c r="C686" s="969">
        <v>6500000</v>
      </c>
      <c r="D686" s="1010">
        <v>1241570</v>
      </c>
      <c r="E686" s="428">
        <v>1250000</v>
      </c>
      <c r="F686" s="437">
        <v>10000000</v>
      </c>
    </row>
    <row r="687" spans="1:6" x14ac:dyDescent="0.25">
      <c r="A687" s="972">
        <v>22021014</v>
      </c>
      <c r="B687" s="430" t="s">
        <v>1300</v>
      </c>
      <c r="C687" s="969">
        <v>250000</v>
      </c>
      <c r="D687" s="1010">
        <v>310000</v>
      </c>
      <c r="E687" s="428">
        <v>312490</v>
      </c>
      <c r="F687" s="450">
        <v>312490</v>
      </c>
    </row>
    <row r="688" spans="1:6" x14ac:dyDescent="0.25">
      <c r="A688" s="972">
        <v>22021021</v>
      </c>
      <c r="B688" s="430" t="s">
        <v>1331</v>
      </c>
      <c r="C688" s="969">
        <v>5000000</v>
      </c>
      <c r="D688" s="1010">
        <v>8337000</v>
      </c>
      <c r="E688" s="428">
        <v>8337000</v>
      </c>
      <c r="F688" s="437">
        <v>10000000</v>
      </c>
    </row>
    <row r="689" spans="1:6" x14ac:dyDescent="0.25">
      <c r="A689" s="972">
        <v>22021022</v>
      </c>
      <c r="B689" s="430" t="s">
        <v>1234</v>
      </c>
      <c r="C689" s="969">
        <v>12408640</v>
      </c>
      <c r="D689" s="1010">
        <v>14719100</v>
      </c>
      <c r="E689" s="428">
        <v>14719100</v>
      </c>
      <c r="F689" s="428">
        <v>15300000</v>
      </c>
    </row>
    <row r="690" spans="1:6" x14ac:dyDescent="0.25">
      <c r="A690" s="972">
        <v>22021023</v>
      </c>
      <c r="B690" s="430" t="s">
        <v>1235</v>
      </c>
      <c r="C690" s="969">
        <v>3025256</v>
      </c>
      <c r="D690" s="1010">
        <v>7100000</v>
      </c>
      <c r="E690" s="428">
        <v>7110000</v>
      </c>
      <c r="F690" s="450">
        <v>10000000</v>
      </c>
    </row>
    <row r="691" spans="1:6" ht="21.75" customHeight="1" x14ac:dyDescent="0.25">
      <c r="A691" s="972">
        <v>22021026</v>
      </c>
      <c r="B691" s="430" t="s">
        <v>787</v>
      </c>
      <c r="C691" s="969">
        <v>336000</v>
      </c>
      <c r="D691" s="1010">
        <v>450000</v>
      </c>
      <c r="E691" s="428">
        <v>500000</v>
      </c>
      <c r="F691" s="437">
        <v>1000000</v>
      </c>
    </row>
    <row r="692" spans="1:6" x14ac:dyDescent="0.25">
      <c r="A692" s="972">
        <v>22021031</v>
      </c>
      <c r="B692" s="430" t="s">
        <v>1261</v>
      </c>
      <c r="C692" s="969">
        <v>0</v>
      </c>
      <c r="D692" s="969">
        <v>0</v>
      </c>
      <c r="E692" s="428">
        <v>0</v>
      </c>
      <c r="F692" s="437">
        <v>500000</v>
      </c>
    </row>
    <row r="693" spans="1:6" x14ac:dyDescent="0.25">
      <c r="A693" s="972">
        <v>22021032</v>
      </c>
      <c r="B693" s="430" t="s">
        <v>1332</v>
      </c>
      <c r="C693" s="969">
        <v>190700000</v>
      </c>
      <c r="D693" s="969">
        <v>0</v>
      </c>
      <c r="E693" s="1011">
        <v>0</v>
      </c>
      <c r="F693" s="437"/>
    </row>
    <row r="694" spans="1:6" x14ac:dyDescent="0.25">
      <c r="A694" s="972">
        <v>22021033</v>
      </c>
      <c r="B694" s="430" t="s">
        <v>1245</v>
      </c>
      <c r="C694" s="969">
        <v>0</v>
      </c>
      <c r="D694" s="969">
        <v>0</v>
      </c>
      <c r="E694" s="450">
        <v>0</v>
      </c>
      <c r="F694" s="437"/>
    </row>
    <row r="695" spans="1:6" ht="30" customHeight="1" x14ac:dyDescent="0.25">
      <c r="A695" s="972">
        <v>22021038</v>
      </c>
      <c r="B695" s="430" t="s">
        <v>1333</v>
      </c>
      <c r="C695" s="969">
        <v>0</v>
      </c>
      <c r="D695" s="969">
        <v>600000</v>
      </c>
      <c r="E695" s="428">
        <v>600000</v>
      </c>
      <c r="F695" s="438">
        <v>5200000</v>
      </c>
    </row>
    <row r="696" spans="1:6" ht="29.25" customHeight="1" x14ac:dyDescent="0.25">
      <c r="A696" s="972">
        <v>22021039</v>
      </c>
      <c r="B696" s="430" t="s">
        <v>2484</v>
      </c>
      <c r="C696" s="969">
        <v>0</v>
      </c>
      <c r="D696" s="969">
        <v>0</v>
      </c>
      <c r="E696" s="428">
        <v>0</v>
      </c>
      <c r="F696" s="428">
        <v>1500000</v>
      </c>
    </row>
    <row r="697" spans="1:6" ht="28.5" customHeight="1" x14ac:dyDescent="0.25">
      <c r="A697" s="972">
        <v>22021083</v>
      </c>
      <c r="B697" s="430" t="s">
        <v>1334</v>
      </c>
      <c r="C697" s="969">
        <v>0</v>
      </c>
      <c r="D697" s="969">
        <v>0</v>
      </c>
      <c r="E697" s="428">
        <v>0</v>
      </c>
      <c r="F697" s="437">
        <v>4350000</v>
      </c>
    </row>
    <row r="698" spans="1:6" ht="18.75" customHeight="1" x14ac:dyDescent="0.25">
      <c r="A698" s="972">
        <v>22021084</v>
      </c>
      <c r="B698" s="430" t="s">
        <v>1335</v>
      </c>
      <c r="C698" s="969">
        <v>0</v>
      </c>
      <c r="D698" s="969">
        <v>0</v>
      </c>
      <c r="E698" s="428">
        <v>0</v>
      </c>
      <c r="F698" s="437">
        <v>500000</v>
      </c>
    </row>
    <row r="699" spans="1:6" ht="18.75" customHeight="1" x14ac:dyDescent="0.25">
      <c r="A699" s="972">
        <v>22021085</v>
      </c>
      <c r="B699" s="430" t="s">
        <v>1336</v>
      </c>
      <c r="C699" s="969">
        <v>0</v>
      </c>
      <c r="D699" s="969">
        <v>0</v>
      </c>
      <c r="E699" s="428">
        <v>0</v>
      </c>
      <c r="F699" s="437">
        <v>1000000</v>
      </c>
    </row>
    <row r="700" spans="1:6" ht="18.75" customHeight="1" x14ac:dyDescent="0.25">
      <c r="A700" s="972">
        <v>22021086</v>
      </c>
      <c r="B700" s="430" t="s">
        <v>1337</v>
      </c>
      <c r="C700" s="969">
        <v>0</v>
      </c>
      <c r="D700" s="969">
        <v>0</v>
      </c>
      <c r="E700" s="428">
        <v>0</v>
      </c>
      <c r="F700" s="437">
        <v>1500000</v>
      </c>
    </row>
    <row r="701" spans="1:6" ht="27" customHeight="1" x14ac:dyDescent="0.25">
      <c r="A701" s="972">
        <v>22021087</v>
      </c>
      <c r="B701" s="430" t="s">
        <v>1338</v>
      </c>
      <c r="C701" s="969">
        <v>0</v>
      </c>
      <c r="D701" s="969">
        <v>0</v>
      </c>
      <c r="E701" s="428">
        <v>0</v>
      </c>
      <c r="F701" s="1008">
        <v>5000000</v>
      </c>
    </row>
    <row r="702" spans="1:6" x14ac:dyDescent="0.25">
      <c r="A702" s="1012"/>
      <c r="B702" s="1013" t="s">
        <v>1339</v>
      </c>
      <c r="C702" s="1014">
        <f>SUM(C631,C638,C641,C647,C659,C666,C670,C673,C678,C682,C703)</f>
        <v>1202137723</v>
      </c>
      <c r="D702" s="1014">
        <f>SUM(D631,D638,D641,D647,D659,D666,D670,D673,D678,D682,D703)</f>
        <v>1251829416</v>
      </c>
      <c r="E702" s="1014">
        <f t="shared" ref="E702" si="135">SUM(E631,E638,E641,E647,E659,E666,E670,E673,E678,E682,E703)</f>
        <v>1282279234</v>
      </c>
      <c r="F702" s="1014">
        <f>SUM(F631,F638,F641,F647,F659,F666,F670,F673,F678,F682,F703)</f>
        <v>1510877534</v>
      </c>
    </row>
    <row r="703" spans="1:6" x14ac:dyDescent="0.25">
      <c r="A703" s="807">
        <v>2204</v>
      </c>
      <c r="B703" s="965" t="s">
        <v>1267</v>
      </c>
      <c r="C703" s="966">
        <f t="shared" ref="C703:F704" si="136">SUM(C704:C704)</f>
        <v>0</v>
      </c>
      <c r="D703" s="966">
        <f t="shared" si="136"/>
        <v>0</v>
      </c>
      <c r="E703" s="966">
        <f t="shared" si="136"/>
        <v>0</v>
      </c>
      <c r="F703" s="966">
        <f t="shared" si="136"/>
        <v>0</v>
      </c>
    </row>
    <row r="704" spans="1:6" x14ac:dyDescent="0.25">
      <c r="A704" s="807">
        <v>220401</v>
      </c>
      <c r="B704" s="965" t="s">
        <v>1268</v>
      </c>
      <c r="C704" s="966">
        <f t="shared" si="136"/>
        <v>0</v>
      </c>
      <c r="D704" s="966">
        <f t="shared" si="136"/>
        <v>0</v>
      </c>
      <c r="E704" s="966">
        <f t="shared" si="136"/>
        <v>0</v>
      </c>
      <c r="F704" s="966">
        <f t="shared" si="136"/>
        <v>0</v>
      </c>
    </row>
    <row r="705" spans="1:6" x14ac:dyDescent="0.25">
      <c r="A705" s="429">
        <v>22040110</v>
      </c>
      <c r="B705" s="430" t="s">
        <v>1271</v>
      </c>
      <c r="C705" s="969"/>
      <c r="D705" s="437"/>
      <c r="E705" s="437"/>
      <c r="F705" s="437"/>
    </row>
    <row r="706" spans="1:6" s="381" customFormat="1" x14ac:dyDescent="0.25">
      <c r="A706" s="1028"/>
      <c r="B706" s="1029"/>
      <c r="C706" s="121"/>
      <c r="D706" s="121"/>
      <c r="E706" s="121"/>
      <c r="F706" s="121"/>
    </row>
    <row r="707" spans="1:6" x14ac:dyDescent="0.25">
      <c r="A707" s="1433" t="s">
        <v>1123</v>
      </c>
      <c r="B707" s="1433"/>
      <c r="C707" s="961"/>
      <c r="D707" s="437"/>
      <c r="E707" s="437"/>
      <c r="F707" s="437"/>
    </row>
    <row r="708" spans="1:6" ht="25.5" customHeight="1" x14ac:dyDescent="0.25">
      <c r="A708" s="1442" t="s">
        <v>2485</v>
      </c>
      <c r="B708" s="1442"/>
      <c r="C708" s="610"/>
      <c r="D708" s="437"/>
      <c r="E708" s="437"/>
      <c r="F708" s="437"/>
    </row>
    <row r="709" spans="1:6" x14ac:dyDescent="0.25">
      <c r="A709" s="807">
        <v>21</v>
      </c>
      <c r="B709" s="965" t="s">
        <v>1125</v>
      </c>
      <c r="C709" s="966">
        <f t="shared" ref="C709:F709" si="137">SUM(C711:C711)</f>
        <v>56215895</v>
      </c>
      <c r="D709" s="966">
        <f t="shared" si="137"/>
        <v>62063613</v>
      </c>
      <c r="E709" s="966">
        <f t="shared" si="137"/>
        <v>62063613</v>
      </c>
      <c r="F709" s="966">
        <f t="shared" si="137"/>
        <v>72411394</v>
      </c>
    </row>
    <row r="710" spans="1:6" x14ac:dyDescent="0.25">
      <c r="A710" s="807">
        <v>210101</v>
      </c>
      <c r="B710" s="965" t="s">
        <v>1126</v>
      </c>
      <c r="C710" s="813"/>
      <c r="D710" s="427"/>
      <c r="E710" s="427"/>
      <c r="F710" s="428"/>
    </row>
    <row r="711" spans="1:6" x14ac:dyDescent="0.25">
      <c r="A711" s="429">
        <v>21010101</v>
      </c>
      <c r="B711" s="430" t="s">
        <v>1127</v>
      </c>
      <c r="C711" s="969">
        <v>56215895</v>
      </c>
      <c r="D711" s="808">
        <v>62063613</v>
      </c>
      <c r="E711" s="453">
        <v>62063613</v>
      </c>
      <c r="F711" s="437">
        <v>72411394</v>
      </c>
    </row>
    <row r="712" spans="1:6" x14ac:dyDescent="0.25">
      <c r="A712" s="807">
        <v>2202</v>
      </c>
      <c r="B712" s="965" t="s">
        <v>1119</v>
      </c>
      <c r="C712" s="997">
        <f>(C758-C709)</f>
        <v>39830000</v>
      </c>
      <c r="D712" s="997">
        <f t="shared" ref="D712:F712" si="138">(D758-D709)</f>
        <v>42256135</v>
      </c>
      <c r="E712" s="997">
        <f t="shared" si="138"/>
        <v>42635851</v>
      </c>
      <c r="F712" s="997">
        <f t="shared" si="138"/>
        <v>68350500</v>
      </c>
    </row>
    <row r="713" spans="1:6" x14ac:dyDescent="0.25">
      <c r="A713" s="807">
        <v>220201</v>
      </c>
      <c r="B713" s="965" t="s">
        <v>1129</v>
      </c>
      <c r="C713" s="966">
        <f t="shared" ref="C713:F713" si="139">SUM(C714:C715)</f>
        <v>1745000</v>
      </c>
      <c r="D713" s="966">
        <f t="shared" si="139"/>
        <v>2020000</v>
      </c>
      <c r="E713" s="966">
        <f t="shared" si="139"/>
        <v>2100000</v>
      </c>
      <c r="F713" s="966">
        <f t="shared" si="139"/>
        <v>5000000</v>
      </c>
    </row>
    <row r="714" spans="1:6" x14ac:dyDescent="0.25">
      <c r="A714" s="429">
        <v>22020101</v>
      </c>
      <c r="B714" s="430" t="s">
        <v>1131</v>
      </c>
      <c r="C714" s="969">
        <v>1745000</v>
      </c>
      <c r="D714" s="453">
        <v>2020000</v>
      </c>
      <c r="E714" s="453">
        <v>2100000</v>
      </c>
      <c r="F714" s="428">
        <v>5000000</v>
      </c>
    </row>
    <row r="715" spans="1:6" x14ac:dyDescent="0.25">
      <c r="A715" s="429">
        <v>22020103</v>
      </c>
      <c r="B715" s="430" t="s">
        <v>1135</v>
      </c>
      <c r="C715" s="969"/>
      <c r="D715" s="437">
        <v>0</v>
      </c>
      <c r="E715" s="437"/>
      <c r="F715" s="437"/>
    </row>
    <row r="716" spans="1:6" x14ac:dyDescent="0.25">
      <c r="A716" s="807">
        <v>220202</v>
      </c>
      <c r="B716" s="965" t="s">
        <v>1137</v>
      </c>
      <c r="C716" s="966">
        <f>SUM(C717:C722)</f>
        <v>13152000</v>
      </c>
      <c r="D716" s="966">
        <f t="shared" ref="D716:F716" si="140">SUM(D717:D722)</f>
        <v>6750600</v>
      </c>
      <c r="E716" s="966">
        <f t="shared" si="140"/>
        <v>6750600</v>
      </c>
      <c r="F716" s="966">
        <f t="shared" si="140"/>
        <v>8500000</v>
      </c>
    </row>
    <row r="717" spans="1:6" x14ac:dyDescent="0.25">
      <c r="A717" s="429">
        <v>22020201</v>
      </c>
      <c r="B717" s="430" t="s">
        <v>1139</v>
      </c>
      <c r="C717" s="969"/>
      <c r="D717" s="437">
        <v>0</v>
      </c>
      <c r="E717" s="437"/>
      <c r="F717" s="437"/>
    </row>
    <row r="718" spans="1:6" x14ac:dyDescent="0.25">
      <c r="A718" s="429">
        <v>22020202</v>
      </c>
      <c r="B718" s="430" t="s">
        <v>1141</v>
      </c>
      <c r="C718" s="969"/>
      <c r="D718" s="437">
        <v>0</v>
      </c>
      <c r="E718" s="437"/>
      <c r="F718" s="437"/>
    </row>
    <row r="719" spans="1:6" x14ac:dyDescent="0.25">
      <c r="A719" s="429">
        <v>22020203</v>
      </c>
      <c r="B719" s="430" t="s">
        <v>1143</v>
      </c>
      <c r="C719" s="969">
        <v>1152000</v>
      </c>
      <c r="D719" s="453">
        <v>750600</v>
      </c>
      <c r="E719" s="453">
        <v>750600</v>
      </c>
      <c r="F719" s="437">
        <v>1500000</v>
      </c>
    </row>
    <row r="720" spans="1:6" x14ac:dyDescent="0.25">
      <c r="A720" s="429">
        <v>22020204</v>
      </c>
      <c r="B720" s="430" t="s">
        <v>1145</v>
      </c>
      <c r="C720" s="969">
        <v>0</v>
      </c>
      <c r="D720" s="437">
        <v>0</v>
      </c>
      <c r="E720" s="437"/>
      <c r="F720" s="428">
        <v>0</v>
      </c>
    </row>
    <row r="721" spans="1:6" x14ac:dyDescent="0.25">
      <c r="A721" s="429">
        <v>22020205</v>
      </c>
      <c r="B721" s="430" t="s">
        <v>1147</v>
      </c>
      <c r="C721" s="969">
        <v>0</v>
      </c>
      <c r="D721" s="437">
        <v>0</v>
      </c>
      <c r="E721" s="437"/>
      <c r="F721" s="428">
        <v>0</v>
      </c>
    </row>
    <row r="722" spans="1:6" x14ac:dyDescent="0.25">
      <c r="A722" s="972" t="s">
        <v>1340</v>
      </c>
      <c r="B722" s="430" t="s">
        <v>1341</v>
      </c>
      <c r="C722" s="969">
        <v>12000000</v>
      </c>
      <c r="D722" s="437">
        <v>6000000</v>
      </c>
      <c r="E722" s="453">
        <v>6000000</v>
      </c>
      <c r="F722" s="437">
        <v>7000000</v>
      </c>
    </row>
    <row r="723" spans="1:6" x14ac:dyDescent="0.25">
      <c r="A723" s="807">
        <v>220203</v>
      </c>
      <c r="B723" s="965" t="s">
        <v>1149</v>
      </c>
      <c r="C723" s="966">
        <f>SUM(C724:C727)</f>
        <v>7057000</v>
      </c>
      <c r="D723" s="966">
        <f t="shared" ref="D723:E723" si="141">SUM(D724:D727)</f>
        <v>10796952</v>
      </c>
      <c r="E723" s="966">
        <f t="shared" si="141"/>
        <v>10875000</v>
      </c>
      <c r="F723" s="966">
        <f>SUM(F724:F727)</f>
        <v>15950500</v>
      </c>
    </row>
    <row r="724" spans="1:6" x14ac:dyDescent="0.25">
      <c r="A724" s="429">
        <v>22020301</v>
      </c>
      <c r="B724" s="430" t="s">
        <v>1151</v>
      </c>
      <c r="C724" s="969">
        <v>1350000</v>
      </c>
      <c r="D724" s="453">
        <v>3486333</v>
      </c>
      <c r="E724" s="453">
        <v>3500000</v>
      </c>
      <c r="F724" s="437">
        <v>3500000</v>
      </c>
    </row>
    <row r="725" spans="1:6" x14ac:dyDescent="0.25">
      <c r="A725" s="972" t="s">
        <v>1154</v>
      </c>
      <c r="B725" s="430" t="s">
        <v>1239</v>
      </c>
      <c r="C725" s="969">
        <v>68000</v>
      </c>
      <c r="D725" s="453">
        <v>195002</v>
      </c>
      <c r="E725" s="453">
        <v>200000</v>
      </c>
      <c r="F725" s="437">
        <v>350500</v>
      </c>
    </row>
    <row r="726" spans="1:6" x14ac:dyDescent="0.25">
      <c r="A726" s="429">
        <v>22020304</v>
      </c>
      <c r="B726" s="430" t="s">
        <v>1157</v>
      </c>
      <c r="C726" s="969">
        <v>47000</v>
      </c>
      <c r="D726" s="453">
        <v>75000</v>
      </c>
      <c r="E726" s="453">
        <v>75000</v>
      </c>
      <c r="F726" s="437">
        <v>100000</v>
      </c>
    </row>
    <row r="727" spans="1:6" ht="15.75" customHeight="1" x14ac:dyDescent="0.25">
      <c r="A727" s="429">
        <v>22020305</v>
      </c>
      <c r="B727" s="430" t="s">
        <v>1342</v>
      </c>
      <c r="C727" s="969">
        <v>5592000</v>
      </c>
      <c r="D727" s="453">
        <v>7040617</v>
      </c>
      <c r="E727" s="453">
        <v>7100000</v>
      </c>
      <c r="F727" s="437">
        <v>12000000</v>
      </c>
    </row>
    <row r="728" spans="1:6" x14ac:dyDescent="0.25">
      <c r="A728" s="807">
        <v>220204</v>
      </c>
      <c r="B728" s="965" t="s">
        <v>1173</v>
      </c>
      <c r="C728" s="966">
        <f>SUM(C729:C734)</f>
        <v>2580000</v>
      </c>
      <c r="D728" s="966">
        <f t="shared" ref="D728:E728" si="142">SUM(D729:D734)</f>
        <v>2613583</v>
      </c>
      <c r="E728" s="966">
        <f t="shared" si="142"/>
        <v>2615251</v>
      </c>
      <c r="F728" s="966">
        <f>SUM(F729:F734)</f>
        <v>3500000</v>
      </c>
    </row>
    <row r="729" spans="1:6" x14ac:dyDescent="0.25">
      <c r="A729" s="429">
        <v>22020401</v>
      </c>
      <c r="B729" s="430" t="s">
        <v>1175</v>
      </c>
      <c r="C729" s="969">
        <v>1620000</v>
      </c>
      <c r="D729" s="453">
        <v>1278333</v>
      </c>
      <c r="E729" s="453">
        <v>1280000</v>
      </c>
      <c r="F729" s="437">
        <v>2000000</v>
      </c>
    </row>
    <row r="730" spans="1:6" x14ac:dyDescent="0.25">
      <c r="A730" s="429">
        <v>22020402</v>
      </c>
      <c r="B730" s="430" t="s">
        <v>1177</v>
      </c>
      <c r="C730" s="969">
        <v>135000</v>
      </c>
      <c r="D730" s="453">
        <v>643167</v>
      </c>
      <c r="E730" s="453">
        <v>643167</v>
      </c>
      <c r="F730" s="437">
        <v>700000</v>
      </c>
    </row>
    <row r="731" spans="1:6" x14ac:dyDescent="0.25">
      <c r="A731" s="429">
        <v>22020403</v>
      </c>
      <c r="B731" s="430" t="s">
        <v>1179</v>
      </c>
      <c r="C731" s="969">
        <v>50000</v>
      </c>
      <c r="D731" s="453">
        <v>112500</v>
      </c>
      <c r="E731" s="453">
        <v>112500</v>
      </c>
      <c r="F731" s="437">
        <v>100000</v>
      </c>
    </row>
    <row r="732" spans="1:6" x14ac:dyDescent="0.25">
      <c r="A732" s="429">
        <v>22020404</v>
      </c>
      <c r="B732" s="430" t="s">
        <v>1181</v>
      </c>
      <c r="C732" s="969">
        <v>260000</v>
      </c>
      <c r="D732" s="453">
        <v>264583</v>
      </c>
      <c r="E732" s="453">
        <v>264584</v>
      </c>
      <c r="F732" s="437">
        <v>300000</v>
      </c>
    </row>
    <row r="733" spans="1:6" x14ac:dyDescent="0.25">
      <c r="A733" s="429">
        <v>22020405</v>
      </c>
      <c r="B733" s="430" t="s">
        <v>1183</v>
      </c>
      <c r="C733" s="969">
        <v>515000</v>
      </c>
      <c r="D733" s="453">
        <v>315000</v>
      </c>
      <c r="E733" s="453">
        <v>315000</v>
      </c>
      <c r="F733" s="437">
        <v>400000</v>
      </c>
    </row>
    <row r="734" spans="1:6" x14ac:dyDescent="0.25">
      <c r="A734" s="429">
        <v>22020406</v>
      </c>
      <c r="B734" s="430" t="s">
        <v>1185</v>
      </c>
      <c r="C734" s="969">
        <v>0</v>
      </c>
      <c r="D734" s="437">
        <v>0</v>
      </c>
      <c r="E734" s="437"/>
      <c r="F734" s="437"/>
    </row>
    <row r="735" spans="1:6" x14ac:dyDescent="0.25">
      <c r="A735" s="807">
        <v>220205</v>
      </c>
      <c r="B735" s="965" t="s">
        <v>1189</v>
      </c>
      <c r="C735" s="966">
        <f>SUM(C736:C738)</f>
        <v>13226000</v>
      </c>
      <c r="D735" s="966">
        <f t="shared" ref="D735:F735" si="143">SUM(D736:D738)</f>
        <v>15500000</v>
      </c>
      <c r="E735" s="966">
        <f t="shared" si="143"/>
        <v>15500000</v>
      </c>
      <c r="F735" s="966">
        <f t="shared" si="143"/>
        <v>30000000</v>
      </c>
    </row>
    <row r="736" spans="1:6" x14ac:dyDescent="0.25">
      <c r="A736" s="429">
        <v>22020501</v>
      </c>
      <c r="B736" s="430" t="s">
        <v>1191</v>
      </c>
      <c r="C736" s="969">
        <v>2780000</v>
      </c>
      <c r="D736" s="453">
        <v>8500000</v>
      </c>
      <c r="E736" s="438">
        <v>8500000</v>
      </c>
      <c r="F736" s="437">
        <v>20000000</v>
      </c>
    </row>
    <row r="737" spans="1:6" x14ac:dyDescent="0.25">
      <c r="A737" s="429">
        <v>22020502</v>
      </c>
      <c r="B737" s="430" t="s">
        <v>1193</v>
      </c>
      <c r="C737" s="969">
        <v>4300000</v>
      </c>
      <c r="D737" s="437">
        <v>0</v>
      </c>
      <c r="E737" s="437"/>
      <c r="F737" s="437"/>
    </row>
    <row r="738" spans="1:6" x14ac:dyDescent="0.25">
      <c r="A738" s="429">
        <v>22020503</v>
      </c>
      <c r="B738" s="430" t="s">
        <v>1284</v>
      </c>
      <c r="C738" s="969">
        <v>6146000</v>
      </c>
      <c r="D738" s="453">
        <v>7000000</v>
      </c>
      <c r="E738" s="453">
        <v>7000000</v>
      </c>
      <c r="F738" s="437">
        <v>10000000</v>
      </c>
    </row>
    <row r="739" spans="1:6" x14ac:dyDescent="0.25">
      <c r="A739" s="807">
        <v>220206</v>
      </c>
      <c r="B739" s="965" t="s">
        <v>1195</v>
      </c>
      <c r="C739" s="966">
        <f t="shared" ref="C739:F739" si="144">SUM(C740:C741)</f>
        <v>0</v>
      </c>
      <c r="D739" s="966">
        <f t="shared" si="144"/>
        <v>225000</v>
      </c>
      <c r="E739" s="966">
        <f t="shared" si="144"/>
        <v>240000</v>
      </c>
      <c r="F739" s="966">
        <f t="shared" si="144"/>
        <v>400000</v>
      </c>
    </row>
    <row r="740" spans="1:6" x14ac:dyDescent="0.25">
      <c r="A740" s="429">
        <v>22020601</v>
      </c>
      <c r="B740" s="430" t="s">
        <v>1197</v>
      </c>
      <c r="C740" s="969">
        <v>0</v>
      </c>
      <c r="D740" s="453">
        <v>112500</v>
      </c>
      <c r="E740" s="453">
        <v>120000</v>
      </c>
      <c r="F740" s="437">
        <v>300000</v>
      </c>
    </row>
    <row r="741" spans="1:6" x14ac:dyDescent="0.25">
      <c r="A741" s="429">
        <v>22020605</v>
      </c>
      <c r="B741" s="430" t="s">
        <v>1205</v>
      </c>
      <c r="C741" s="969">
        <v>0</v>
      </c>
      <c r="D741" s="453">
        <v>112500</v>
      </c>
      <c r="E741" s="453">
        <v>120000</v>
      </c>
      <c r="F741" s="437">
        <v>100000</v>
      </c>
    </row>
    <row r="742" spans="1:6" ht="25.5" x14ac:dyDescent="0.25">
      <c r="A742" s="807">
        <v>220207</v>
      </c>
      <c r="B742" s="965" t="s">
        <v>1285</v>
      </c>
      <c r="C742" s="966">
        <f t="shared" ref="C742:D742" si="145">SUM(C743:C746)</f>
        <v>0</v>
      </c>
      <c r="D742" s="966">
        <f t="shared" si="145"/>
        <v>0</v>
      </c>
      <c r="E742" s="966">
        <f>SUM(E743:E746)</f>
        <v>0</v>
      </c>
      <c r="F742" s="966">
        <f>SUM(F743:F746)</f>
        <v>0</v>
      </c>
    </row>
    <row r="743" spans="1:6" x14ac:dyDescent="0.25">
      <c r="A743" s="429">
        <v>22020701</v>
      </c>
      <c r="B743" s="430" t="s">
        <v>1209</v>
      </c>
      <c r="C743" s="969">
        <v>0</v>
      </c>
      <c r="D743" s="437">
        <v>0</v>
      </c>
      <c r="E743" s="437"/>
      <c r="F743" s="437"/>
    </row>
    <row r="744" spans="1:6" x14ac:dyDescent="0.25">
      <c r="A744" s="429">
        <v>22020702</v>
      </c>
      <c r="B744" s="430" t="s">
        <v>1211</v>
      </c>
      <c r="C744" s="969">
        <v>0</v>
      </c>
      <c r="D744" s="437">
        <v>0</v>
      </c>
      <c r="E744" s="437"/>
      <c r="F744" s="437"/>
    </row>
    <row r="745" spans="1:6" x14ac:dyDescent="0.25">
      <c r="A745" s="429">
        <v>22020703</v>
      </c>
      <c r="B745" s="430" t="s">
        <v>1213</v>
      </c>
      <c r="C745" s="969">
        <v>0</v>
      </c>
      <c r="D745" s="437">
        <v>0</v>
      </c>
      <c r="E745" s="437"/>
      <c r="F745" s="437"/>
    </row>
    <row r="746" spans="1:6" x14ac:dyDescent="0.25">
      <c r="A746" s="429">
        <v>22020704</v>
      </c>
      <c r="B746" s="430" t="s">
        <v>1215</v>
      </c>
      <c r="C746" s="969">
        <v>0</v>
      </c>
      <c r="D746" s="437">
        <v>0</v>
      </c>
      <c r="E746" s="437"/>
      <c r="F746" s="437"/>
    </row>
    <row r="747" spans="1:6" x14ac:dyDescent="0.25">
      <c r="A747" s="807">
        <v>220208</v>
      </c>
      <c r="B747" s="965" t="s">
        <v>1217</v>
      </c>
      <c r="C747" s="966">
        <f>SUM(C748:C749)</f>
        <v>1119000</v>
      </c>
      <c r="D747" s="966">
        <f t="shared" ref="D747:F747" si="146">SUM(D748:D749)</f>
        <v>1990000</v>
      </c>
      <c r="E747" s="966">
        <f t="shared" si="146"/>
        <v>1995000</v>
      </c>
      <c r="F747" s="966">
        <f t="shared" si="146"/>
        <v>2300000</v>
      </c>
    </row>
    <row r="748" spans="1:6" x14ac:dyDescent="0.25">
      <c r="A748" s="429">
        <v>22020801</v>
      </c>
      <c r="B748" s="430" t="s">
        <v>1219</v>
      </c>
      <c r="C748" s="969">
        <v>179000</v>
      </c>
      <c r="D748" s="453">
        <v>375000</v>
      </c>
      <c r="E748" s="453">
        <v>375000</v>
      </c>
      <c r="F748" s="453">
        <v>700000</v>
      </c>
    </row>
    <row r="749" spans="1:6" x14ac:dyDescent="0.25">
      <c r="A749" s="429">
        <v>22020803</v>
      </c>
      <c r="B749" s="430" t="s">
        <v>1223</v>
      </c>
      <c r="C749" s="969">
        <v>940000</v>
      </c>
      <c r="D749" s="453">
        <v>1615000</v>
      </c>
      <c r="E749" s="438">
        <v>1620000</v>
      </c>
      <c r="F749" s="437">
        <v>1600000</v>
      </c>
    </row>
    <row r="750" spans="1:6" x14ac:dyDescent="0.25">
      <c r="A750" s="807">
        <v>220210</v>
      </c>
      <c r="B750" s="965" t="s">
        <v>1227</v>
      </c>
      <c r="C750" s="966">
        <f>SUM(C751:C757)</f>
        <v>951000</v>
      </c>
      <c r="D750" s="966">
        <f t="shared" ref="D750:E750" si="147">SUM(D751:D757)</f>
        <v>2360000</v>
      </c>
      <c r="E750" s="966">
        <f t="shared" si="147"/>
        <v>2560000</v>
      </c>
      <c r="F750" s="966">
        <f>SUM(F751:F757)</f>
        <v>2700000</v>
      </c>
    </row>
    <row r="751" spans="1:6" x14ac:dyDescent="0.25">
      <c r="A751" s="429">
        <v>22021001</v>
      </c>
      <c r="B751" s="430" t="s">
        <v>1228</v>
      </c>
      <c r="C751" s="969">
        <v>831000</v>
      </c>
      <c r="D751" s="453">
        <v>850000</v>
      </c>
      <c r="E751" s="453">
        <v>1000000</v>
      </c>
      <c r="F751" s="437">
        <v>1000000</v>
      </c>
    </row>
    <row r="752" spans="1:6" x14ac:dyDescent="0.25">
      <c r="A752" s="972" t="s">
        <v>1296</v>
      </c>
      <c r="B752" s="430" t="s">
        <v>1229</v>
      </c>
      <c r="C752" s="969">
        <v>0</v>
      </c>
      <c r="D752" s="437">
        <v>0</v>
      </c>
      <c r="E752" s="437"/>
      <c r="F752" s="437"/>
    </row>
    <row r="753" spans="1:6" x14ac:dyDescent="0.25">
      <c r="A753" s="972" t="s">
        <v>1298</v>
      </c>
      <c r="B753" s="430" t="s">
        <v>1231</v>
      </c>
      <c r="C753" s="969">
        <v>80000</v>
      </c>
      <c r="D753" s="453">
        <v>75000</v>
      </c>
      <c r="E753" s="453">
        <v>80000</v>
      </c>
      <c r="F753" s="437">
        <v>100000</v>
      </c>
    </row>
    <row r="754" spans="1:6" x14ac:dyDescent="0.25">
      <c r="A754" s="972" t="s">
        <v>1299</v>
      </c>
      <c r="B754" s="430" t="s">
        <v>1243</v>
      </c>
      <c r="C754" s="969">
        <v>0</v>
      </c>
      <c r="D754" s="437">
        <v>0</v>
      </c>
      <c r="E754" s="437"/>
      <c r="F754" s="437"/>
    </row>
    <row r="755" spans="1:6" x14ac:dyDescent="0.25">
      <c r="A755" s="972" t="s">
        <v>1343</v>
      </c>
      <c r="B755" s="430" t="s">
        <v>1233</v>
      </c>
      <c r="C755" s="969">
        <v>40000</v>
      </c>
      <c r="D755" s="437">
        <v>100000</v>
      </c>
      <c r="E755" s="453">
        <v>100000</v>
      </c>
      <c r="F755" s="437">
        <v>100000</v>
      </c>
    </row>
    <row r="756" spans="1:6" x14ac:dyDescent="0.25">
      <c r="A756" s="972" t="s">
        <v>1344</v>
      </c>
      <c r="B756" s="430" t="s">
        <v>1345</v>
      </c>
      <c r="C756" s="969">
        <v>0</v>
      </c>
      <c r="D756" s="437">
        <v>0</v>
      </c>
      <c r="E756" s="437"/>
      <c r="F756" s="437"/>
    </row>
    <row r="757" spans="1:6" x14ac:dyDescent="0.25">
      <c r="A757" s="1015">
        <v>22021023</v>
      </c>
      <c r="B757" s="452" t="s">
        <v>1235</v>
      </c>
      <c r="C757" s="1016">
        <v>0</v>
      </c>
      <c r="D757" s="453">
        <v>1335000</v>
      </c>
      <c r="E757" s="453">
        <v>1380000</v>
      </c>
      <c r="F757" s="437">
        <v>1500000</v>
      </c>
    </row>
    <row r="758" spans="1:6" x14ac:dyDescent="0.25">
      <c r="A758" s="1017"/>
      <c r="B758" s="1017" t="s">
        <v>1346</v>
      </c>
      <c r="C758" s="966">
        <f>SUM(C709,C713,C716,C723,C728,C735,C739,C742,C747,C750)</f>
        <v>96045895</v>
      </c>
      <c r="D758" s="966">
        <f>SUM(D709,D713,D716,D723,D728,D735,D739,D742,D747,D750)</f>
        <v>104319748</v>
      </c>
      <c r="E758" s="966">
        <f t="shared" ref="E758" si="148">SUM(E709,E713,E716,E723,E728,E735,E739,E742,E747,E750)</f>
        <v>104699464</v>
      </c>
      <c r="F758" s="966">
        <f>SUM(F709,F713,F716,F723,F728,F735,F739,F742,F747,F750)</f>
        <v>140761894</v>
      </c>
    </row>
    <row r="759" spans="1:6" s="381" customFormat="1" x14ac:dyDescent="0.25">
      <c r="A759" s="1214"/>
      <c r="B759" s="1214"/>
      <c r="C759" s="1207"/>
      <c r="D759" s="1014"/>
      <c r="E759" s="1014"/>
      <c r="F759" s="1014"/>
    </row>
    <row r="760" spans="1:6" x14ac:dyDescent="0.25">
      <c r="A760" s="1433" t="s">
        <v>1123</v>
      </c>
      <c r="B760" s="1433"/>
      <c r="C760" s="961"/>
      <c r="D760" s="437"/>
      <c r="E760" s="437"/>
      <c r="F760" s="437"/>
    </row>
    <row r="761" spans="1:6" x14ac:dyDescent="0.25">
      <c r="A761" s="1018" t="s">
        <v>2486</v>
      </c>
      <c r="B761" s="1018"/>
      <c r="C761" s="990"/>
      <c r="D761" s="437"/>
      <c r="E761" s="437"/>
      <c r="F761" s="437"/>
    </row>
    <row r="762" spans="1:6" x14ac:dyDescent="0.25">
      <c r="A762" s="807">
        <v>21</v>
      </c>
      <c r="B762" s="965" t="s">
        <v>1125</v>
      </c>
      <c r="C762" s="991">
        <f t="shared" ref="C762:F762" si="149">SUM(C764:C764)</f>
        <v>46253717</v>
      </c>
      <c r="D762" s="991">
        <f t="shared" si="149"/>
        <v>52535553</v>
      </c>
      <c r="E762" s="991">
        <f t="shared" si="149"/>
        <v>51839334</v>
      </c>
      <c r="F762" s="991">
        <f t="shared" si="149"/>
        <v>78080654</v>
      </c>
    </row>
    <row r="763" spans="1:6" x14ac:dyDescent="0.25">
      <c r="A763" s="807">
        <v>210101</v>
      </c>
      <c r="B763" s="965" t="s">
        <v>1126</v>
      </c>
      <c r="C763" s="437"/>
      <c r="D763" s="437"/>
      <c r="E763" s="1019"/>
      <c r="F763" s="1019"/>
    </row>
    <row r="764" spans="1:6" x14ac:dyDescent="0.25">
      <c r="A764" s="429">
        <v>21010101</v>
      </c>
      <c r="B764" s="430" t="s">
        <v>1127</v>
      </c>
      <c r="C764" s="435">
        <v>46253717</v>
      </c>
      <c r="D764" s="453">
        <v>52535553</v>
      </c>
      <c r="E764" s="453">
        <v>51839334</v>
      </c>
      <c r="F764" s="432">
        <v>78080654</v>
      </c>
    </row>
    <row r="765" spans="1:6" x14ac:dyDescent="0.25">
      <c r="A765" s="807">
        <v>2202</v>
      </c>
      <c r="B765" s="965" t="s">
        <v>1119</v>
      </c>
      <c r="C765" s="997">
        <f t="shared" ref="C765:F765" si="150">(C811-C762)</f>
        <v>9926850</v>
      </c>
      <c r="D765" s="997">
        <f t="shared" si="150"/>
        <v>10251655</v>
      </c>
      <c r="E765" s="997">
        <f t="shared" si="150"/>
        <v>14211925</v>
      </c>
      <c r="F765" s="997">
        <f t="shared" si="150"/>
        <v>10719975</v>
      </c>
    </row>
    <row r="766" spans="1:6" x14ac:dyDescent="0.25">
      <c r="A766" s="807">
        <v>220201</v>
      </c>
      <c r="B766" s="965" t="s">
        <v>1129</v>
      </c>
      <c r="C766" s="991">
        <f t="shared" ref="C766:F766" si="151">SUM(C767:C768)</f>
        <v>1675000</v>
      </c>
      <c r="D766" s="991">
        <f t="shared" si="151"/>
        <v>1576000</v>
      </c>
      <c r="E766" s="991">
        <f t="shared" si="151"/>
        <v>3576000</v>
      </c>
      <c r="F766" s="991">
        <f t="shared" si="151"/>
        <v>1672000</v>
      </c>
    </row>
    <row r="767" spans="1:6" ht="18.75" customHeight="1" x14ac:dyDescent="0.25">
      <c r="A767" s="429">
        <v>22020101</v>
      </c>
      <c r="B767" s="430" t="s">
        <v>1131</v>
      </c>
      <c r="C767" s="438">
        <v>1675000</v>
      </c>
      <c r="D767" s="453">
        <v>1576000</v>
      </c>
      <c r="E767" s="1008">
        <v>3576000</v>
      </c>
      <c r="F767" s="453">
        <v>1672000</v>
      </c>
    </row>
    <row r="768" spans="1:6" ht="18" x14ac:dyDescent="0.25">
      <c r="A768" s="429">
        <v>22020103</v>
      </c>
      <c r="B768" s="430" t="s">
        <v>1135</v>
      </c>
      <c r="C768" s="809"/>
      <c r="D768" s="453">
        <v>0</v>
      </c>
      <c r="E768" s="453"/>
      <c r="F768" s="449"/>
    </row>
    <row r="769" spans="1:6" x14ac:dyDescent="0.25">
      <c r="A769" s="807">
        <v>220202</v>
      </c>
      <c r="B769" s="965" t="s">
        <v>1137</v>
      </c>
      <c r="C769" s="991">
        <f t="shared" ref="C769:F769" si="152">SUM(C770:C775)</f>
        <v>858600</v>
      </c>
      <c r="D769" s="991">
        <f>SUM(D770:D775)</f>
        <v>225000</v>
      </c>
      <c r="E769" s="991">
        <f t="shared" si="152"/>
        <v>1440000</v>
      </c>
      <c r="F769" s="991">
        <f t="shared" si="152"/>
        <v>250000</v>
      </c>
    </row>
    <row r="770" spans="1:6" ht="18" x14ac:dyDescent="0.25">
      <c r="A770" s="429">
        <v>22020201</v>
      </c>
      <c r="B770" s="430" t="s">
        <v>1139</v>
      </c>
      <c r="C770" s="809">
        <v>0</v>
      </c>
      <c r="D770" s="453">
        <v>0</v>
      </c>
      <c r="E770" s="453"/>
      <c r="F770" s="433"/>
    </row>
    <row r="771" spans="1:6" ht="18" x14ac:dyDescent="0.25">
      <c r="A771" s="429">
        <v>22020202</v>
      </c>
      <c r="B771" s="430" t="s">
        <v>1141</v>
      </c>
      <c r="C771" s="809">
        <v>0</v>
      </c>
      <c r="D771" s="453">
        <v>0</v>
      </c>
      <c r="E771" s="453"/>
      <c r="F771" s="433"/>
    </row>
    <row r="772" spans="1:6" x14ac:dyDescent="0.25">
      <c r="A772" s="429">
        <v>22020203</v>
      </c>
      <c r="B772" s="430" t="s">
        <v>1143</v>
      </c>
      <c r="C772" s="438">
        <v>358600</v>
      </c>
      <c r="D772" s="453">
        <v>187500</v>
      </c>
      <c r="E772" s="1008">
        <v>200000</v>
      </c>
      <c r="F772" s="439">
        <v>200000</v>
      </c>
    </row>
    <row r="773" spans="1:6" x14ac:dyDescent="0.25">
      <c r="A773" s="429">
        <v>22020204</v>
      </c>
      <c r="B773" s="430" t="s">
        <v>1145</v>
      </c>
      <c r="C773" s="438">
        <v>500000</v>
      </c>
      <c r="D773" s="453">
        <v>37500</v>
      </c>
      <c r="E773" s="1008">
        <v>40000</v>
      </c>
      <c r="F773" s="437">
        <v>50000</v>
      </c>
    </row>
    <row r="774" spans="1:6" ht="18" x14ac:dyDescent="0.25">
      <c r="A774" s="429">
        <v>22020205</v>
      </c>
      <c r="B774" s="430" t="s">
        <v>1147</v>
      </c>
      <c r="C774" s="809">
        <v>0</v>
      </c>
      <c r="D774" s="453">
        <v>0</v>
      </c>
      <c r="E774" s="453"/>
      <c r="F774" s="448"/>
    </row>
    <row r="775" spans="1:6" ht="18" x14ac:dyDescent="0.25">
      <c r="A775" s="972" t="s">
        <v>1340</v>
      </c>
      <c r="B775" s="430" t="s">
        <v>1341</v>
      </c>
      <c r="C775" s="809">
        <v>0</v>
      </c>
      <c r="D775" s="453">
        <v>0</v>
      </c>
      <c r="E775" s="1008">
        <v>1200000</v>
      </c>
      <c r="F775" s="437">
        <v>0</v>
      </c>
    </row>
    <row r="776" spans="1:6" x14ac:dyDescent="0.25">
      <c r="A776" s="807">
        <v>220203</v>
      </c>
      <c r="B776" s="965" t="s">
        <v>1149</v>
      </c>
      <c r="C776" s="991">
        <f t="shared" ref="C776:E776" si="153">SUM(C777:C781)</f>
        <v>1730000</v>
      </c>
      <c r="D776" s="991">
        <f>SUM(D777:D781)</f>
        <v>2194200</v>
      </c>
      <c r="E776" s="991">
        <f t="shared" si="153"/>
        <v>2476350</v>
      </c>
      <c r="F776" s="991">
        <f>SUM(F777:F781)</f>
        <v>2536600</v>
      </c>
    </row>
    <row r="777" spans="1:6" ht="18" customHeight="1" x14ac:dyDescent="0.25">
      <c r="A777" s="429">
        <v>22020301</v>
      </c>
      <c r="B777" s="430" t="s">
        <v>1151</v>
      </c>
      <c r="C777" s="438">
        <v>300000</v>
      </c>
      <c r="D777" s="453">
        <v>387000</v>
      </c>
      <c r="E777" s="1008">
        <v>500000</v>
      </c>
      <c r="F777" s="437">
        <v>1000000</v>
      </c>
    </row>
    <row r="778" spans="1:6" x14ac:dyDescent="0.25">
      <c r="A778" s="429">
        <v>22020302</v>
      </c>
      <c r="B778" s="430" t="s">
        <v>1153</v>
      </c>
      <c r="C778" s="428">
        <v>0</v>
      </c>
      <c r="D778" s="453">
        <v>0</v>
      </c>
      <c r="E778" s="453"/>
      <c r="F778" s="448"/>
    </row>
    <row r="779" spans="1:6" x14ac:dyDescent="0.25">
      <c r="A779" s="429">
        <v>22020303</v>
      </c>
      <c r="B779" s="430" t="s">
        <v>1239</v>
      </c>
      <c r="C779" s="428">
        <v>100000</v>
      </c>
      <c r="D779" s="453">
        <v>27450</v>
      </c>
      <c r="E779" s="1008">
        <v>76350</v>
      </c>
      <c r="F779" s="453">
        <v>36600</v>
      </c>
    </row>
    <row r="780" spans="1:6" x14ac:dyDescent="0.25">
      <c r="A780" s="429">
        <v>22020304</v>
      </c>
      <c r="B780" s="430" t="s">
        <v>1157</v>
      </c>
      <c r="C780" s="428">
        <v>0</v>
      </c>
      <c r="D780" s="453">
        <v>0</v>
      </c>
      <c r="E780" s="453"/>
      <c r="F780" s="448"/>
    </row>
    <row r="781" spans="1:6" x14ac:dyDescent="0.25">
      <c r="A781" s="429">
        <v>22020305</v>
      </c>
      <c r="B781" s="430" t="s">
        <v>1159</v>
      </c>
      <c r="C781" s="438">
        <v>1330000</v>
      </c>
      <c r="D781" s="453">
        <v>1779750</v>
      </c>
      <c r="E781" s="1008">
        <v>1900000</v>
      </c>
      <c r="F781" s="437">
        <v>1500000</v>
      </c>
    </row>
    <row r="782" spans="1:6" x14ac:dyDescent="0.25">
      <c r="A782" s="807">
        <v>220204</v>
      </c>
      <c r="B782" s="965" t="s">
        <v>1173</v>
      </c>
      <c r="C782" s="991">
        <f t="shared" ref="C782:E782" si="154">SUM(C783:C788)</f>
        <v>3028250</v>
      </c>
      <c r="D782" s="991">
        <f>SUM(D783:D788)</f>
        <v>1485000</v>
      </c>
      <c r="E782" s="991">
        <f t="shared" si="154"/>
        <v>1755000</v>
      </c>
      <c r="F782" s="991">
        <f>SUM(F783:F788)</f>
        <v>1047175</v>
      </c>
    </row>
    <row r="783" spans="1:6" x14ac:dyDescent="0.25">
      <c r="A783" s="429">
        <v>22020401</v>
      </c>
      <c r="B783" s="430" t="s">
        <v>1175</v>
      </c>
      <c r="C783" s="428">
        <v>1258250</v>
      </c>
      <c r="D783" s="453">
        <v>1125000</v>
      </c>
      <c r="E783" s="1008">
        <v>1375000</v>
      </c>
      <c r="F783" s="437">
        <v>645175</v>
      </c>
    </row>
    <row r="784" spans="1:6" x14ac:dyDescent="0.25">
      <c r="A784" s="429">
        <v>22020402</v>
      </c>
      <c r="B784" s="430" t="s">
        <v>1177</v>
      </c>
      <c r="C784" s="428">
        <v>1670000</v>
      </c>
      <c r="D784" s="453">
        <v>300000</v>
      </c>
      <c r="E784" s="1008">
        <v>300000</v>
      </c>
      <c r="F784" s="437">
        <v>300000</v>
      </c>
    </row>
    <row r="785" spans="1:6" x14ac:dyDescent="0.25">
      <c r="A785" s="429">
        <v>22020403</v>
      </c>
      <c r="B785" s="430" t="s">
        <v>1179</v>
      </c>
      <c r="C785" s="435">
        <v>0</v>
      </c>
      <c r="D785" s="453">
        <v>0</v>
      </c>
      <c r="E785" s="453"/>
      <c r="F785" s="448"/>
    </row>
    <row r="786" spans="1:6" x14ac:dyDescent="0.25">
      <c r="A786" s="429">
        <v>22020404</v>
      </c>
      <c r="B786" s="430" t="s">
        <v>1181</v>
      </c>
      <c r="C786" s="435">
        <v>0</v>
      </c>
      <c r="D786" s="453">
        <v>0</v>
      </c>
      <c r="E786" s="453"/>
      <c r="F786" s="448"/>
    </row>
    <row r="787" spans="1:6" x14ac:dyDescent="0.25">
      <c r="A787" s="429">
        <v>22020405</v>
      </c>
      <c r="B787" s="430" t="s">
        <v>1183</v>
      </c>
      <c r="C787" s="428">
        <v>100000</v>
      </c>
      <c r="D787" s="453">
        <v>60000</v>
      </c>
      <c r="E787" s="1008">
        <v>80000</v>
      </c>
      <c r="F787" s="436">
        <v>102000</v>
      </c>
    </row>
    <row r="788" spans="1:6" ht="18" x14ac:dyDescent="0.25">
      <c r="A788" s="429">
        <v>22020406</v>
      </c>
      <c r="B788" s="430" t="s">
        <v>1185</v>
      </c>
      <c r="C788" s="809"/>
      <c r="D788" s="453">
        <v>0</v>
      </c>
      <c r="E788" s="453"/>
      <c r="F788" s="448"/>
    </row>
    <row r="789" spans="1:6" x14ac:dyDescent="0.25">
      <c r="A789" s="807">
        <v>220205</v>
      </c>
      <c r="B789" s="965" t="s">
        <v>1189</v>
      </c>
      <c r="C789" s="991">
        <f t="shared" ref="C789:F789" si="155">SUM(C790:C792)</f>
        <v>1835000</v>
      </c>
      <c r="D789" s="991">
        <f>SUM(D790:D792)</f>
        <v>3754000</v>
      </c>
      <c r="E789" s="991">
        <f t="shared" si="155"/>
        <v>4000000</v>
      </c>
      <c r="F789" s="991">
        <f t="shared" si="155"/>
        <v>4000000</v>
      </c>
    </row>
    <row r="790" spans="1:6" x14ac:dyDescent="0.25">
      <c r="A790" s="429">
        <v>22020501</v>
      </c>
      <c r="B790" s="430" t="s">
        <v>1191</v>
      </c>
      <c r="C790" s="428">
        <v>495000</v>
      </c>
      <c r="D790" s="453">
        <v>1757000</v>
      </c>
      <c r="E790" s="1008">
        <v>2000000</v>
      </c>
      <c r="F790" s="1008">
        <v>2000000</v>
      </c>
    </row>
    <row r="791" spans="1:6" x14ac:dyDescent="0.25">
      <c r="A791" s="429">
        <v>22020502</v>
      </c>
      <c r="B791" s="430" t="s">
        <v>1193</v>
      </c>
      <c r="C791" s="447"/>
      <c r="D791" s="453">
        <v>0</v>
      </c>
      <c r="E791" s="453"/>
      <c r="F791" s="439"/>
    </row>
    <row r="792" spans="1:6" ht="30" customHeight="1" x14ac:dyDescent="0.25">
      <c r="A792" s="429">
        <v>22020503</v>
      </c>
      <c r="B792" s="430" t="s">
        <v>1307</v>
      </c>
      <c r="C792" s="428">
        <v>1340000</v>
      </c>
      <c r="D792" s="453">
        <v>1997000</v>
      </c>
      <c r="E792" s="1008">
        <v>2000000</v>
      </c>
      <c r="F792" s="437">
        <v>2000000</v>
      </c>
    </row>
    <row r="793" spans="1:6" x14ac:dyDescent="0.25">
      <c r="A793" s="807">
        <v>220206</v>
      </c>
      <c r="B793" s="965" t="s">
        <v>1195</v>
      </c>
      <c r="C793" s="991">
        <v>0</v>
      </c>
      <c r="D793" s="991">
        <v>0</v>
      </c>
      <c r="E793" s="991">
        <f t="shared" ref="E793:F793" si="156">SUM(E794:E795)</f>
        <v>0</v>
      </c>
      <c r="F793" s="991">
        <f t="shared" si="156"/>
        <v>0</v>
      </c>
    </row>
    <row r="794" spans="1:6" ht="18" x14ac:dyDescent="0.25">
      <c r="A794" s="429">
        <v>22020601</v>
      </c>
      <c r="B794" s="430" t="s">
        <v>1197</v>
      </c>
      <c r="C794" s="809"/>
      <c r="D794" s="453">
        <v>0</v>
      </c>
      <c r="E794" s="453"/>
      <c r="F794" s="448"/>
    </row>
    <row r="795" spans="1:6" ht="18" x14ac:dyDescent="0.25">
      <c r="A795" s="429">
        <v>22020605</v>
      </c>
      <c r="B795" s="430" t="s">
        <v>1205</v>
      </c>
      <c r="C795" s="809"/>
      <c r="D795" s="453">
        <v>0</v>
      </c>
      <c r="E795" s="453"/>
      <c r="F795" s="448"/>
    </row>
    <row r="796" spans="1:6" ht="29.25" customHeight="1" x14ac:dyDescent="0.25">
      <c r="A796" s="807">
        <v>220207</v>
      </c>
      <c r="B796" s="965" t="s">
        <v>1285</v>
      </c>
      <c r="C796" s="991">
        <v>0</v>
      </c>
      <c r="D796" s="991">
        <v>0</v>
      </c>
      <c r="E796" s="991">
        <f t="shared" ref="E796:F796" si="157">SUM(E797:E800)</f>
        <v>0</v>
      </c>
      <c r="F796" s="991">
        <f t="shared" si="157"/>
        <v>0</v>
      </c>
    </row>
    <row r="797" spans="1:6" ht="18" x14ac:dyDescent="0.25">
      <c r="A797" s="429">
        <v>22020701</v>
      </c>
      <c r="B797" s="430" t="s">
        <v>1209</v>
      </c>
      <c r="C797" s="809"/>
      <c r="D797" s="453">
        <v>0</v>
      </c>
      <c r="E797" s="453"/>
      <c r="F797" s="448"/>
    </row>
    <row r="798" spans="1:6" ht="18" x14ac:dyDescent="0.25">
      <c r="A798" s="429">
        <v>22020702</v>
      </c>
      <c r="B798" s="430" t="s">
        <v>1211</v>
      </c>
      <c r="C798" s="809"/>
      <c r="D798" s="453">
        <v>0</v>
      </c>
      <c r="E798" s="453"/>
      <c r="F798" s="448"/>
    </row>
    <row r="799" spans="1:6" ht="18" x14ac:dyDescent="0.25">
      <c r="A799" s="429">
        <v>22020703</v>
      </c>
      <c r="B799" s="430" t="s">
        <v>1213</v>
      </c>
      <c r="C799" s="809"/>
      <c r="D799" s="453">
        <v>0</v>
      </c>
      <c r="E799" s="453"/>
      <c r="F799" s="448"/>
    </row>
    <row r="800" spans="1:6" ht="18" x14ac:dyDescent="0.25">
      <c r="A800" s="429">
        <v>22020704</v>
      </c>
      <c r="B800" s="430" t="s">
        <v>1215</v>
      </c>
      <c r="C800" s="809"/>
      <c r="D800" s="453">
        <v>0</v>
      </c>
      <c r="E800" s="453"/>
      <c r="F800" s="448"/>
    </row>
    <row r="801" spans="1:6" x14ac:dyDescent="0.25">
      <c r="A801" s="807">
        <v>220208</v>
      </c>
      <c r="B801" s="965" t="s">
        <v>1217</v>
      </c>
      <c r="C801" s="991">
        <f t="shared" ref="C801:F801" si="158">SUM(C802:C803)</f>
        <v>350000</v>
      </c>
      <c r="D801" s="991">
        <f>SUM(D802:D803)</f>
        <v>484125</v>
      </c>
      <c r="E801" s="991">
        <f t="shared" si="158"/>
        <v>534575</v>
      </c>
      <c r="F801" s="991">
        <f t="shared" si="158"/>
        <v>674200</v>
      </c>
    </row>
    <row r="802" spans="1:6" x14ac:dyDescent="0.25">
      <c r="A802" s="429">
        <v>22020801</v>
      </c>
      <c r="B802" s="430" t="s">
        <v>1219</v>
      </c>
      <c r="C802" s="428">
        <v>250000</v>
      </c>
      <c r="D802" s="453">
        <v>424125</v>
      </c>
      <c r="E802" s="1008">
        <v>454575</v>
      </c>
      <c r="F802" s="437">
        <v>535000</v>
      </c>
    </row>
    <row r="803" spans="1:6" x14ac:dyDescent="0.25">
      <c r="A803" s="429">
        <v>22020803</v>
      </c>
      <c r="B803" s="430" t="s">
        <v>1223</v>
      </c>
      <c r="C803" s="428">
        <v>100000</v>
      </c>
      <c r="D803" s="453">
        <v>60000</v>
      </c>
      <c r="E803" s="438">
        <v>80000</v>
      </c>
      <c r="F803" s="437">
        <v>139200</v>
      </c>
    </row>
    <row r="804" spans="1:6" ht="18" customHeight="1" x14ac:dyDescent="0.25">
      <c r="A804" s="807">
        <v>220210</v>
      </c>
      <c r="B804" s="965" t="s">
        <v>1227</v>
      </c>
      <c r="C804" s="991">
        <f t="shared" ref="C804:F804" si="159">SUM(C805:C810)</f>
        <v>450000</v>
      </c>
      <c r="D804" s="991">
        <f>SUM(D805:D810)</f>
        <v>533330</v>
      </c>
      <c r="E804" s="991">
        <f t="shared" si="159"/>
        <v>430000</v>
      </c>
      <c r="F804" s="991">
        <f t="shared" si="159"/>
        <v>540000</v>
      </c>
    </row>
    <row r="805" spans="1:6" x14ac:dyDescent="0.25">
      <c r="A805" s="429">
        <v>22021001</v>
      </c>
      <c r="B805" s="430" t="s">
        <v>1228</v>
      </c>
      <c r="C805" s="428">
        <v>200000</v>
      </c>
      <c r="D805" s="453">
        <v>300000</v>
      </c>
      <c r="E805" s="1008">
        <v>300000</v>
      </c>
      <c r="F805" s="437">
        <v>300000</v>
      </c>
    </row>
    <row r="806" spans="1:6" x14ac:dyDescent="0.25">
      <c r="A806" s="429">
        <v>22021003</v>
      </c>
      <c r="B806" s="430" t="s">
        <v>1229</v>
      </c>
      <c r="C806" s="428">
        <v>50000</v>
      </c>
      <c r="D806" s="453">
        <v>0</v>
      </c>
      <c r="E806" s="453"/>
      <c r="F806" s="448"/>
    </row>
    <row r="807" spans="1:6" x14ac:dyDescent="0.25">
      <c r="A807" s="429">
        <v>22021006</v>
      </c>
      <c r="B807" s="430" t="s">
        <v>1231</v>
      </c>
      <c r="C807" s="428">
        <v>0</v>
      </c>
      <c r="D807" s="453">
        <v>29997</v>
      </c>
      <c r="E807" s="1008">
        <v>30000</v>
      </c>
      <c r="F807" s="437">
        <v>40000</v>
      </c>
    </row>
    <row r="808" spans="1:6" x14ac:dyDescent="0.25">
      <c r="A808" s="429">
        <v>22021007</v>
      </c>
      <c r="B808" s="430" t="s">
        <v>1243</v>
      </c>
      <c r="C808" s="428">
        <v>0</v>
      </c>
      <c r="D808" s="453">
        <v>3333</v>
      </c>
      <c r="E808" s="453"/>
      <c r="F808" s="448"/>
    </row>
    <row r="809" spans="1:6" x14ac:dyDescent="0.25">
      <c r="A809" s="429">
        <v>22021014</v>
      </c>
      <c r="B809" s="430" t="s">
        <v>1233</v>
      </c>
      <c r="C809" s="428">
        <v>0</v>
      </c>
      <c r="D809" s="453">
        <v>100000</v>
      </c>
      <c r="E809" s="1008">
        <v>100000</v>
      </c>
      <c r="F809" s="437">
        <v>100000</v>
      </c>
    </row>
    <row r="810" spans="1:6" ht="21.75" customHeight="1" x14ac:dyDescent="0.25">
      <c r="A810" s="429">
        <v>22021022</v>
      </c>
      <c r="B810" s="430" t="s">
        <v>1234</v>
      </c>
      <c r="C810" s="428">
        <v>200000</v>
      </c>
      <c r="D810" s="453">
        <v>100000</v>
      </c>
      <c r="E810" s="453">
        <v>0</v>
      </c>
      <c r="F810" s="437">
        <v>100000</v>
      </c>
    </row>
    <row r="811" spans="1:6" x14ac:dyDescent="0.25">
      <c r="A811" s="1020"/>
      <c r="B811" s="1017" t="s">
        <v>1347</v>
      </c>
      <c r="C811" s="991">
        <f t="shared" ref="C811:E811" si="160">SUM(C762,C766,C769,C776,C782,C789,C793,C796,C801,C804)</f>
        <v>56180567</v>
      </c>
      <c r="D811" s="991">
        <f t="shared" si="160"/>
        <v>62787208</v>
      </c>
      <c r="E811" s="991">
        <f t="shared" si="160"/>
        <v>66051259</v>
      </c>
      <c r="F811" s="991">
        <f>SUM(F762,F766,F769,F776,F782,F789,F793,F796,F801,F804)</f>
        <v>88800629</v>
      </c>
    </row>
    <row r="812" spans="1:6" s="381" customFormat="1" x14ac:dyDescent="0.25">
      <c r="A812" s="1215"/>
      <c r="B812" s="1214"/>
      <c r="C812" s="1207"/>
      <c r="D812" s="1005"/>
      <c r="E812" s="1005"/>
      <c r="F812" s="1005"/>
    </row>
    <row r="813" spans="1:6" x14ac:dyDescent="0.25">
      <c r="A813" s="1433" t="s">
        <v>1123</v>
      </c>
      <c r="B813" s="1433"/>
      <c r="C813" s="961"/>
      <c r="D813" s="437"/>
      <c r="E813" s="437"/>
      <c r="F813" s="437"/>
    </row>
    <row r="814" spans="1:6" ht="15" customHeight="1" x14ac:dyDescent="0.25">
      <c r="A814" s="1442" t="s">
        <v>2487</v>
      </c>
      <c r="B814" s="1442"/>
      <c r="C814" s="610"/>
      <c r="D814" s="813"/>
      <c r="E814" s="437"/>
      <c r="F814" s="437"/>
    </row>
    <row r="815" spans="1:6" x14ac:dyDescent="0.25">
      <c r="A815" s="807">
        <v>21</v>
      </c>
      <c r="B815" s="965" t="s">
        <v>1125</v>
      </c>
      <c r="C815" s="991">
        <f t="shared" ref="C815:F815" si="161">SUM(C817:C817)</f>
        <v>4314033</v>
      </c>
      <c r="D815" s="991">
        <f t="shared" si="161"/>
        <v>5502259</v>
      </c>
      <c r="E815" s="991">
        <f t="shared" si="161"/>
        <v>5578845</v>
      </c>
      <c r="F815" s="991">
        <f t="shared" si="161"/>
        <v>7342922</v>
      </c>
    </row>
    <row r="816" spans="1:6" x14ac:dyDescent="0.25">
      <c r="A816" s="807">
        <v>210101</v>
      </c>
      <c r="B816" s="965" t="s">
        <v>1126</v>
      </c>
      <c r="C816" s="813"/>
      <c r="D816" s="1019"/>
      <c r="E816" s="427"/>
      <c r="F816" s="1021"/>
    </row>
    <row r="817" spans="1:6" x14ac:dyDescent="0.25">
      <c r="A817" s="429">
        <v>21010101</v>
      </c>
      <c r="B817" s="430" t="s">
        <v>1127</v>
      </c>
      <c r="C817" s="969">
        <v>4314033</v>
      </c>
      <c r="D817" s="808">
        <v>5502259</v>
      </c>
      <c r="E817" s="1005">
        <v>5578845</v>
      </c>
      <c r="F817" s="808">
        <v>7342922</v>
      </c>
    </row>
    <row r="818" spans="1:6" x14ac:dyDescent="0.25">
      <c r="A818" s="807">
        <v>2202</v>
      </c>
      <c r="B818" s="965" t="s">
        <v>1119</v>
      </c>
      <c r="C818" s="997">
        <f t="shared" ref="C818:F818" si="162">SUM(C819,C822,C828,C834,C841,C844,C847,C853,C856)</f>
        <v>15353000</v>
      </c>
      <c r="D818" s="997">
        <f t="shared" si="162"/>
        <v>21419587</v>
      </c>
      <c r="E818" s="997">
        <f t="shared" si="162"/>
        <v>21823817</v>
      </c>
      <c r="F818" s="997">
        <f t="shared" si="162"/>
        <v>59145250</v>
      </c>
    </row>
    <row r="819" spans="1:6" x14ac:dyDescent="0.25">
      <c r="A819" s="807">
        <v>220201</v>
      </c>
      <c r="B819" s="965" t="s">
        <v>1129</v>
      </c>
      <c r="C819" s="991">
        <f t="shared" ref="C819:F819" si="163">SUM(C820:C821)</f>
        <v>1944000</v>
      </c>
      <c r="D819" s="991">
        <f t="shared" si="163"/>
        <v>2496000</v>
      </c>
      <c r="E819" s="991">
        <f t="shared" si="163"/>
        <v>2496000</v>
      </c>
      <c r="F819" s="991">
        <f t="shared" si="163"/>
        <v>5000000</v>
      </c>
    </row>
    <row r="820" spans="1:6" ht="18.75" customHeight="1" x14ac:dyDescent="0.25">
      <c r="A820" s="429">
        <v>22020101</v>
      </c>
      <c r="B820" s="430" t="s">
        <v>1131</v>
      </c>
      <c r="C820" s="969">
        <v>1944000</v>
      </c>
      <c r="D820" s="808">
        <v>2496000</v>
      </c>
      <c r="E820" s="1005">
        <v>2496000</v>
      </c>
      <c r="F820" s="808">
        <v>5000000</v>
      </c>
    </row>
    <row r="821" spans="1:6" x14ac:dyDescent="0.25">
      <c r="A821" s="429">
        <v>22020103</v>
      </c>
      <c r="B821" s="430" t="s">
        <v>1135</v>
      </c>
      <c r="C821" s="969">
        <v>0</v>
      </c>
      <c r="D821" s="808">
        <v>0</v>
      </c>
      <c r="E821" s="1005">
        <v>0</v>
      </c>
      <c r="F821" s="808"/>
    </row>
    <row r="822" spans="1:6" x14ac:dyDescent="0.25">
      <c r="A822" s="807">
        <v>220202</v>
      </c>
      <c r="B822" s="965" t="s">
        <v>1137</v>
      </c>
      <c r="C822" s="991">
        <f t="shared" ref="C822:F822" si="164">SUM(C823:C827)</f>
        <v>200000</v>
      </c>
      <c r="D822" s="991">
        <f t="shared" si="164"/>
        <v>265500</v>
      </c>
      <c r="E822" s="991">
        <f t="shared" si="164"/>
        <v>290000</v>
      </c>
      <c r="F822" s="991">
        <f t="shared" si="164"/>
        <v>500000</v>
      </c>
    </row>
    <row r="823" spans="1:6" x14ac:dyDescent="0.25">
      <c r="A823" s="429">
        <v>22020201</v>
      </c>
      <c r="B823" s="430" t="s">
        <v>1139</v>
      </c>
      <c r="C823" s="969">
        <v>60000</v>
      </c>
      <c r="D823" s="808">
        <v>0</v>
      </c>
      <c r="E823" s="1005">
        <v>0</v>
      </c>
      <c r="F823" s="808"/>
    </row>
    <row r="824" spans="1:6" x14ac:dyDescent="0.25">
      <c r="A824" s="429">
        <v>22020202</v>
      </c>
      <c r="B824" s="430" t="s">
        <v>1141</v>
      </c>
      <c r="C824" s="969">
        <v>0</v>
      </c>
      <c r="D824" s="808">
        <v>0</v>
      </c>
      <c r="E824" s="1005">
        <v>0</v>
      </c>
      <c r="F824" s="808"/>
    </row>
    <row r="825" spans="1:6" ht="21" customHeight="1" x14ac:dyDescent="0.25">
      <c r="A825" s="429">
        <v>22020203</v>
      </c>
      <c r="B825" s="430" t="s">
        <v>1143</v>
      </c>
      <c r="C825" s="969">
        <v>140000</v>
      </c>
      <c r="D825" s="808">
        <v>239500</v>
      </c>
      <c r="E825" s="428">
        <v>240000</v>
      </c>
      <c r="F825" s="808">
        <v>300000</v>
      </c>
    </row>
    <row r="826" spans="1:6" x14ac:dyDescent="0.25">
      <c r="A826" s="429">
        <v>22020204</v>
      </c>
      <c r="B826" s="430" t="s">
        <v>1145</v>
      </c>
      <c r="C826" s="969">
        <v>0</v>
      </c>
      <c r="D826" s="808">
        <v>26000</v>
      </c>
      <c r="E826" s="1005">
        <v>50000</v>
      </c>
      <c r="F826" s="808">
        <v>200000</v>
      </c>
    </row>
    <row r="827" spans="1:6" x14ac:dyDescent="0.25">
      <c r="A827" s="429">
        <v>22020205</v>
      </c>
      <c r="B827" s="430" t="s">
        <v>1147</v>
      </c>
      <c r="C827" s="969">
        <v>0</v>
      </c>
      <c r="D827" s="808">
        <v>0</v>
      </c>
      <c r="E827" s="1005">
        <v>0</v>
      </c>
      <c r="F827" s="808">
        <v>0</v>
      </c>
    </row>
    <row r="828" spans="1:6" x14ac:dyDescent="0.25">
      <c r="A828" s="807">
        <v>220203</v>
      </c>
      <c r="B828" s="965" t="s">
        <v>1149</v>
      </c>
      <c r="C828" s="991">
        <f t="shared" ref="C828:E828" si="165">SUM(C829:C833)</f>
        <v>2450000</v>
      </c>
      <c r="D828" s="991">
        <f t="shared" si="165"/>
        <v>1390000</v>
      </c>
      <c r="E828" s="991">
        <f t="shared" si="165"/>
        <v>1393940</v>
      </c>
      <c r="F828" s="991">
        <f>SUM(F829:F833)</f>
        <v>3557950</v>
      </c>
    </row>
    <row r="829" spans="1:6" x14ac:dyDescent="0.25">
      <c r="A829" s="429">
        <v>22020301</v>
      </c>
      <c r="B829" s="430" t="s">
        <v>1151</v>
      </c>
      <c r="C829" s="969">
        <v>337500</v>
      </c>
      <c r="D829" s="808">
        <v>752000</v>
      </c>
      <c r="E829" s="1005">
        <v>755690</v>
      </c>
      <c r="F829" s="808">
        <v>1500000</v>
      </c>
    </row>
    <row r="830" spans="1:6" x14ac:dyDescent="0.25">
      <c r="A830" s="429">
        <v>22020302</v>
      </c>
      <c r="B830" s="430" t="s">
        <v>1153</v>
      </c>
      <c r="C830" s="969">
        <v>0</v>
      </c>
      <c r="D830" s="808">
        <v>0</v>
      </c>
      <c r="E830" s="1005">
        <v>0</v>
      </c>
      <c r="F830" s="808">
        <v>100000</v>
      </c>
    </row>
    <row r="831" spans="1:6" x14ac:dyDescent="0.25">
      <c r="A831" s="429">
        <v>22020303</v>
      </c>
      <c r="B831" s="430" t="s">
        <v>1239</v>
      </c>
      <c r="C831" s="969">
        <v>162500</v>
      </c>
      <c r="D831" s="808">
        <v>238000</v>
      </c>
      <c r="E831" s="1005">
        <v>238250</v>
      </c>
      <c r="F831" s="808">
        <v>457950</v>
      </c>
    </row>
    <row r="832" spans="1:6" x14ac:dyDescent="0.25">
      <c r="A832" s="429">
        <v>22020304</v>
      </c>
      <c r="B832" s="430" t="s">
        <v>1157</v>
      </c>
      <c r="C832" s="969">
        <v>0</v>
      </c>
      <c r="D832" s="808">
        <v>0</v>
      </c>
      <c r="E832" s="1005">
        <v>0</v>
      </c>
      <c r="F832" s="808">
        <v>100000</v>
      </c>
    </row>
    <row r="833" spans="1:6" x14ac:dyDescent="0.25">
      <c r="A833" s="429">
        <v>22020305</v>
      </c>
      <c r="B833" s="430" t="s">
        <v>1159</v>
      </c>
      <c r="C833" s="969">
        <v>1950000</v>
      </c>
      <c r="D833" s="808">
        <v>400000</v>
      </c>
      <c r="E833" s="1005">
        <v>400000</v>
      </c>
      <c r="F833" s="808">
        <v>1400000</v>
      </c>
    </row>
    <row r="834" spans="1:6" x14ac:dyDescent="0.25">
      <c r="A834" s="807">
        <v>220204</v>
      </c>
      <c r="B834" s="965" t="s">
        <v>1173</v>
      </c>
      <c r="C834" s="991">
        <f t="shared" ref="C834:E834" si="166">SUM(C835:C840)</f>
        <v>2520000</v>
      </c>
      <c r="D834" s="991">
        <f t="shared" si="166"/>
        <v>2359187</v>
      </c>
      <c r="E834" s="991">
        <f t="shared" si="166"/>
        <v>2390297</v>
      </c>
      <c r="F834" s="991">
        <f>SUM(F835:F840)</f>
        <v>3651000</v>
      </c>
    </row>
    <row r="835" spans="1:6" x14ac:dyDescent="0.25">
      <c r="A835" s="429">
        <v>22020401</v>
      </c>
      <c r="B835" s="430" t="s">
        <v>1175</v>
      </c>
      <c r="C835" s="969">
        <v>200000</v>
      </c>
      <c r="D835" s="808">
        <v>680187</v>
      </c>
      <c r="E835" s="1005">
        <v>681297</v>
      </c>
      <c r="F835" s="808">
        <v>750000</v>
      </c>
    </row>
    <row r="836" spans="1:6" x14ac:dyDescent="0.25">
      <c r="A836" s="429">
        <v>22020402</v>
      </c>
      <c r="B836" s="430" t="s">
        <v>1177</v>
      </c>
      <c r="C836" s="969">
        <v>140000</v>
      </c>
      <c r="D836" s="808">
        <v>390000</v>
      </c>
      <c r="E836" s="1005">
        <v>400000</v>
      </c>
      <c r="F836" s="808">
        <v>601000</v>
      </c>
    </row>
    <row r="837" spans="1:6" x14ac:dyDescent="0.25">
      <c r="A837" s="429">
        <v>22020403</v>
      </c>
      <c r="B837" s="430" t="s">
        <v>1179</v>
      </c>
      <c r="C837" s="969">
        <v>140000</v>
      </c>
      <c r="D837" s="808">
        <v>280000</v>
      </c>
      <c r="E837" s="1005">
        <v>300000</v>
      </c>
      <c r="F837" s="808">
        <v>400000</v>
      </c>
    </row>
    <row r="838" spans="1:6" x14ac:dyDescent="0.25">
      <c r="A838" s="429">
        <v>22020404</v>
      </c>
      <c r="B838" s="430" t="s">
        <v>1181</v>
      </c>
      <c r="C838" s="969">
        <v>1970000</v>
      </c>
      <c r="D838" s="808">
        <v>524000</v>
      </c>
      <c r="E838" s="1005">
        <v>524000</v>
      </c>
      <c r="F838" s="808">
        <v>1000000</v>
      </c>
    </row>
    <row r="839" spans="1:6" x14ac:dyDescent="0.25">
      <c r="A839" s="429">
        <v>22020405</v>
      </c>
      <c r="B839" s="430" t="s">
        <v>1183</v>
      </c>
      <c r="C839" s="969">
        <v>70000</v>
      </c>
      <c r="D839" s="808">
        <v>485000</v>
      </c>
      <c r="E839" s="1005">
        <v>485000</v>
      </c>
      <c r="F839" s="808">
        <v>900000</v>
      </c>
    </row>
    <row r="840" spans="1:6" x14ac:dyDescent="0.25">
      <c r="A840" s="429">
        <v>22020406</v>
      </c>
      <c r="B840" s="430" t="s">
        <v>1185</v>
      </c>
      <c r="C840" s="969">
        <v>0</v>
      </c>
      <c r="D840" s="808">
        <v>0</v>
      </c>
      <c r="E840" s="1005">
        <v>0</v>
      </c>
      <c r="F840" s="808">
        <v>0</v>
      </c>
    </row>
    <row r="841" spans="1:6" x14ac:dyDescent="0.25">
      <c r="A841" s="807">
        <v>220205</v>
      </c>
      <c r="B841" s="965" t="s">
        <v>1189</v>
      </c>
      <c r="C841" s="991">
        <f t="shared" ref="C841:E841" si="167">SUM(C842:C843)</f>
        <v>1299000</v>
      </c>
      <c r="D841" s="991">
        <f t="shared" si="167"/>
        <v>1951000</v>
      </c>
      <c r="E841" s="991">
        <f t="shared" si="167"/>
        <v>2000000</v>
      </c>
      <c r="F841" s="991">
        <f>SUM(F842:F843)</f>
        <v>3200000</v>
      </c>
    </row>
    <row r="842" spans="1:6" x14ac:dyDescent="0.25">
      <c r="A842" s="429">
        <v>22020501</v>
      </c>
      <c r="B842" s="430" t="s">
        <v>1191</v>
      </c>
      <c r="C842" s="969">
        <v>1299000</v>
      </c>
      <c r="D842" s="808">
        <v>1951000</v>
      </c>
      <c r="E842" s="1005">
        <v>2000000</v>
      </c>
      <c r="F842" s="808">
        <v>3200000</v>
      </c>
    </row>
    <row r="843" spans="1:6" x14ac:dyDescent="0.25">
      <c r="A843" s="429">
        <v>22020502</v>
      </c>
      <c r="B843" s="430" t="s">
        <v>1193</v>
      </c>
      <c r="C843" s="969">
        <v>0</v>
      </c>
      <c r="D843" s="808">
        <v>0</v>
      </c>
      <c r="E843" s="1005">
        <v>0</v>
      </c>
      <c r="F843" s="808"/>
    </row>
    <row r="844" spans="1:6" x14ac:dyDescent="0.25">
      <c r="A844" s="807">
        <v>220206</v>
      </c>
      <c r="B844" s="965" t="s">
        <v>1195</v>
      </c>
      <c r="C844" s="991">
        <f t="shared" ref="C844:F844" si="168">SUM(C845:C846)</f>
        <v>70000</v>
      </c>
      <c r="D844" s="991">
        <f t="shared" si="168"/>
        <v>110000</v>
      </c>
      <c r="E844" s="991">
        <f t="shared" si="168"/>
        <v>120000</v>
      </c>
      <c r="F844" s="991">
        <f t="shared" si="168"/>
        <v>300000</v>
      </c>
    </row>
    <row r="845" spans="1:6" x14ac:dyDescent="0.25">
      <c r="A845" s="429">
        <v>22020601</v>
      </c>
      <c r="B845" s="430" t="s">
        <v>1197</v>
      </c>
      <c r="C845" s="969">
        <v>0</v>
      </c>
      <c r="D845" s="808">
        <v>0</v>
      </c>
      <c r="E845" s="1005">
        <v>0</v>
      </c>
      <c r="F845" s="808"/>
    </row>
    <row r="846" spans="1:6" x14ac:dyDescent="0.25">
      <c r="A846" s="429">
        <v>22020605</v>
      </c>
      <c r="B846" s="430" t="s">
        <v>1205</v>
      </c>
      <c r="C846" s="969">
        <v>70000</v>
      </c>
      <c r="D846" s="808">
        <v>110000</v>
      </c>
      <c r="E846" s="1005">
        <v>120000</v>
      </c>
      <c r="F846" s="808">
        <v>300000</v>
      </c>
    </row>
    <row r="847" spans="1:6" ht="25.5" x14ac:dyDescent="0.25">
      <c r="A847" s="807">
        <v>220207</v>
      </c>
      <c r="B847" s="965" t="s">
        <v>1285</v>
      </c>
      <c r="C847" s="991">
        <f t="shared" ref="C847:F847" si="169">SUM(C848:C852)</f>
        <v>1120000</v>
      </c>
      <c r="D847" s="991">
        <f t="shared" si="169"/>
        <v>2587000</v>
      </c>
      <c r="E847" s="991">
        <f t="shared" si="169"/>
        <v>2595500</v>
      </c>
      <c r="F847" s="991">
        <f t="shared" si="169"/>
        <v>3095000</v>
      </c>
    </row>
    <row r="848" spans="1:6" x14ac:dyDescent="0.25">
      <c r="A848" s="429">
        <v>22020701</v>
      </c>
      <c r="B848" s="430" t="s">
        <v>1209</v>
      </c>
      <c r="C848" s="969">
        <v>0</v>
      </c>
      <c r="D848" s="808">
        <v>0</v>
      </c>
      <c r="E848" s="1005">
        <v>0</v>
      </c>
      <c r="F848" s="808">
        <v>0</v>
      </c>
    </row>
    <row r="849" spans="1:6" x14ac:dyDescent="0.25">
      <c r="A849" s="429">
        <v>22020702</v>
      </c>
      <c r="B849" s="430" t="s">
        <v>1211</v>
      </c>
      <c r="C849" s="969">
        <v>0</v>
      </c>
      <c r="D849" s="808">
        <v>592000</v>
      </c>
      <c r="E849" s="1005">
        <v>595500</v>
      </c>
      <c r="F849" s="808">
        <v>795000</v>
      </c>
    </row>
    <row r="850" spans="1:6" x14ac:dyDescent="0.25">
      <c r="A850" s="429">
        <v>22020703</v>
      </c>
      <c r="B850" s="430" t="s">
        <v>1213</v>
      </c>
      <c r="C850" s="969">
        <v>0</v>
      </c>
      <c r="D850" s="808">
        <v>0</v>
      </c>
      <c r="E850" s="1005">
        <v>0</v>
      </c>
      <c r="F850" s="808">
        <v>0</v>
      </c>
    </row>
    <row r="851" spans="1:6" x14ac:dyDescent="0.25">
      <c r="A851" s="429">
        <v>22020704</v>
      </c>
      <c r="B851" s="430" t="s">
        <v>1215</v>
      </c>
      <c r="C851" s="969">
        <v>0</v>
      </c>
      <c r="D851" s="808">
        <v>0</v>
      </c>
      <c r="E851" s="1005">
        <v>0</v>
      </c>
      <c r="F851" s="808">
        <v>0</v>
      </c>
    </row>
    <row r="852" spans="1:6" x14ac:dyDescent="0.25">
      <c r="A852" s="429" t="s">
        <v>1287</v>
      </c>
      <c r="B852" s="430" t="s">
        <v>1288</v>
      </c>
      <c r="C852" s="969">
        <v>1120000</v>
      </c>
      <c r="D852" s="808">
        <v>1995000</v>
      </c>
      <c r="E852" s="1005">
        <v>2000000</v>
      </c>
      <c r="F852" s="1010">
        <v>2300000</v>
      </c>
    </row>
    <row r="853" spans="1:6" x14ac:dyDescent="0.25">
      <c r="A853" s="807">
        <v>220208</v>
      </c>
      <c r="B853" s="965" t="s">
        <v>1217</v>
      </c>
      <c r="C853" s="991">
        <f t="shared" ref="C853:F853" si="170">SUM(C854:C855)</f>
        <v>400000</v>
      </c>
      <c r="D853" s="991">
        <f t="shared" si="170"/>
        <v>800000</v>
      </c>
      <c r="E853" s="991">
        <f t="shared" si="170"/>
        <v>821000</v>
      </c>
      <c r="F853" s="991">
        <f t="shared" si="170"/>
        <v>1743800</v>
      </c>
    </row>
    <row r="854" spans="1:6" x14ac:dyDescent="0.25">
      <c r="A854" s="429">
        <v>22020801</v>
      </c>
      <c r="B854" s="430" t="s">
        <v>1219</v>
      </c>
      <c r="C854" s="969">
        <v>150000</v>
      </c>
      <c r="D854" s="808">
        <v>320000</v>
      </c>
      <c r="E854" s="1005">
        <v>341000</v>
      </c>
      <c r="F854" s="808">
        <v>846800</v>
      </c>
    </row>
    <row r="855" spans="1:6" x14ac:dyDescent="0.25">
      <c r="A855" s="429">
        <v>22020803</v>
      </c>
      <c r="B855" s="430" t="s">
        <v>1223</v>
      </c>
      <c r="C855" s="969">
        <v>250000</v>
      </c>
      <c r="D855" s="808">
        <v>480000</v>
      </c>
      <c r="E855" s="1005">
        <v>480000</v>
      </c>
      <c r="F855" s="808">
        <v>897000</v>
      </c>
    </row>
    <row r="856" spans="1:6" x14ac:dyDescent="0.25">
      <c r="A856" s="807">
        <v>220210</v>
      </c>
      <c r="B856" s="965" t="s">
        <v>1227</v>
      </c>
      <c r="C856" s="991">
        <f t="shared" ref="C856:E856" si="171">SUM(C857:C867)</f>
        <v>5350000</v>
      </c>
      <c r="D856" s="991">
        <f t="shared" si="171"/>
        <v>9460900</v>
      </c>
      <c r="E856" s="991">
        <f t="shared" si="171"/>
        <v>9717080</v>
      </c>
      <c r="F856" s="991">
        <f>SUM(F857:F867)</f>
        <v>38097500</v>
      </c>
    </row>
    <row r="857" spans="1:6" x14ac:dyDescent="0.25">
      <c r="A857" s="429">
        <v>22021001</v>
      </c>
      <c r="B857" s="430" t="s">
        <v>1228</v>
      </c>
      <c r="C857" s="969">
        <v>70000</v>
      </c>
      <c r="D857" s="808">
        <v>400000</v>
      </c>
      <c r="E857" s="1005">
        <v>400000</v>
      </c>
      <c r="F857" s="808">
        <v>1500000</v>
      </c>
    </row>
    <row r="858" spans="1:6" x14ac:dyDescent="0.25">
      <c r="A858" s="429">
        <v>22021003</v>
      </c>
      <c r="B858" s="430" t="s">
        <v>1229</v>
      </c>
      <c r="C858" s="969">
        <v>300000</v>
      </c>
      <c r="D858" s="808">
        <v>302400</v>
      </c>
      <c r="E858" s="1005">
        <v>350000</v>
      </c>
      <c r="F858" s="808">
        <v>1000000</v>
      </c>
    </row>
    <row r="859" spans="1:6" x14ac:dyDescent="0.25">
      <c r="A859" s="429">
        <v>22021006</v>
      </c>
      <c r="B859" s="430" t="s">
        <v>1231</v>
      </c>
      <c r="C859" s="969">
        <v>0</v>
      </c>
      <c r="D859" s="808">
        <v>0</v>
      </c>
      <c r="E859" s="1005">
        <v>0</v>
      </c>
      <c r="F859" s="808">
        <v>100000</v>
      </c>
    </row>
    <row r="860" spans="1:6" x14ac:dyDescent="0.25">
      <c r="A860" s="429">
        <v>22021007</v>
      </c>
      <c r="B860" s="430" t="s">
        <v>1243</v>
      </c>
      <c r="C860" s="969">
        <v>0</v>
      </c>
      <c r="D860" s="808">
        <v>0</v>
      </c>
      <c r="E860" s="1005">
        <v>0</v>
      </c>
      <c r="F860" s="808">
        <v>0</v>
      </c>
    </row>
    <row r="861" spans="1:6" ht="17.25" customHeight="1" x14ac:dyDescent="0.25">
      <c r="A861" s="429">
        <v>22021011</v>
      </c>
      <c r="B861" s="430" t="s">
        <v>2488</v>
      </c>
      <c r="C861" s="969">
        <v>0</v>
      </c>
      <c r="D861" s="808">
        <v>650000</v>
      </c>
      <c r="E861" s="438">
        <v>650000</v>
      </c>
      <c r="F861" s="808">
        <v>1000000</v>
      </c>
    </row>
    <row r="862" spans="1:6" x14ac:dyDescent="0.25">
      <c r="A862" s="429">
        <v>22021012</v>
      </c>
      <c r="B862" s="430" t="s">
        <v>1348</v>
      </c>
      <c r="C862" s="969">
        <v>0</v>
      </c>
      <c r="D862" s="808">
        <v>158500</v>
      </c>
      <c r="E862" s="438">
        <v>167080</v>
      </c>
      <c r="F862" s="808">
        <v>1000000</v>
      </c>
    </row>
    <row r="863" spans="1:6" x14ac:dyDescent="0.25">
      <c r="A863" s="429">
        <v>22021013</v>
      </c>
      <c r="B863" s="430" t="s">
        <v>1349</v>
      </c>
      <c r="C863" s="969">
        <v>4980000</v>
      </c>
      <c r="D863" s="808">
        <v>5890000</v>
      </c>
      <c r="E863" s="1005">
        <v>6000000</v>
      </c>
      <c r="F863" s="808">
        <v>28785500</v>
      </c>
    </row>
    <row r="864" spans="1:6" x14ac:dyDescent="0.25">
      <c r="A864" s="429">
        <v>22021014</v>
      </c>
      <c r="B864" s="430" t="s">
        <v>1233</v>
      </c>
      <c r="C864" s="969">
        <v>0</v>
      </c>
      <c r="D864" s="808">
        <v>233000</v>
      </c>
      <c r="E864" s="1005">
        <v>250000</v>
      </c>
      <c r="F864" s="808">
        <v>200000</v>
      </c>
    </row>
    <row r="865" spans="1:6" x14ac:dyDescent="0.25">
      <c r="A865" s="972">
        <v>22021022</v>
      </c>
      <c r="B865" s="430" t="s">
        <v>1234</v>
      </c>
      <c r="C865" s="969">
        <v>0</v>
      </c>
      <c r="D865" s="808">
        <v>466000</v>
      </c>
      <c r="E865" s="1005">
        <v>500000</v>
      </c>
      <c r="F865" s="808">
        <v>1000000</v>
      </c>
    </row>
    <row r="866" spans="1:6" x14ac:dyDescent="0.25">
      <c r="A866" s="429">
        <v>22021023</v>
      </c>
      <c r="B866" s="430" t="s">
        <v>1235</v>
      </c>
      <c r="C866" s="969">
        <v>0</v>
      </c>
      <c r="D866" s="808">
        <v>981000</v>
      </c>
      <c r="E866" s="1005">
        <v>1000000</v>
      </c>
      <c r="F866" s="808">
        <v>2112000</v>
      </c>
    </row>
    <row r="867" spans="1:6" x14ac:dyDescent="0.25">
      <c r="A867" s="429">
        <v>22021026</v>
      </c>
      <c r="B867" s="430" t="s">
        <v>1350</v>
      </c>
      <c r="C867" s="969">
        <v>0</v>
      </c>
      <c r="D867" s="808">
        <v>380000</v>
      </c>
      <c r="E867" s="1005">
        <v>400000</v>
      </c>
      <c r="F867" s="808">
        <v>1400000</v>
      </c>
    </row>
    <row r="868" spans="1:6" x14ac:dyDescent="0.25">
      <c r="A868" s="1022"/>
      <c r="B868" s="1017" t="s">
        <v>1351</v>
      </c>
      <c r="C868" s="976">
        <f t="shared" ref="C868:E868" si="172">SUM(C815,C819,C822,C828,C834,C841,C844,C847,C853,C856)</f>
        <v>19667033</v>
      </c>
      <c r="D868" s="976">
        <f t="shared" si="172"/>
        <v>26921846</v>
      </c>
      <c r="E868" s="976">
        <f t="shared" si="172"/>
        <v>27402662</v>
      </c>
      <c r="F868" s="976">
        <f>SUM(F815,F819,F822,F828,F834,F841,F844,F847,F853,F856)</f>
        <v>66488172</v>
      </c>
    </row>
    <row r="869" spans="1:6" s="381" customFormat="1" x14ac:dyDescent="0.25">
      <c r="A869" s="1216"/>
      <c r="B869" s="1214"/>
      <c r="C869" s="1207"/>
      <c r="D869" s="1005">
        <v>26813346</v>
      </c>
      <c r="E869" s="1005"/>
      <c r="F869" s="1005"/>
    </row>
    <row r="870" spans="1:6" x14ac:dyDescent="0.25">
      <c r="A870" s="1433" t="s">
        <v>1123</v>
      </c>
      <c r="B870" s="1433"/>
      <c r="C870" s="961"/>
      <c r="D870" s="437">
        <f>D868-D869</f>
        <v>108500</v>
      </c>
      <c r="E870" s="437"/>
      <c r="F870" s="437"/>
    </row>
    <row r="871" spans="1:6" ht="29.25" customHeight="1" x14ac:dyDescent="0.25">
      <c r="A871" s="1443" t="s">
        <v>2489</v>
      </c>
      <c r="B871" s="1443"/>
      <c r="C871" s="1023"/>
      <c r="D871" s="990"/>
      <c r="E871" s="437"/>
      <c r="F871" s="437"/>
    </row>
    <row r="872" spans="1:6" x14ac:dyDescent="0.25">
      <c r="A872" s="807">
        <v>21</v>
      </c>
      <c r="B872" s="965" t="s">
        <v>1125</v>
      </c>
      <c r="C872" s="966">
        <f>SUM(C874:C874)</f>
        <v>0</v>
      </c>
      <c r="D872" s="966">
        <f t="shared" ref="D872:F872" si="173">SUM(D874:D874)</f>
        <v>0</v>
      </c>
      <c r="E872" s="966">
        <f t="shared" si="173"/>
        <v>0</v>
      </c>
      <c r="F872" s="966">
        <f t="shared" si="173"/>
        <v>0</v>
      </c>
    </row>
    <row r="873" spans="1:6" x14ac:dyDescent="0.25">
      <c r="A873" s="807">
        <v>210101</v>
      </c>
      <c r="B873" s="965" t="s">
        <v>1126</v>
      </c>
      <c r="C873" s="813"/>
      <c r="D873" s="427"/>
      <c r="E873" s="427"/>
      <c r="F873" s="427"/>
    </row>
    <row r="874" spans="1:6" x14ac:dyDescent="0.25">
      <c r="A874" s="429">
        <v>21010101</v>
      </c>
      <c r="B874" s="430" t="s">
        <v>1127</v>
      </c>
      <c r="C874" s="969"/>
      <c r="D874" s="437"/>
      <c r="E874" s="437"/>
      <c r="F874" s="437"/>
    </row>
    <row r="875" spans="1:6" x14ac:dyDescent="0.25">
      <c r="A875" s="807">
        <v>2202</v>
      </c>
      <c r="B875" s="965" t="s">
        <v>1119</v>
      </c>
      <c r="C875" s="997">
        <f t="shared" ref="C875:D875" si="174">(C921-C872)</f>
        <v>2080000</v>
      </c>
      <c r="D875" s="997">
        <f t="shared" si="174"/>
        <v>6026667</v>
      </c>
      <c r="E875" s="997">
        <v>6512161</v>
      </c>
      <c r="F875" s="997">
        <f t="shared" ref="F875" si="175">(F921-F872)</f>
        <v>9600000</v>
      </c>
    </row>
    <row r="876" spans="1:6" x14ac:dyDescent="0.25">
      <c r="A876" s="807">
        <v>220201</v>
      </c>
      <c r="B876" s="965" t="s">
        <v>1129</v>
      </c>
      <c r="C876" s="966">
        <f t="shared" ref="C876:F876" si="176">SUM(C877:C878)</f>
        <v>400000</v>
      </c>
      <c r="D876" s="966">
        <f t="shared" si="176"/>
        <v>0</v>
      </c>
      <c r="E876" s="966">
        <f t="shared" si="176"/>
        <v>0</v>
      </c>
      <c r="F876" s="966">
        <f t="shared" si="176"/>
        <v>0</v>
      </c>
    </row>
    <row r="877" spans="1:6" x14ac:dyDescent="0.25">
      <c r="A877" s="429">
        <v>22020101</v>
      </c>
      <c r="B877" s="430" t="s">
        <v>1131</v>
      </c>
      <c r="C877" s="969">
        <v>400000</v>
      </c>
      <c r="D877" s="437">
        <v>0</v>
      </c>
      <c r="E877" s="437"/>
      <c r="F877" s="437">
        <v>0</v>
      </c>
    </row>
    <row r="878" spans="1:6" x14ac:dyDescent="0.25">
      <c r="A878" s="429">
        <v>22020103</v>
      </c>
      <c r="B878" s="430" t="s">
        <v>1135</v>
      </c>
      <c r="C878" s="969">
        <v>0</v>
      </c>
      <c r="D878" s="437">
        <v>0</v>
      </c>
      <c r="E878" s="437"/>
      <c r="F878" s="437">
        <v>0</v>
      </c>
    </row>
    <row r="879" spans="1:6" x14ac:dyDescent="0.25">
      <c r="A879" s="807">
        <v>220202</v>
      </c>
      <c r="B879" s="965" t="s">
        <v>1137</v>
      </c>
      <c r="C879" s="991">
        <f t="shared" ref="C879:F879" si="177">SUM(C880:C884)</f>
        <v>0</v>
      </c>
      <c r="D879" s="991">
        <f t="shared" si="177"/>
        <v>0</v>
      </c>
      <c r="E879" s="991">
        <f t="shared" si="177"/>
        <v>0</v>
      </c>
      <c r="F879" s="991">
        <f t="shared" si="177"/>
        <v>0</v>
      </c>
    </row>
    <row r="880" spans="1:6" x14ac:dyDescent="0.25">
      <c r="A880" s="429">
        <v>22020201</v>
      </c>
      <c r="B880" s="430" t="s">
        <v>1139</v>
      </c>
      <c r="C880" s="969">
        <v>0</v>
      </c>
      <c r="D880" s="437">
        <v>0</v>
      </c>
      <c r="E880" s="437"/>
      <c r="F880" s="428">
        <v>0</v>
      </c>
    </row>
    <row r="881" spans="1:6" x14ac:dyDescent="0.25">
      <c r="A881" s="429">
        <v>22020202</v>
      </c>
      <c r="B881" s="430" t="s">
        <v>1141</v>
      </c>
      <c r="C881" s="969">
        <v>0</v>
      </c>
      <c r="D881" s="437">
        <v>0</v>
      </c>
      <c r="E881" s="437"/>
      <c r="F881" s="428">
        <v>0</v>
      </c>
    </row>
    <row r="882" spans="1:6" x14ac:dyDescent="0.25">
      <c r="A882" s="429">
        <v>22020203</v>
      </c>
      <c r="B882" s="430" t="s">
        <v>1143</v>
      </c>
      <c r="C882" s="969">
        <v>0</v>
      </c>
      <c r="D882" s="437">
        <v>0</v>
      </c>
      <c r="E882" s="437"/>
      <c r="F882" s="428">
        <v>0</v>
      </c>
    </row>
    <row r="883" spans="1:6" x14ac:dyDescent="0.25">
      <c r="A883" s="429">
        <v>22020204</v>
      </c>
      <c r="B883" s="430" t="s">
        <v>1145</v>
      </c>
      <c r="C883" s="969">
        <v>0</v>
      </c>
      <c r="D883" s="437">
        <v>0</v>
      </c>
      <c r="E883" s="437"/>
      <c r="F883" s="428">
        <v>0</v>
      </c>
    </row>
    <row r="884" spans="1:6" x14ac:dyDescent="0.25">
      <c r="A884" s="429">
        <v>22020205</v>
      </c>
      <c r="B884" s="430" t="s">
        <v>1147</v>
      </c>
      <c r="C884" s="969">
        <v>0</v>
      </c>
      <c r="D884" s="437">
        <v>0</v>
      </c>
      <c r="E884" s="437"/>
      <c r="F884" s="428">
        <v>0</v>
      </c>
    </row>
    <row r="885" spans="1:6" x14ac:dyDescent="0.25">
      <c r="A885" s="807">
        <v>220203</v>
      </c>
      <c r="B885" s="965" t="s">
        <v>1352</v>
      </c>
      <c r="C885" s="991">
        <f t="shared" ref="C885:E885" si="178">SUM(C886:C890)</f>
        <v>380000</v>
      </c>
      <c r="D885" s="991">
        <f>SUM(D886:D890)</f>
        <v>2605734</v>
      </c>
      <c r="E885" s="991">
        <f t="shared" si="178"/>
        <v>2702799</v>
      </c>
      <c r="F885" s="991">
        <f>SUM(F886:F890)</f>
        <v>3810000</v>
      </c>
    </row>
    <row r="886" spans="1:6" x14ac:dyDescent="0.25">
      <c r="A886" s="429">
        <v>22020301</v>
      </c>
      <c r="B886" s="430" t="s">
        <v>1151</v>
      </c>
      <c r="C886" s="969">
        <v>380000</v>
      </c>
      <c r="D886" s="428">
        <v>657067</v>
      </c>
      <c r="E886" s="437">
        <v>692799</v>
      </c>
      <c r="F886" s="450">
        <v>950000</v>
      </c>
    </row>
    <row r="887" spans="1:6" x14ac:dyDescent="0.25">
      <c r="A887" s="429">
        <v>22020302</v>
      </c>
      <c r="B887" s="430" t="s">
        <v>1153</v>
      </c>
      <c r="C887" s="969">
        <v>0</v>
      </c>
      <c r="D887" s="428">
        <v>0</v>
      </c>
      <c r="E887" s="437">
        <v>0</v>
      </c>
      <c r="F887" s="437">
        <f>D887/9*12</f>
        <v>0</v>
      </c>
    </row>
    <row r="888" spans="1:6" x14ac:dyDescent="0.25">
      <c r="A888" s="429">
        <v>22020303</v>
      </c>
      <c r="B888" s="430" t="s">
        <v>1239</v>
      </c>
      <c r="C888" s="969">
        <v>0</v>
      </c>
      <c r="D888" s="428">
        <v>778667</v>
      </c>
      <c r="E888" s="437">
        <v>750000</v>
      </c>
      <c r="F888" s="437">
        <v>1100000</v>
      </c>
    </row>
    <row r="889" spans="1:6" x14ac:dyDescent="0.25">
      <c r="A889" s="429">
        <v>22020304</v>
      </c>
      <c r="B889" s="430" t="s">
        <v>1157</v>
      </c>
      <c r="C889" s="969">
        <v>0</v>
      </c>
      <c r="D889" s="428">
        <v>173333</v>
      </c>
      <c r="E889" s="437">
        <v>260000</v>
      </c>
      <c r="F889" s="428">
        <v>260000</v>
      </c>
    </row>
    <row r="890" spans="1:6" x14ac:dyDescent="0.25">
      <c r="A890" s="429">
        <v>22020305</v>
      </c>
      <c r="B890" s="430" t="s">
        <v>1159</v>
      </c>
      <c r="C890" s="969">
        <v>0</v>
      </c>
      <c r="D890" s="428">
        <v>996667</v>
      </c>
      <c r="E890" s="437">
        <v>1000000</v>
      </c>
      <c r="F890" s="437">
        <v>1500000</v>
      </c>
    </row>
    <row r="891" spans="1:6" x14ac:dyDescent="0.25">
      <c r="A891" s="807">
        <v>220204</v>
      </c>
      <c r="B891" s="965" t="s">
        <v>1353</v>
      </c>
      <c r="C891" s="991">
        <f t="shared" ref="C891:E891" si="179">SUM(C892:C897)</f>
        <v>770000</v>
      </c>
      <c r="D891" s="991">
        <f>SUM(D892:D897)</f>
        <v>1141333</v>
      </c>
      <c r="E891" s="991">
        <f t="shared" si="179"/>
        <v>1326661</v>
      </c>
      <c r="F891" s="991">
        <f>SUM(F892:F897)</f>
        <v>1770000</v>
      </c>
    </row>
    <row r="892" spans="1:6" x14ac:dyDescent="0.25">
      <c r="A892" s="429">
        <v>22020401</v>
      </c>
      <c r="B892" s="430" t="s">
        <v>1175</v>
      </c>
      <c r="C892" s="969">
        <v>610000</v>
      </c>
      <c r="D892" s="428">
        <v>541333</v>
      </c>
      <c r="E892" s="437">
        <v>606661</v>
      </c>
      <c r="F892" s="437">
        <v>850000</v>
      </c>
    </row>
    <row r="893" spans="1:6" x14ac:dyDescent="0.25">
      <c r="A893" s="429">
        <v>22020402</v>
      </c>
      <c r="B893" s="430" t="s">
        <v>1177</v>
      </c>
      <c r="C893" s="969">
        <v>160000</v>
      </c>
      <c r="D893" s="428">
        <v>80000</v>
      </c>
      <c r="E893" s="437">
        <v>120000</v>
      </c>
      <c r="F893" s="437">
        <v>150000</v>
      </c>
    </row>
    <row r="894" spans="1:6" x14ac:dyDescent="0.25">
      <c r="A894" s="429">
        <v>22020403</v>
      </c>
      <c r="B894" s="430" t="s">
        <v>1179</v>
      </c>
      <c r="C894" s="969">
        <v>0</v>
      </c>
      <c r="D894" s="428">
        <v>160000</v>
      </c>
      <c r="E894" s="437">
        <v>200000</v>
      </c>
      <c r="F894" s="437">
        <v>220000</v>
      </c>
    </row>
    <row r="895" spans="1:6" x14ac:dyDescent="0.25">
      <c r="A895" s="429">
        <v>22020404</v>
      </c>
      <c r="B895" s="430" t="s">
        <v>1181</v>
      </c>
      <c r="C895" s="969">
        <v>0</v>
      </c>
      <c r="D895" s="428">
        <v>160000</v>
      </c>
      <c r="E895" s="437">
        <v>200000</v>
      </c>
      <c r="F895" s="428">
        <v>200000</v>
      </c>
    </row>
    <row r="896" spans="1:6" x14ac:dyDescent="0.25">
      <c r="A896" s="429">
        <v>22020405</v>
      </c>
      <c r="B896" s="430" t="s">
        <v>1183</v>
      </c>
      <c r="C896" s="969">
        <v>0</v>
      </c>
      <c r="D896" s="428">
        <v>200000</v>
      </c>
      <c r="E896" s="437">
        <v>200000</v>
      </c>
      <c r="F896" s="437">
        <v>350000</v>
      </c>
    </row>
    <row r="897" spans="1:6" x14ac:dyDescent="0.25">
      <c r="A897" s="429">
        <v>22020406</v>
      </c>
      <c r="B897" s="430" t="s">
        <v>1185</v>
      </c>
      <c r="C897" s="969">
        <v>0</v>
      </c>
      <c r="D897" s="437">
        <v>0</v>
      </c>
      <c r="E897" s="437">
        <v>0</v>
      </c>
      <c r="F897" s="437">
        <f t="shared" ref="F897:F920" si="180">D897/9*12</f>
        <v>0</v>
      </c>
    </row>
    <row r="898" spans="1:6" x14ac:dyDescent="0.25">
      <c r="A898" s="807">
        <v>220205</v>
      </c>
      <c r="B898" s="965" t="s">
        <v>1189</v>
      </c>
      <c r="C898" s="991">
        <f t="shared" ref="C898:F898" si="181">SUM(C899:C900)</f>
        <v>0</v>
      </c>
      <c r="D898" s="991">
        <f t="shared" si="181"/>
        <v>0</v>
      </c>
      <c r="E898" s="991">
        <f t="shared" si="181"/>
        <v>0</v>
      </c>
      <c r="F898" s="991">
        <f t="shared" si="181"/>
        <v>0</v>
      </c>
    </row>
    <row r="899" spans="1:6" x14ac:dyDescent="0.25">
      <c r="A899" s="429">
        <v>22020501</v>
      </c>
      <c r="B899" s="430" t="s">
        <v>1191</v>
      </c>
      <c r="C899" s="969">
        <v>0</v>
      </c>
      <c r="D899" s="437">
        <v>0</v>
      </c>
      <c r="E899" s="437"/>
      <c r="F899" s="437">
        <f t="shared" si="180"/>
        <v>0</v>
      </c>
    </row>
    <row r="900" spans="1:6" x14ac:dyDescent="0.25">
      <c r="A900" s="429">
        <v>22020502</v>
      </c>
      <c r="B900" s="430" t="s">
        <v>1193</v>
      </c>
      <c r="C900" s="969">
        <v>0</v>
      </c>
      <c r="D900" s="437">
        <v>0</v>
      </c>
      <c r="E900" s="437"/>
      <c r="F900" s="437">
        <f t="shared" si="180"/>
        <v>0</v>
      </c>
    </row>
    <row r="901" spans="1:6" x14ac:dyDescent="0.25">
      <c r="A901" s="807">
        <v>220206</v>
      </c>
      <c r="B901" s="965" t="s">
        <v>1195</v>
      </c>
      <c r="C901" s="991">
        <f t="shared" ref="C901:F901" si="182">SUM(C902:C903)</f>
        <v>110000</v>
      </c>
      <c r="D901" s="991">
        <f t="shared" si="182"/>
        <v>542667</v>
      </c>
      <c r="E901" s="991">
        <f t="shared" si="182"/>
        <v>620000</v>
      </c>
      <c r="F901" s="991">
        <f t="shared" si="182"/>
        <v>720000</v>
      </c>
    </row>
    <row r="902" spans="1:6" x14ac:dyDescent="0.25">
      <c r="A902" s="429">
        <v>22020601</v>
      </c>
      <c r="B902" s="430" t="s">
        <v>1197</v>
      </c>
      <c r="C902" s="969">
        <v>0</v>
      </c>
      <c r="D902" s="428">
        <v>240000</v>
      </c>
      <c r="E902" s="437">
        <v>270000</v>
      </c>
      <c r="F902" s="437">
        <v>370000</v>
      </c>
    </row>
    <row r="903" spans="1:6" x14ac:dyDescent="0.25">
      <c r="A903" s="429">
        <v>22020605</v>
      </c>
      <c r="B903" s="430" t="s">
        <v>1205</v>
      </c>
      <c r="C903" s="969">
        <v>110000</v>
      </c>
      <c r="D903" s="428">
        <v>302667</v>
      </c>
      <c r="E903" s="437">
        <v>350000</v>
      </c>
      <c r="F903" s="437">
        <v>350000</v>
      </c>
    </row>
    <row r="904" spans="1:6" ht="25.5" x14ac:dyDescent="0.25">
      <c r="A904" s="807">
        <v>220207</v>
      </c>
      <c r="B904" s="965" t="s">
        <v>1354</v>
      </c>
      <c r="C904" s="991">
        <f t="shared" ref="C904:F904" si="183">SUM(C905:C909)</f>
        <v>0</v>
      </c>
      <c r="D904" s="991">
        <f t="shared" si="183"/>
        <v>0</v>
      </c>
      <c r="E904" s="991">
        <f t="shared" si="183"/>
        <v>500000</v>
      </c>
      <c r="F904" s="991">
        <f t="shared" si="183"/>
        <v>500000</v>
      </c>
    </row>
    <row r="905" spans="1:6" x14ac:dyDescent="0.25">
      <c r="A905" s="429">
        <v>22020701</v>
      </c>
      <c r="B905" s="430" t="s">
        <v>1209</v>
      </c>
      <c r="C905" s="969">
        <v>0</v>
      </c>
      <c r="D905" s="437">
        <v>0</v>
      </c>
      <c r="E905" s="437"/>
      <c r="F905" s="437">
        <f t="shared" si="180"/>
        <v>0</v>
      </c>
    </row>
    <row r="906" spans="1:6" x14ac:dyDescent="0.25">
      <c r="A906" s="429">
        <v>22020702</v>
      </c>
      <c r="B906" s="430" t="s">
        <v>1211</v>
      </c>
      <c r="C906" s="969">
        <v>0</v>
      </c>
      <c r="D906" s="437">
        <v>0</v>
      </c>
      <c r="E906" s="437"/>
      <c r="F906" s="437">
        <f t="shared" si="180"/>
        <v>0</v>
      </c>
    </row>
    <row r="907" spans="1:6" x14ac:dyDescent="0.25">
      <c r="A907" s="429">
        <v>22020703</v>
      </c>
      <c r="B907" s="430" t="s">
        <v>1213</v>
      </c>
      <c r="C907" s="969">
        <v>0</v>
      </c>
      <c r="D907" s="437">
        <v>0</v>
      </c>
      <c r="E907" s="428">
        <v>500000</v>
      </c>
      <c r="F907" s="428">
        <v>500000</v>
      </c>
    </row>
    <row r="908" spans="1:6" x14ac:dyDescent="0.25">
      <c r="A908" s="429">
        <v>22020704</v>
      </c>
      <c r="B908" s="430" t="s">
        <v>1215</v>
      </c>
      <c r="C908" s="969">
        <v>0</v>
      </c>
      <c r="D908" s="437">
        <v>0</v>
      </c>
      <c r="E908" s="437"/>
      <c r="F908" s="437">
        <f t="shared" si="180"/>
        <v>0</v>
      </c>
    </row>
    <row r="909" spans="1:6" x14ac:dyDescent="0.25">
      <c r="A909" s="429">
        <v>22020710</v>
      </c>
      <c r="B909" s="430" t="s">
        <v>1355</v>
      </c>
      <c r="C909" s="969">
        <v>0</v>
      </c>
      <c r="D909" s="437">
        <v>0</v>
      </c>
      <c r="E909" s="437"/>
      <c r="F909" s="437">
        <f t="shared" si="180"/>
        <v>0</v>
      </c>
    </row>
    <row r="910" spans="1:6" x14ac:dyDescent="0.25">
      <c r="A910" s="807">
        <v>220208</v>
      </c>
      <c r="B910" s="965" t="s">
        <v>1217</v>
      </c>
      <c r="C910" s="991">
        <f t="shared" ref="C910:F910" si="184">SUM(C911:C912)</f>
        <v>0</v>
      </c>
      <c r="D910" s="991">
        <f t="shared" si="184"/>
        <v>1596400</v>
      </c>
      <c r="E910" s="991">
        <f t="shared" si="184"/>
        <v>1197300</v>
      </c>
      <c r="F910" s="991">
        <f t="shared" si="184"/>
        <v>2430000</v>
      </c>
    </row>
    <row r="911" spans="1:6" x14ac:dyDescent="0.25">
      <c r="A911" s="429">
        <v>22020801</v>
      </c>
      <c r="B911" s="430" t="s">
        <v>1219</v>
      </c>
      <c r="C911" s="969">
        <v>0</v>
      </c>
      <c r="D911" s="428">
        <v>1206400</v>
      </c>
      <c r="E911" s="437">
        <v>904800</v>
      </c>
      <c r="F911" s="428">
        <v>1809600</v>
      </c>
    </row>
    <row r="912" spans="1:6" x14ac:dyDescent="0.25">
      <c r="A912" s="429">
        <v>22020803</v>
      </c>
      <c r="B912" s="430" t="s">
        <v>1223</v>
      </c>
      <c r="C912" s="969">
        <v>0</v>
      </c>
      <c r="D912" s="428">
        <v>390000</v>
      </c>
      <c r="E912" s="437">
        <v>292500</v>
      </c>
      <c r="F912" s="437">
        <v>620400</v>
      </c>
    </row>
    <row r="913" spans="1:6" x14ac:dyDescent="0.25">
      <c r="A913" s="807">
        <v>220210</v>
      </c>
      <c r="B913" s="965" t="s">
        <v>1227</v>
      </c>
      <c r="C913" s="991">
        <f t="shared" ref="C913:F913" si="185">SUM(C914:C920)</f>
        <v>420000</v>
      </c>
      <c r="D913" s="991">
        <f t="shared" si="185"/>
        <v>140533</v>
      </c>
      <c r="E913" s="991">
        <f t="shared" si="185"/>
        <v>165401</v>
      </c>
      <c r="F913" s="991">
        <f t="shared" si="185"/>
        <v>370000</v>
      </c>
    </row>
    <row r="914" spans="1:6" x14ac:dyDescent="0.25">
      <c r="A914" s="429">
        <v>22021001</v>
      </c>
      <c r="B914" s="430" t="s">
        <v>1228</v>
      </c>
      <c r="C914" s="969">
        <v>0</v>
      </c>
      <c r="D914" s="428">
        <v>107200</v>
      </c>
      <c r="E914" s="437">
        <v>80400</v>
      </c>
      <c r="F914" s="437">
        <v>170000</v>
      </c>
    </row>
    <row r="915" spans="1:6" x14ac:dyDescent="0.25">
      <c r="A915" s="429">
        <v>22021003</v>
      </c>
      <c r="B915" s="430" t="s">
        <v>1229</v>
      </c>
      <c r="C915" s="969">
        <v>290000</v>
      </c>
      <c r="D915" s="437">
        <v>0</v>
      </c>
      <c r="E915" s="437"/>
      <c r="F915" s="437">
        <f t="shared" si="180"/>
        <v>0</v>
      </c>
    </row>
    <row r="916" spans="1:6" x14ac:dyDescent="0.25">
      <c r="A916" s="429">
        <v>22021006</v>
      </c>
      <c r="B916" s="430" t="s">
        <v>1231</v>
      </c>
      <c r="C916" s="969">
        <v>0</v>
      </c>
      <c r="D916" s="428">
        <v>33333</v>
      </c>
      <c r="E916" s="437">
        <v>25001</v>
      </c>
      <c r="F916" s="437">
        <v>100000</v>
      </c>
    </row>
    <row r="917" spans="1:6" x14ac:dyDescent="0.25">
      <c r="A917" s="429">
        <v>22021007</v>
      </c>
      <c r="B917" s="430" t="s">
        <v>1243</v>
      </c>
      <c r="C917" s="969">
        <v>130000</v>
      </c>
      <c r="D917" s="437">
        <v>0</v>
      </c>
      <c r="E917" s="437"/>
      <c r="F917" s="437">
        <f t="shared" si="180"/>
        <v>0</v>
      </c>
    </row>
    <row r="918" spans="1:6" x14ac:dyDescent="0.25">
      <c r="A918" s="429">
        <v>22021014</v>
      </c>
      <c r="B918" s="430" t="s">
        <v>1233</v>
      </c>
      <c r="C918" s="969">
        <v>0</v>
      </c>
      <c r="D918" s="437">
        <v>0</v>
      </c>
      <c r="E918" s="437">
        <v>60000</v>
      </c>
      <c r="F918" s="437">
        <v>100000</v>
      </c>
    </row>
    <row r="919" spans="1:6" x14ac:dyDescent="0.25">
      <c r="A919" s="429">
        <v>22021022</v>
      </c>
      <c r="B919" s="430" t="s">
        <v>1234</v>
      </c>
      <c r="C919" s="969">
        <v>0</v>
      </c>
      <c r="D919" s="437">
        <v>0</v>
      </c>
      <c r="E919" s="437"/>
      <c r="F919" s="437">
        <f t="shared" si="180"/>
        <v>0</v>
      </c>
    </row>
    <row r="920" spans="1:6" x14ac:dyDescent="0.25">
      <c r="A920" s="429">
        <v>22021026</v>
      </c>
      <c r="B920" s="430" t="s">
        <v>787</v>
      </c>
      <c r="C920" s="969">
        <v>0</v>
      </c>
      <c r="D920" s="437">
        <v>0</v>
      </c>
      <c r="E920" s="437"/>
      <c r="F920" s="437">
        <f t="shared" si="180"/>
        <v>0</v>
      </c>
    </row>
    <row r="921" spans="1:6" x14ac:dyDescent="0.25">
      <c r="A921" s="1024"/>
      <c r="B921" s="998" t="s">
        <v>1356</v>
      </c>
      <c r="C921" s="976">
        <f t="shared" ref="C921:F921" si="186">SUM(C872,C876,C879,C885,C891,C898,C901,C904,C910,C913)</f>
        <v>2080000</v>
      </c>
      <c r="D921" s="976">
        <f t="shared" si="186"/>
        <v>6026667</v>
      </c>
      <c r="E921" s="976">
        <f t="shared" si="186"/>
        <v>6512161</v>
      </c>
      <c r="F921" s="976">
        <f t="shared" si="186"/>
        <v>9600000</v>
      </c>
    </row>
    <row r="922" spans="1:6" s="381" customFormat="1" x14ac:dyDescent="0.25">
      <c r="A922" s="1172"/>
      <c r="B922" s="1217"/>
      <c r="C922" s="1207"/>
      <c r="D922" s="1207"/>
      <c r="E922" s="1207"/>
      <c r="F922" s="1207"/>
    </row>
    <row r="923" spans="1:6" x14ac:dyDescent="0.25">
      <c r="A923" s="1433" t="s">
        <v>1123</v>
      </c>
      <c r="B923" s="1433"/>
      <c r="C923" s="961"/>
      <c r="D923" s="437"/>
      <c r="E923" s="437"/>
      <c r="F923" s="437"/>
    </row>
    <row r="924" spans="1:6" ht="27.75" customHeight="1" x14ac:dyDescent="0.25">
      <c r="A924" s="1440" t="s">
        <v>1357</v>
      </c>
      <c r="B924" s="1440"/>
      <c r="C924" s="610"/>
      <c r="D924" s="437"/>
      <c r="E924" s="437"/>
      <c r="F924" s="437"/>
    </row>
    <row r="925" spans="1:6" ht="17.25" customHeight="1" x14ac:dyDescent="0.25">
      <c r="A925" s="807">
        <v>21</v>
      </c>
      <c r="B925" s="965" t="s">
        <v>1125</v>
      </c>
      <c r="C925" s="966">
        <f t="shared" ref="C925:F925" si="187">SUM(C927:C927)</f>
        <v>0</v>
      </c>
      <c r="D925" s="966">
        <f t="shared" si="187"/>
        <v>0</v>
      </c>
      <c r="E925" s="966">
        <f t="shared" si="187"/>
        <v>0</v>
      </c>
      <c r="F925" s="966">
        <f t="shared" si="187"/>
        <v>0</v>
      </c>
    </row>
    <row r="926" spans="1:6" ht="17.25" customHeight="1" x14ac:dyDescent="0.25">
      <c r="A926" s="807">
        <v>210101</v>
      </c>
      <c r="B926" s="965" t="s">
        <v>1126</v>
      </c>
      <c r="C926" s="813"/>
      <c r="D926" s="427"/>
      <c r="E926" s="427"/>
      <c r="F926" s="557"/>
    </row>
    <row r="927" spans="1:6" ht="17.25" customHeight="1" x14ac:dyDescent="0.25">
      <c r="A927" s="429">
        <v>21010101</v>
      </c>
      <c r="B927" s="430" t="s">
        <v>1127</v>
      </c>
      <c r="C927" s="969"/>
      <c r="D927" s="437"/>
      <c r="E927" s="437"/>
      <c r="F927" s="557"/>
    </row>
    <row r="928" spans="1:6" ht="17.25" customHeight="1" x14ac:dyDescent="0.25">
      <c r="A928" s="807">
        <v>2202</v>
      </c>
      <c r="B928" s="965" t="s">
        <v>1119</v>
      </c>
      <c r="C928" s="997">
        <f t="shared" ref="C928:F928" si="188">(C972-C925)</f>
        <v>2760000</v>
      </c>
      <c r="D928" s="997">
        <f t="shared" si="188"/>
        <v>8900683</v>
      </c>
      <c r="E928" s="997">
        <f t="shared" si="188"/>
        <v>9118990</v>
      </c>
      <c r="F928" s="997">
        <f t="shared" si="188"/>
        <v>19033300</v>
      </c>
    </row>
    <row r="929" spans="1:6" ht="17.25" customHeight="1" x14ac:dyDescent="0.25">
      <c r="A929" s="807">
        <v>220201</v>
      </c>
      <c r="B929" s="965" t="s">
        <v>1129</v>
      </c>
      <c r="C929" s="966">
        <f t="shared" ref="C929:F929" si="189">SUM(C930:C931)</f>
        <v>400000</v>
      </c>
      <c r="D929" s="966">
        <f t="shared" si="189"/>
        <v>0</v>
      </c>
      <c r="E929" s="966">
        <f t="shared" si="189"/>
        <v>1000000</v>
      </c>
      <c r="F929" s="966">
        <f t="shared" si="189"/>
        <v>9000000</v>
      </c>
    </row>
    <row r="930" spans="1:6" ht="18.75" customHeight="1" x14ac:dyDescent="0.25">
      <c r="A930" s="429">
        <v>22020101</v>
      </c>
      <c r="B930" s="430" t="s">
        <v>1131</v>
      </c>
      <c r="C930" s="969">
        <v>400000</v>
      </c>
      <c r="D930" s="437">
        <v>0</v>
      </c>
      <c r="E930" s="1025">
        <v>1000000</v>
      </c>
      <c r="F930" s="557">
        <v>9000000</v>
      </c>
    </row>
    <row r="931" spans="1:6" x14ac:dyDescent="0.25">
      <c r="A931" s="429">
        <v>22020103</v>
      </c>
      <c r="B931" s="430" t="s">
        <v>1135</v>
      </c>
      <c r="C931" s="969">
        <v>0</v>
      </c>
      <c r="D931" s="437">
        <v>0</v>
      </c>
      <c r="E931" s="437"/>
      <c r="F931" s="557"/>
    </row>
    <row r="932" spans="1:6" x14ac:dyDescent="0.25">
      <c r="A932" s="807">
        <v>220202</v>
      </c>
      <c r="B932" s="965" t="s">
        <v>1137</v>
      </c>
      <c r="C932" s="991">
        <f t="shared" ref="C932:F932" si="190">SUM(C933:C937)</f>
        <v>0</v>
      </c>
      <c r="D932" s="991">
        <f t="shared" si="190"/>
        <v>191000</v>
      </c>
      <c r="E932" s="991">
        <f t="shared" si="190"/>
        <v>240000</v>
      </c>
      <c r="F932" s="991">
        <f t="shared" si="190"/>
        <v>384000</v>
      </c>
    </row>
    <row r="933" spans="1:6" x14ac:dyDescent="0.25">
      <c r="A933" s="429">
        <v>22020201</v>
      </c>
      <c r="B933" s="430" t="s">
        <v>1139</v>
      </c>
      <c r="C933" s="969">
        <v>0</v>
      </c>
      <c r="D933" s="437">
        <v>115000</v>
      </c>
      <c r="E933" s="437">
        <v>130000</v>
      </c>
      <c r="F933" s="557">
        <v>180000</v>
      </c>
    </row>
    <row r="934" spans="1:6" x14ac:dyDescent="0.25">
      <c r="A934" s="429">
        <v>22020202</v>
      </c>
      <c r="B934" s="430" t="s">
        <v>1141</v>
      </c>
      <c r="C934" s="969">
        <v>0</v>
      </c>
      <c r="D934" s="969">
        <v>0</v>
      </c>
      <c r="E934" s="437"/>
      <c r="F934" s="969">
        <v>0</v>
      </c>
    </row>
    <row r="935" spans="1:6" x14ac:dyDescent="0.25">
      <c r="A935" s="429">
        <v>22020203</v>
      </c>
      <c r="B935" s="430" t="s">
        <v>1143</v>
      </c>
      <c r="C935" s="969">
        <v>0</v>
      </c>
      <c r="D935" s="969">
        <v>0</v>
      </c>
      <c r="E935" s="437"/>
      <c r="F935" s="969">
        <v>0</v>
      </c>
    </row>
    <row r="936" spans="1:6" x14ac:dyDescent="0.25">
      <c r="A936" s="429">
        <v>22020204</v>
      </c>
      <c r="B936" s="430" t="s">
        <v>1145</v>
      </c>
      <c r="C936" s="969">
        <v>0</v>
      </c>
      <c r="D936" s="1025">
        <v>36000</v>
      </c>
      <c r="E936" s="1025">
        <v>50000</v>
      </c>
      <c r="F936" s="557">
        <v>144000</v>
      </c>
    </row>
    <row r="937" spans="1:6" ht="17.25" customHeight="1" x14ac:dyDescent="0.25">
      <c r="A937" s="429">
        <v>22020205</v>
      </c>
      <c r="B937" s="430" t="s">
        <v>1147</v>
      </c>
      <c r="C937" s="969">
        <v>0</v>
      </c>
      <c r="D937" s="1025">
        <v>40000</v>
      </c>
      <c r="E937" s="1025">
        <v>60000</v>
      </c>
      <c r="F937" s="557">
        <v>60000</v>
      </c>
    </row>
    <row r="938" spans="1:6" ht="18.75" customHeight="1" x14ac:dyDescent="0.25">
      <c r="A938" s="807">
        <v>220203</v>
      </c>
      <c r="B938" s="965" t="s">
        <v>1149</v>
      </c>
      <c r="C938" s="991">
        <f t="shared" ref="C938:F938" si="191">SUM(C939:C943)</f>
        <v>120000</v>
      </c>
      <c r="D938" s="991">
        <v>672683</v>
      </c>
      <c r="E938" s="991">
        <f t="shared" si="191"/>
        <v>740000</v>
      </c>
      <c r="F938" s="991">
        <f t="shared" si="191"/>
        <v>791000</v>
      </c>
    </row>
    <row r="939" spans="1:6" ht="20.25" customHeight="1" x14ac:dyDescent="0.25">
      <c r="A939" s="429">
        <v>22020301</v>
      </c>
      <c r="B939" s="430" t="s">
        <v>1151</v>
      </c>
      <c r="C939" s="969">
        <v>120000</v>
      </c>
      <c r="D939" s="1025">
        <v>287183</v>
      </c>
      <c r="E939" s="1025">
        <v>350000</v>
      </c>
      <c r="F939" s="1025">
        <v>350000</v>
      </c>
    </row>
    <row r="940" spans="1:6" ht="20.25" customHeight="1" x14ac:dyDescent="0.25">
      <c r="A940" s="429">
        <v>22020302</v>
      </c>
      <c r="B940" s="430" t="s">
        <v>1153</v>
      </c>
      <c r="C940" s="969">
        <v>0</v>
      </c>
      <c r="D940" s="1025">
        <v>0</v>
      </c>
      <c r="E940" s="1025">
        <v>0</v>
      </c>
      <c r="F940" s="1025">
        <v>0</v>
      </c>
    </row>
    <row r="941" spans="1:6" x14ac:dyDescent="0.25">
      <c r="A941" s="429">
        <v>22020303</v>
      </c>
      <c r="B941" s="430" t="s">
        <v>1239</v>
      </c>
      <c r="C941" s="969">
        <v>0</v>
      </c>
      <c r="D941" s="1025">
        <v>234250</v>
      </c>
      <c r="E941" s="1025">
        <v>300000</v>
      </c>
      <c r="F941" s="557">
        <v>351000</v>
      </c>
    </row>
    <row r="942" spans="1:6" x14ac:dyDescent="0.25">
      <c r="A942" s="429">
        <v>22020304</v>
      </c>
      <c r="B942" s="430" t="s">
        <v>1157</v>
      </c>
      <c r="C942" s="969">
        <v>0</v>
      </c>
      <c r="D942" s="1025"/>
      <c r="E942" s="1025">
        <v>0</v>
      </c>
      <c r="F942" s="557"/>
    </row>
    <row r="943" spans="1:6" x14ac:dyDescent="0.25">
      <c r="A943" s="429">
        <v>22020305</v>
      </c>
      <c r="B943" s="430" t="s">
        <v>1159</v>
      </c>
      <c r="C943" s="969">
        <v>0</v>
      </c>
      <c r="D943" s="1025">
        <v>151250</v>
      </c>
      <c r="E943" s="1025">
        <v>90000</v>
      </c>
      <c r="F943" s="557">
        <v>90000</v>
      </c>
    </row>
    <row r="944" spans="1:6" x14ac:dyDescent="0.25">
      <c r="A944" s="807">
        <v>220204</v>
      </c>
      <c r="B944" s="965" t="s">
        <v>1173</v>
      </c>
      <c r="C944" s="991">
        <f t="shared" ref="C944:E944" si="192">SUM(C945:C949)</f>
        <v>560000</v>
      </c>
      <c r="D944" s="991">
        <v>1197400</v>
      </c>
      <c r="E944" s="991">
        <f t="shared" si="192"/>
        <v>1550990</v>
      </c>
      <c r="F944" s="991">
        <f>SUM(F945:F949)</f>
        <v>1744300</v>
      </c>
    </row>
    <row r="945" spans="1:6" ht="17.25" customHeight="1" x14ac:dyDescent="0.25">
      <c r="A945" s="429">
        <v>22020401</v>
      </c>
      <c r="B945" s="430" t="s">
        <v>1175</v>
      </c>
      <c r="C945" s="969">
        <v>360000</v>
      </c>
      <c r="D945" s="1025">
        <v>478000</v>
      </c>
      <c r="E945" s="1025">
        <v>500000</v>
      </c>
      <c r="F945" s="557">
        <v>750000</v>
      </c>
    </row>
    <row r="946" spans="1:6" ht="17.25" customHeight="1" x14ac:dyDescent="0.25">
      <c r="A946" s="429">
        <v>22020402</v>
      </c>
      <c r="B946" s="430" t="s">
        <v>1177</v>
      </c>
      <c r="C946" s="969">
        <v>120000</v>
      </c>
      <c r="D946" s="1025">
        <v>181161</v>
      </c>
      <c r="E946" s="1025">
        <v>297990</v>
      </c>
      <c r="F946" s="557">
        <v>202900</v>
      </c>
    </row>
    <row r="947" spans="1:6" ht="17.25" customHeight="1" x14ac:dyDescent="0.25">
      <c r="A947" s="429">
        <v>22020403</v>
      </c>
      <c r="B947" s="430" t="s">
        <v>1179</v>
      </c>
      <c r="C947" s="969">
        <v>0</v>
      </c>
      <c r="D947" s="1025"/>
      <c r="E947" s="1025">
        <v>0</v>
      </c>
      <c r="F947" s="557">
        <v>0</v>
      </c>
    </row>
    <row r="948" spans="1:6" ht="17.25" customHeight="1" x14ac:dyDescent="0.25">
      <c r="A948" s="429">
        <v>22020404</v>
      </c>
      <c r="B948" s="430" t="s">
        <v>1181</v>
      </c>
      <c r="C948" s="969">
        <v>0</v>
      </c>
      <c r="D948" s="1025">
        <v>495560</v>
      </c>
      <c r="E948" s="1025">
        <v>700000</v>
      </c>
      <c r="F948" s="557">
        <v>750000</v>
      </c>
    </row>
    <row r="949" spans="1:6" ht="17.25" customHeight="1" x14ac:dyDescent="0.25">
      <c r="A949" s="429">
        <v>22020405</v>
      </c>
      <c r="B949" s="430" t="s">
        <v>1183</v>
      </c>
      <c r="C949" s="969">
        <v>80000</v>
      </c>
      <c r="D949" s="1025">
        <v>142680</v>
      </c>
      <c r="E949" s="1025">
        <v>53000</v>
      </c>
      <c r="F949" s="557">
        <v>41400</v>
      </c>
    </row>
    <row r="950" spans="1:6" x14ac:dyDescent="0.25">
      <c r="A950" s="807">
        <v>220205</v>
      </c>
      <c r="B950" s="965" t="s">
        <v>1189</v>
      </c>
      <c r="C950" s="991">
        <f t="shared" ref="C950:F950" si="193">SUM(C951:C952)</f>
        <v>0</v>
      </c>
      <c r="D950" s="991">
        <v>0</v>
      </c>
      <c r="E950" s="991">
        <f t="shared" si="193"/>
        <v>0</v>
      </c>
      <c r="F950" s="991">
        <f t="shared" si="193"/>
        <v>0</v>
      </c>
    </row>
    <row r="951" spans="1:6" x14ac:dyDescent="0.25">
      <c r="A951" s="429">
        <v>22020501</v>
      </c>
      <c r="B951" s="430" t="s">
        <v>1191</v>
      </c>
      <c r="C951" s="969">
        <v>0</v>
      </c>
      <c r="D951" s="437">
        <v>0</v>
      </c>
      <c r="E951" s="437"/>
      <c r="F951" s="557">
        <v>0</v>
      </c>
    </row>
    <row r="952" spans="1:6" x14ac:dyDescent="0.25">
      <c r="A952" s="429">
        <v>22020502</v>
      </c>
      <c r="B952" s="430" t="s">
        <v>1193</v>
      </c>
      <c r="C952" s="969">
        <v>0</v>
      </c>
      <c r="D952" s="437">
        <v>0</v>
      </c>
      <c r="E952" s="437"/>
      <c r="F952" s="557">
        <v>0</v>
      </c>
    </row>
    <row r="953" spans="1:6" x14ac:dyDescent="0.25">
      <c r="A953" s="807">
        <v>220206</v>
      </c>
      <c r="B953" s="965" t="s">
        <v>1195</v>
      </c>
      <c r="C953" s="991">
        <f t="shared" ref="C953:F953" si="194">SUM(C954:C955)</f>
        <v>160000</v>
      </c>
      <c r="D953" s="991">
        <v>1082000</v>
      </c>
      <c r="E953" s="991">
        <f t="shared" si="194"/>
        <v>860000</v>
      </c>
      <c r="F953" s="991">
        <f t="shared" si="194"/>
        <v>1260000</v>
      </c>
    </row>
    <row r="954" spans="1:6" ht="18" customHeight="1" x14ac:dyDescent="0.25">
      <c r="A954" s="429">
        <v>22020601</v>
      </c>
      <c r="B954" s="430" t="s">
        <v>1197</v>
      </c>
      <c r="C954" s="969">
        <v>160000</v>
      </c>
      <c r="D954" s="1025">
        <v>992000</v>
      </c>
      <c r="E954" s="1025">
        <v>800000</v>
      </c>
      <c r="F954" s="557">
        <v>1200000</v>
      </c>
    </row>
    <row r="955" spans="1:6" ht="18" customHeight="1" x14ac:dyDescent="0.25">
      <c r="A955" s="429">
        <v>22020605</v>
      </c>
      <c r="B955" s="430" t="s">
        <v>1205</v>
      </c>
      <c r="C955" s="969">
        <v>0</v>
      </c>
      <c r="D955" s="1025">
        <v>90000</v>
      </c>
      <c r="E955" s="1025">
        <v>60000</v>
      </c>
      <c r="F955" s="557">
        <v>60000</v>
      </c>
    </row>
    <row r="956" spans="1:6" x14ac:dyDescent="0.25">
      <c r="A956" s="807">
        <v>220207</v>
      </c>
      <c r="B956" s="965" t="s">
        <v>1207</v>
      </c>
      <c r="C956" s="991">
        <f t="shared" ref="C956:F956" si="195">SUM(C957:C961)</f>
        <v>0</v>
      </c>
      <c r="D956" s="991">
        <f t="shared" si="195"/>
        <v>0</v>
      </c>
      <c r="E956" s="991">
        <f t="shared" si="195"/>
        <v>0</v>
      </c>
      <c r="F956" s="991">
        <f t="shared" si="195"/>
        <v>0</v>
      </c>
    </row>
    <row r="957" spans="1:6" x14ac:dyDescent="0.25">
      <c r="A957" s="429">
        <v>22020701</v>
      </c>
      <c r="B957" s="430" t="s">
        <v>1209</v>
      </c>
      <c r="C957" s="969">
        <v>0</v>
      </c>
      <c r="D957" s="437">
        <v>0</v>
      </c>
      <c r="E957" s="437">
        <v>0</v>
      </c>
      <c r="F957" s="557">
        <v>0</v>
      </c>
    </row>
    <row r="958" spans="1:6" x14ac:dyDescent="0.25">
      <c r="A958" s="429">
        <v>22020702</v>
      </c>
      <c r="B958" s="430" t="s">
        <v>1211</v>
      </c>
      <c r="C958" s="969">
        <v>0</v>
      </c>
      <c r="D958" s="437">
        <v>0</v>
      </c>
      <c r="E958" s="437">
        <v>0</v>
      </c>
      <c r="F958" s="557">
        <v>0</v>
      </c>
    </row>
    <row r="959" spans="1:6" x14ac:dyDescent="0.25">
      <c r="A959" s="429">
        <v>22020703</v>
      </c>
      <c r="B959" s="430" t="s">
        <v>1213</v>
      </c>
      <c r="C959" s="969">
        <v>0</v>
      </c>
      <c r="D959" s="437">
        <v>0</v>
      </c>
      <c r="E959" s="437">
        <v>0</v>
      </c>
      <c r="F959" s="557">
        <v>0</v>
      </c>
    </row>
    <row r="960" spans="1:6" x14ac:dyDescent="0.25">
      <c r="A960" s="429">
        <v>22020704</v>
      </c>
      <c r="B960" s="430" t="s">
        <v>1215</v>
      </c>
      <c r="C960" s="969">
        <v>0</v>
      </c>
      <c r="D960" s="437">
        <v>0</v>
      </c>
      <c r="E960" s="437">
        <v>0</v>
      </c>
      <c r="F960" s="557">
        <v>0</v>
      </c>
    </row>
    <row r="961" spans="1:6" x14ac:dyDescent="0.25">
      <c r="A961" s="429">
        <v>22020706</v>
      </c>
      <c r="B961" s="430" t="s">
        <v>1358</v>
      </c>
      <c r="C961" s="969">
        <v>0</v>
      </c>
      <c r="D961" s="437">
        <v>0</v>
      </c>
      <c r="E961" s="437">
        <v>0</v>
      </c>
      <c r="F961" s="557">
        <v>0</v>
      </c>
    </row>
    <row r="962" spans="1:6" x14ac:dyDescent="0.25">
      <c r="A962" s="807">
        <v>220208</v>
      </c>
      <c r="B962" s="965" t="s">
        <v>1217</v>
      </c>
      <c r="C962" s="991">
        <f t="shared" ref="C962:F962" si="196">SUM(C963:C964)</f>
        <v>0</v>
      </c>
      <c r="D962" s="991">
        <v>405300</v>
      </c>
      <c r="E962" s="991">
        <f t="shared" si="196"/>
        <v>312000</v>
      </c>
      <c r="F962" s="991">
        <f t="shared" si="196"/>
        <v>450000</v>
      </c>
    </row>
    <row r="963" spans="1:6" x14ac:dyDescent="0.25">
      <c r="A963" s="429">
        <v>22020801</v>
      </c>
      <c r="B963" s="430" t="s">
        <v>1219</v>
      </c>
      <c r="C963" s="969"/>
      <c r="D963" s="1025">
        <v>276250</v>
      </c>
      <c r="E963" s="438">
        <v>216000</v>
      </c>
      <c r="F963" s="557">
        <v>300000</v>
      </c>
    </row>
    <row r="964" spans="1:6" x14ac:dyDescent="0.25">
      <c r="A964" s="429">
        <v>22020803</v>
      </c>
      <c r="B964" s="430" t="s">
        <v>1223</v>
      </c>
      <c r="C964" s="969"/>
      <c r="D964" s="1025">
        <v>129050</v>
      </c>
      <c r="E964" s="1025">
        <v>96000</v>
      </c>
      <c r="F964" s="557">
        <v>150000</v>
      </c>
    </row>
    <row r="965" spans="1:6" x14ac:dyDescent="0.25">
      <c r="A965" s="807">
        <v>220210</v>
      </c>
      <c r="B965" s="965" t="s">
        <v>1227</v>
      </c>
      <c r="C965" s="991">
        <f t="shared" ref="C965:F965" si="197">SUM(C966:C971)</f>
        <v>1520000</v>
      </c>
      <c r="D965" s="991">
        <v>5352300</v>
      </c>
      <c r="E965" s="991">
        <f t="shared" si="197"/>
        <v>4416000</v>
      </c>
      <c r="F965" s="991">
        <f t="shared" si="197"/>
        <v>5404000</v>
      </c>
    </row>
    <row r="966" spans="1:6" x14ac:dyDescent="0.25">
      <c r="A966" s="972">
        <v>22021001</v>
      </c>
      <c r="B966" s="430" t="s">
        <v>1228</v>
      </c>
      <c r="C966" s="969">
        <v>320000</v>
      </c>
      <c r="D966" s="1025">
        <v>273450</v>
      </c>
      <c r="E966" s="1025">
        <v>300000</v>
      </c>
      <c r="F966" s="557">
        <v>350000</v>
      </c>
    </row>
    <row r="967" spans="1:6" x14ac:dyDescent="0.25">
      <c r="A967" s="972">
        <v>22021006</v>
      </c>
      <c r="B967" s="430" t="s">
        <v>1231</v>
      </c>
      <c r="C967" s="969"/>
      <c r="D967" s="1025">
        <v>39846</v>
      </c>
      <c r="E967" s="1025">
        <v>60000</v>
      </c>
      <c r="F967" s="557">
        <v>60000</v>
      </c>
    </row>
    <row r="968" spans="1:6" x14ac:dyDescent="0.25">
      <c r="A968" s="972">
        <v>22021007</v>
      </c>
      <c r="B968" s="430" t="s">
        <v>1243</v>
      </c>
      <c r="C968" s="969"/>
      <c r="D968" s="1025">
        <v>559000</v>
      </c>
      <c r="E968" s="1025">
        <v>600000</v>
      </c>
      <c r="F968" s="557">
        <v>1248000</v>
      </c>
    </row>
    <row r="969" spans="1:6" ht="21" customHeight="1" x14ac:dyDescent="0.25">
      <c r="A969" s="972">
        <v>22021014</v>
      </c>
      <c r="B969" s="430" t="s">
        <v>1233</v>
      </c>
      <c r="C969" s="969"/>
      <c r="D969" s="1025"/>
      <c r="E969" s="437"/>
      <c r="F969" s="557">
        <v>40000</v>
      </c>
    </row>
    <row r="970" spans="1:6" ht="21" customHeight="1" x14ac:dyDescent="0.25">
      <c r="A970" s="429">
        <v>22021022</v>
      </c>
      <c r="B970" s="430" t="s">
        <v>1234</v>
      </c>
      <c r="C970" s="969">
        <v>560000</v>
      </c>
      <c r="D970" s="1025"/>
      <c r="E970" s="1025">
        <v>0</v>
      </c>
      <c r="F970" s="557">
        <v>250000</v>
      </c>
    </row>
    <row r="971" spans="1:6" x14ac:dyDescent="0.25">
      <c r="A971" s="429">
        <v>22021023</v>
      </c>
      <c r="B971" s="430" t="s">
        <v>1235</v>
      </c>
      <c r="C971" s="969">
        <v>640000</v>
      </c>
      <c r="D971" s="1025">
        <v>4480000</v>
      </c>
      <c r="E971" s="438">
        <v>3456000</v>
      </c>
      <c r="F971" s="557">
        <v>3456000</v>
      </c>
    </row>
    <row r="972" spans="1:6" ht="19.5" customHeight="1" x14ac:dyDescent="0.25">
      <c r="A972" s="1026"/>
      <c r="B972" s="989" t="s">
        <v>1359</v>
      </c>
      <c r="C972" s="976">
        <f t="shared" ref="C972:E972" si="198">SUM(C925,C929,C932,C938,C944,C950,C953,C956,C962,C965)</f>
        <v>2760000</v>
      </c>
      <c r="D972" s="976">
        <f t="shared" si="198"/>
        <v>8900683</v>
      </c>
      <c r="E972" s="976">
        <f t="shared" si="198"/>
        <v>9118990</v>
      </c>
      <c r="F972" s="976">
        <f>SUM(F925,F929,F932,F938,F944,F950,F953,F956,F962,F965)</f>
        <v>19033300</v>
      </c>
    </row>
    <row r="973" spans="1:6" s="381" customFormat="1" x14ac:dyDescent="0.25">
      <c r="A973" s="1218"/>
      <c r="B973" s="1219"/>
      <c r="C973" s="1207"/>
      <c r="D973" s="1207"/>
      <c r="E973" s="1207"/>
      <c r="F973" s="1005"/>
    </row>
    <row r="974" spans="1:6" x14ac:dyDescent="0.25">
      <c r="A974" s="1441" t="s">
        <v>1365</v>
      </c>
      <c r="B974" s="1441"/>
      <c r="C974" s="981"/>
      <c r="D974" s="437"/>
      <c r="E974" s="437"/>
      <c r="F974" s="437"/>
    </row>
    <row r="975" spans="1:6" ht="18.75" customHeight="1" x14ac:dyDescent="0.25">
      <c r="A975" s="1027" t="s">
        <v>2490</v>
      </c>
      <c r="B975" s="1027"/>
      <c r="C975" s="990"/>
      <c r="D975" s="437"/>
      <c r="E975" s="437"/>
      <c r="F975" s="437"/>
    </row>
    <row r="976" spans="1:6" ht="18.75" customHeight="1" x14ac:dyDescent="0.25">
      <c r="A976" s="807">
        <v>21</v>
      </c>
      <c r="B976" s="965" t="s">
        <v>1125</v>
      </c>
      <c r="C976" s="966">
        <f>SUM(C978:C978)</f>
        <v>310400089</v>
      </c>
      <c r="D976" s="966">
        <f t="shared" ref="D976:F976" si="199">SUM(D978:D978)</f>
        <v>301369395</v>
      </c>
      <c r="E976" s="966">
        <f t="shared" si="199"/>
        <v>314606548</v>
      </c>
      <c r="F976" s="966">
        <f t="shared" si="199"/>
        <v>299741256</v>
      </c>
    </row>
    <row r="977" spans="1:6" ht="18.75" customHeight="1" x14ac:dyDescent="0.25">
      <c r="A977" s="807">
        <v>210101</v>
      </c>
      <c r="B977" s="965" t="s">
        <v>1126</v>
      </c>
      <c r="C977" s="427"/>
      <c r="D977" s="437"/>
      <c r="E977" s="427"/>
      <c r="F977" s="428"/>
    </row>
    <row r="978" spans="1:6" ht="18.75" customHeight="1" x14ac:dyDescent="0.25">
      <c r="A978" s="429">
        <v>21010101</v>
      </c>
      <c r="B978" s="430" t="s">
        <v>1127</v>
      </c>
      <c r="C978" s="428">
        <v>310400089</v>
      </c>
      <c r="D978" s="450">
        <v>301369395</v>
      </c>
      <c r="E978" s="438">
        <v>314606548</v>
      </c>
      <c r="F978" s="428">
        <v>299741256</v>
      </c>
    </row>
    <row r="979" spans="1:6" ht="18.75" customHeight="1" x14ac:dyDescent="0.25">
      <c r="A979" s="807">
        <v>2202</v>
      </c>
      <c r="B979" s="965" t="s">
        <v>1119</v>
      </c>
      <c r="C979" s="997">
        <f>(C1035-C976)</f>
        <v>15867184</v>
      </c>
      <c r="D979" s="997">
        <f>(D1035-D976)</f>
        <v>59086174</v>
      </c>
      <c r="E979" s="997">
        <f>(E1035-E976)</f>
        <v>60745161</v>
      </c>
      <c r="F979" s="997">
        <f>(F1035-F976)</f>
        <v>88350160</v>
      </c>
    </row>
    <row r="980" spans="1:6" ht="18.75" customHeight="1" x14ac:dyDescent="0.25">
      <c r="A980" s="807">
        <v>220201</v>
      </c>
      <c r="B980" s="965" t="s">
        <v>1129</v>
      </c>
      <c r="C980" s="991">
        <f>SUM(C981:C982)</f>
        <v>1621000</v>
      </c>
      <c r="D980" s="991">
        <f t="shared" ref="D980:F980" si="200">SUM(D981:D982)</f>
        <v>2118060</v>
      </c>
      <c r="E980" s="991">
        <f t="shared" si="200"/>
        <v>2516960</v>
      </c>
      <c r="F980" s="991">
        <f t="shared" si="200"/>
        <v>2600000</v>
      </c>
    </row>
    <row r="981" spans="1:6" ht="18.75" customHeight="1" x14ac:dyDescent="0.25">
      <c r="A981" s="429">
        <v>22020101</v>
      </c>
      <c r="B981" s="430" t="s">
        <v>1131</v>
      </c>
      <c r="C981" s="969">
        <v>1621000</v>
      </c>
      <c r="D981" s="437">
        <v>2118060</v>
      </c>
      <c r="E981" s="438">
        <v>2516960</v>
      </c>
      <c r="F981" s="428">
        <v>2600000</v>
      </c>
    </row>
    <row r="982" spans="1:6" ht="18.75" customHeight="1" x14ac:dyDescent="0.25">
      <c r="A982" s="429" t="s">
        <v>1252</v>
      </c>
      <c r="B982" s="430" t="s">
        <v>1253</v>
      </c>
      <c r="C982" s="428">
        <v>0</v>
      </c>
      <c r="D982" s="428">
        <v>0</v>
      </c>
      <c r="E982" s="428">
        <v>0</v>
      </c>
      <c r="F982" s="428">
        <v>0</v>
      </c>
    </row>
    <row r="983" spans="1:6" ht="18.75" customHeight="1" x14ac:dyDescent="0.25">
      <c r="A983" s="807">
        <v>220202</v>
      </c>
      <c r="B983" s="965" t="s">
        <v>1137</v>
      </c>
      <c r="C983" s="997">
        <f>SUM(C984:C988)</f>
        <v>9000</v>
      </c>
      <c r="D983" s="997">
        <f t="shared" ref="D983:F983" si="201">SUM(D984:D988)</f>
        <v>24000</v>
      </c>
      <c r="E983" s="997">
        <f t="shared" si="201"/>
        <v>24000</v>
      </c>
      <c r="F983" s="997">
        <f t="shared" si="201"/>
        <v>54000</v>
      </c>
    </row>
    <row r="984" spans="1:6" ht="18.75" customHeight="1" x14ac:dyDescent="0.25">
      <c r="A984" s="429">
        <v>22020201</v>
      </c>
      <c r="B984" s="430" t="s">
        <v>1139</v>
      </c>
      <c r="C984" s="969"/>
      <c r="D984" s="428">
        <v>0</v>
      </c>
      <c r="E984" s="428">
        <v>0</v>
      </c>
      <c r="F984" s="428">
        <v>0</v>
      </c>
    </row>
    <row r="985" spans="1:6" ht="18.75" customHeight="1" x14ac:dyDescent="0.25">
      <c r="A985" s="429">
        <v>22020202</v>
      </c>
      <c r="B985" s="430" t="s">
        <v>1141</v>
      </c>
      <c r="C985" s="969"/>
      <c r="D985" s="428">
        <v>0</v>
      </c>
      <c r="E985" s="428">
        <v>0</v>
      </c>
      <c r="F985" s="428">
        <v>0</v>
      </c>
    </row>
    <row r="986" spans="1:6" ht="20.25" customHeight="1" x14ac:dyDescent="0.25">
      <c r="A986" s="429">
        <v>22020203</v>
      </c>
      <c r="B986" s="430" t="s">
        <v>1143</v>
      </c>
      <c r="C986" s="969"/>
      <c r="D986" s="428">
        <v>0</v>
      </c>
      <c r="E986" s="428">
        <v>0</v>
      </c>
      <c r="F986" s="1005">
        <v>0</v>
      </c>
    </row>
    <row r="987" spans="1:6" x14ac:dyDescent="0.25">
      <c r="A987" s="429">
        <v>22020204</v>
      </c>
      <c r="B987" s="430" t="s">
        <v>1145</v>
      </c>
      <c r="C987" s="969">
        <v>9000</v>
      </c>
      <c r="D987" s="438">
        <v>24000</v>
      </c>
      <c r="E987" s="438">
        <v>24000</v>
      </c>
      <c r="F987" s="428">
        <v>54000</v>
      </c>
    </row>
    <row r="988" spans="1:6" x14ac:dyDescent="0.25">
      <c r="A988" s="429">
        <v>22020205</v>
      </c>
      <c r="B988" s="430" t="s">
        <v>1147</v>
      </c>
      <c r="C988" s="969"/>
      <c r="D988" s="437"/>
      <c r="E988" s="437"/>
      <c r="F988" s="428">
        <v>0</v>
      </c>
    </row>
    <row r="989" spans="1:6" x14ac:dyDescent="0.25">
      <c r="A989" s="807">
        <v>220203</v>
      </c>
      <c r="B989" s="965" t="s">
        <v>1149</v>
      </c>
      <c r="C989" s="991">
        <f>SUM(C990:C994)</f>
        <v>412500</v>
      </c>
      <c r="D989" s="991">
        <f t="shared" ref="D989:F989" si="202">SUM(D990:D994)</f>
        <v>5995800</v>
      </c>
      <c r="E989" s="991">
        <f t="shared" si="202"/>
        <v>1253820</v>
      </c>
      <c r="F989" s="991">
        <f t="shared" si="202"/>
        <v>1652500</v>
      </c>
    </row>
    <row r="990" spans="1:6" ht="20.25" customHeight="1" x14ac:dyDescent="0.25">
      <c r="A990" s="429">
        <v>22020301</v>
      </c>
      <c r="B990" s="430" t="s">
        <v>1151</v>
      </c>
      <c r="C990" s="969">
        <v>195400</v>
      </c>
      <c r="D990" s="450">
        <v>5558400</v>
      </c>
      <c r="E990" s="438">
        <v>611720</v>
      </c>
      <c r="F990" s="428">
        <v>1000000</v>
      </c>
    </row>
    <row r="991" spans="1:6" x14ac:dyDescent="0.25">
      <c r="A991" s="429">
        <v>22020302</v>
      </c>
      <c r="B991" s="430" t="s">
        <v>1153</v>
      </c>
      <c r="C991" s="969"/>
      <c r="D991" s="437"/>
      <c r="E991" s="437"/>
      <c r="F991" s="428">
        <v>0</v>
      </c>
    </row>
    <row r="992" spans="1:6" x14ac:dyDescent="0.25">
      <c r="A992" s="429">
        <v>22020303</v>
      </c>
      <c r="B992" s="430" t="s">
        <v>1155</v>
      </c>
      <c r="C992" s="969">
        <v>167100</v>
      </c>
      <c r="D992" s="450">
        <v>289400</v>
      </c>
      <c r="E992" s="438">
        <v>434100</v>
      </c>
      <c r="F992" s="428">
        <v>400000</v>
      </c>
    </row>
    <row r="993" spans="1:6" ht="23.25" customHeight="1" x14ac:dyDescent="0.25">
      <c r="A993" s="429">
        <v>22020304</v>
      </c>
      <c r="B993" s="430" t="s">
        <v>1157</v>
      </c>
      <c r="C993" s="969"/>
      <c r="D993" s="450">
        <v>28000</v>
      </c>
      <c r="E993" s="438">
        <v>28000</v>
      </c>
      <c r="F993" s="428">
        <v>52500</v>
      </c>
    </row>
    <row r="994" spans="1:6" x14ac:dyDescent="0.25">
      <c r="A994" s="429">
        <v>22020305</v>
      </c>
      <c r="B994" s="430" t="s">
        <v>1159</v>
      </c>
      <c r="C994" s="969">
        <v>50000</v>
      </c>
      <c r="D994" s="450">
        <v>120000</v>
      </c>
      <c r="E994" s="438">
        <v>180000</v>
      </c>
      <c r="F994" s="428">
        <v>200000</v>
      </c>
    </row>
    <row r="995" spans="1:6" x14ac:dyDescent="0.25">
      <c r="A995" s="807">
        <v>220204</v>
      </c>
      <c r="B995" s="965" t="s">
        <v>1173</v>
      </c>
      <c r="C995" s="991">
        <f>SUM(C996:C1001)</f>
        <v>1276000</v>
      </c>
      <c r="D995" s="991">
        <f t="shared" ref="D995:E995" si="203">SUM(D996:D1001)</f>
        <v>1911973</v>
      </c>
      <c r="E995" s="991">
        <f t="shared" si="203"/>
        <v>2244159</v>
      </c>
      <c r="F995" s="991">
        <f>SUM(F996:F1001)</f>
        <v>2658700</v>
      </c>
    </row>
    <row r="996" spans="1:6" x14ac:dyDescent="0.25">
      <c r="A996" s="429">
        <v>22020401</v>
      </c>
      <c r="B996" s="430" t="s">
        <v>1175</v>
      </c>
      <c r="C996" s="969">
        <v>880000</v>
      </c>
      <c r="D996" s="450">
        <v>1464000</v>
      </c>
      <c r="E996" s="438">
        <v>1644000</v>
      </c>
      <c r="F996" s="428">
        <v>1500000</v>
      </c>
    </row>
    <row r="997" spans="1:6" ht="18" customHeight="1" x14ac:dyDescent="0.25">
      <c r="A997" s="429">
        <v>22020402</v>
      </c>
      <c r="B997" s="430" t="s">
        <v>1177</v>
      </c>
      <c r="C997" s="969">
        <v>171000</v>
      </c>
      <c r="D997" s="450">
        <v>113333</v>
      </c>
      <c r="E997" s="438">
        <v>173333</v>
      </c>
      <c r="F997" s="428">
        <v>300000</v>
      </c>
    </row>
    <row r="998" spans="1:6" ht="18" customHeight="1" x14ac:dyDescent="0.25">
      <c r="A998" s="429">
        <v>22020403</v>
      </c>
      <c r="B998" s="430" t="s">
        <v>1179</v>
      </c>
      <c r="C998" s="969"/>
      <c r="D998" s="450">
        <v>134640</v>
      </c>
      <c r="E998" s="438">
        <v>194160</v>
      </c>
      <c r="F998" s="428">
        <v>300000</v>
      </c>
    </row>
    <row r="999" spans="1:6" ht="18" customHeight="1" x14ac:dyDescent="0.25">
      <c r="A999" s="429">
        <v>22020404</v>
      </c>
      <c r="B999" s="430" t="s">
        <v>1181</v>
      </c>
      <c r="C999" s="969">
        <v>105000</v>
      </c>
      <c r="D999" s="450">
        <v>67333</v>
      </c>
      <c r="E999" s="438">
        <v>100000</v>
      </c>
      <c r="F999" s="428">
        <v>300000</v>
      </c>
    </row>
    <row r="1000" spans="1:6" ht="21" customHeight="1" x14ac:dyDescent="0.25">
      <c r="A1000" s="429">
        <v>22020405</v>
      </c>
      <c r="B1000" s="430" t="s">
        <v>1183</v>
      </c>
      <c r="C1000" s="969">
        <v>120000</v>
      </c>
      <c r="D1000" s="450">
        <v>132667</v>
      </c>
      <c r="E1000" s="438">
        <v>132666</v>
      </c>
      <c r="F1000" s="428">
        <v>258700</v>
      </c>
    </row>
    <row r="1001" spans="1:6" ht="21" customHeight="1" x14ac:dyDescent="0.25">
      <c r="A1001" s="429" t="s">
        <v>1360</v>
      </c>
      <c r="B1001" s="430" t="s">
        <v>2491</v>
      </c>
      <c r="C1001" s="969"/>
      <c r="D1001" s="437"/>
      <c r="E1001" s="437"/>
      <c r="F1001" s="428"/>
    </row>
    <row r="1002" spans="1:6" x14ac:dyDescent="0.25">
      <c r="A1002" s="807">
        <v>220205</v>
      </c>
      <c r="B1002" s="965" t="s">
        <v>1189</v>
      </c>
      <c r="C1002" s="991">
        <f>SUM(C1003:C1005)</f>
        <v>0</v>
      </c>
      <c r="D1002" s="991">
        <f t="shared" ref="D1002:E1002" si="204">SUM(D1003:D1005)</f>
        <v>2136000</v>
      </c>
      <c r="E1002" s="991">
        <f t="shared" si="204"/>
        <v>2892500</v>
      </c>
      <c r="F1002" s="991">
        <f>SUM(F1003:F1005)</f>
        <v>3007200</v>
      </c>
    </row>
    <row r="1003" spans="1:6" ht="19.5" customHeight="1" x14ac:dyDescent="0.25">
      <c r="A1003" s="429">
        <v>22020501</v>
      </c>
      <c r="B1003" s="430" t="s">
        <v>1368</v>
      </c>
      <c r="C1003" s="969"/>
      <c r="D1003" s="437"/>
      <c r="E1003" s="438">
        <v>500000</v>
      </c>
      <c r="F1003" s="428">
        <v>500000</v>
      </c>
    </row>
    <row r="1004" spans="1:6" ht="21" customHeight="1" x14ac:dyDescent="0.25">
      <c r="A1004" s="429">
        <v>22020502</v>
      </c>
      <c r="B1004" s="430" t="s">
        <v>1193</v>
      </c>
      <c r="C1004" s="969"/>
      <c r="D1004" s="437"/>
      <c r="E1004" s="437"/>
      <c r="F1004" s="428">
        <v>0</v>
      </c>
    </row>
    <row r="1005" spans="1:6" ht="29.25" customHeight="1" x14ac:dyDescent="0.25">
      <c r="A1005" s="429">
        <v>22020503</v>
      </c>
      <c r="B1005" s="430" t="s">
        <v>1307</v>
      </c>
      <c r="C1005" s="969"/>
      <c r="D1005" s="450">
        <v>2136000</v>
      </c>
      <c r="E1005" s="438">
        <v>2392500</v>
      </c>
      <c r="F1005" s="428">
        <v>2507200</v>
      </c>
    </row>
    <row r="1006" spans="1:6" x14ac:dyDescent="0.25">
      <c r="A1006" s="807">
        <v>220206</v>
      </c>
      <c r="B1006" s="965" t="s">
        <v>1195</v>
      </c>
      <c r="C1006" s="991">
        <f>SUM(C1007:C1007)</f>
        <v>0</v>
      </c>
      <c r="D1006" s="991">
        <f t="shared" ref="D1006:E1006" si="205">SUM(D1007:D1007)</f>
        <v>0</v>
      </c>
      <c r="E1006" s="991">
        <f t="shared" si="205"/>
        <v>0</v>
      </c>
      <c r="F1006" s="427">
        <f>SUM(F1007:F1007)</f>
        <v>0</v>
      </c>
    </row>
    <row r="1007" spans="1:6" x14ac:dyDescent="0.25">
      <c r="A1007" s="429">
        <v>22020605</v>
      </c>
      <c r="B1007" s="430" t="s">
        <v>1205</v>
      </c>
      <c r="C1007" s="428">
        <v>0</v>
      </c>
      <c r="D1007" s="428">
        <v>0</v>
      </c>
      <c r="E1007" s="428">
        <v>0</v>
      </c>
      <c r="F1007" s="428">
        <v>0</v>
      </c>
    </row>
    <row r="1008" spans="1:6" x14ac:dyDescent="0.25">
      <c r="A1008" s="807">
        <v>220207</v>
      </c>
      <c r="B1008" s="965" t="s">
        <v>1242</v>
      </c>
      <c r="C1008" s="991">
        <f>SUM(C1009:C1013)</f>
        <v>0</v>
      </c>
      <c r="D1008" s="991">
        <f t="shared" ref="D1008:E1008" si="206">SUM(D1009:D1013)</f>
        <v>0</v>
      </c>
      <c r="E1008" s="991">
        <f t="shared" si="206"/>
        <v>0</v>
      </c>
      <c r="F1008" s="991">
        <f>SUM(F1009:F1013)</f>
        <v>11000000</v>
      </c>
    </row>
    <row r="1009" spans="1:6" x14ac:dyDescent="0.25">
      <c r="A1009" s="429">
        <v>22020701</v>
      </c>
      <c r="B1009" s="430" t="s">
        <v>1209</v>
      </c>
      <c r="C1009" s="969"/>
      <c r="D1009" s="437"/>
      <c r="E1009" s="437"/>
      <c r="F1009" s="428">
        <v>0</v>
      </c>
    </row>
    <row r="1010" spans="1:6" x14ac:dyDescent="0.25">
      <c r="A1010" s="429">
        <v>22020702</v>
      </c>
      <c r="B1010" s="430" t="s">
        <v>1211</v>
      </c>
      <c r="C1010" s="969"/>
      <c r="D1010" s="437"/>
      <c r="E1010" s="437"/>
      <c r="F1010" s="428">
        <v>0</v>
      </c>
    </row>
    <row r="1011" spans="1:6" ht="15.75" customHeight="1" x14ac:dyDescent="0.25">
      <c r="A1011" s="429">
        <v>22020703</v>
      </c>
      <c r="B1011" s="430" t="s">
        <v>1213</v>
      </c>
      <c r="C1011" s="969"/>
      <c r="D1011" s="437"/>
      <c r="E1011" s="437"/>
      <c r="F1011" s="428">
        <v>11000000</v>
      </c>
    </row>
    <row r="1012" spans="1:6" x14ac:dyDescent="0.25">
      <c r="A1012" s="429">
        <v>22020704</v>
      </c>
      <c r="B1012" s="430" t="s">
        <v>1215</v>
      </c>
      <c r="C1012" s="969"/>
      <c r="D1012" s="437"/>
      <c r="E1012" s="437"/>
      <c r="F1012" s="428">
        <v>0</v>
      </c>
    </row>
    <row r="1013" spans="1:6" x14ac:dyDescent="0.25">
      <c r="A1013" s="429">
        <v>22020707</v>
      </c>
      <c r="B1013" s="430" t="s">
        <v>2492</v>
      </c>
      <c r="C1013" s="969"/>
      <c r="D1013" s="437"/>
      <c r="E1013" s="437"/>
      <c r="F1013" s="428">
        <v>0</v>
      </c>
    </row>
    <row r="1014" spans="1:6" x14ac:dyDescent="0.25">
      <c r="A1014" s="807">
        <v>220208</v>
      </c>
      <c r="B1014" s="965" t="s">
        <v>1217</v>
      </c>
      <c r="C1014" s="991">
        <f>SUM(C1015:C1016)</f>
        <v>1005000</v>
      </c>
      <c r="D1014" s="991">
        <f t="shared" ref="D1014:F1014" si="207">SUM(D1015:D1016)</f>
        <v>5606160</v>
      </c>
      <c r="E1014" s="991">
        <f t="shared" si="207"/>
        <v>3338850</v>
      </c>
      <c r="F1014" s="991">
        <f t="shared" si="207"/>
        <v>5500000</v>
      </c>
    </row>
    <row r="1015" spans="1:6" ht="19.5" customHeight="1" x14ac:dyDescent="0.25">
      <c r="A1015" s="429">
        <v>22020801</v>
      </c>
      <c r="B1015" s="430" t="s">
        <v>1219</v>
      </c>
      <c r="C1015" s="969">
        <v>405000</v>
      </c>
      <c r="D1015" s="450">
        <v>4006160</v>
      </c>
      <c r="E1015" s="438">
        <v>1349600</v>
      </c>
      <c r="F1015" s="428">
        <v>1600000</v>
      </c>
    </row>
    <row r="1016" spans="1:6" ht="19.5" customHeight="1" x14ac:dyDescent="0.25">
      <c r="A1016" s="429">
        <v>22020803</v>
      </c>
      <c r="B1016" s="430" t="s">
        <v>1361</v>
      </c>
      <c r="C1016" s="969">
        <v>600000</v>
      </c>
      <c r="D1016" s="450">
        <v>1600000</v>
      </c>
      <c r="E1016" s="438">
        <v>1989250</v>
      </c>
      <c r="F1016" s="428">
        <v>3900000</v>
      </c>
    </row>
    <row r="1017" spans="1:6" x14ac:dyDescent="0.25">
      <c r="A1017" s="807">
        <v>220210</v>
      </c>
      <c r="B1017" s="965" t="s">
        <v>1227</v>
      </c>
      <c r="C1017" s="991">
        <f>SUM(C1018:C1034)</f>
        <v>11543684</v>
      </c>
      <c r="D1017" s="991">
        <f t="shared" ref="D1017:E1017" si="208">SUM(D1018:D1034)</f>
        <v>41294181</v>
      </c>
      <c r="E1017" s="991">
        <f t="shared" si="208"/>
        <v>48474872</v>
      </c>
      <c r="F1017" s="991">
        <f>SUM(F1018:F1034)</f>
        <v>61877760</v>
      </c>
    </row>
    <row r="1018" spans="1:6" ht="21" customHeight="1" x14ac:dyDescent="0.25">
      <c r="A1018" s="429">
        <v>22021001</v>
      </c>
      <c r="B1018" s="430" t="s">
        <v>1228</v>
      </c>
      <c r="C1018" s="969">
        <v>240000</v>
      </c>
      <c r="D1018" s="450">
        <v>204000</v>
      </c>
      <c r="E1018" s="438">
        <v>204000</v>
      </c>
      <c r="F1018" s="428">
        <v>480000</v>
      </c>
    </row>
    <row r="1019" spans="1:6" ht="21" customHeight="1" x14ac:dyDescent="0.25">
      <c r="A1019" s="429">
        <v>22021002</v>
      </c>
      <c r="B1019" s="430" t="s">
        <v>1257</v>
      </c>
      <c r="C1019" s="969"/>
      <c r="D1019" s="437"/>
      <c r="E1019" s="437"/>
      <c r="F1019" s="428">
        <v>0</v>
      </c>
    </row>
    <row r="1020" spans="1:6" ht="21" customHeight="1" x14ac:dyDescent="0.25">
      <c r="A1020" s="429">
        <v>22021003</v>
      </c>
      <c r="B1020" s="430" t="s">
        <v>1229</v>
      </c>
      <c r="C1020" s="969"/>
      <c r="D1020" s="437">
        <v>390000</v>
      </c>
      <c r="E1020" s="438">
        <v>558000</v>
      </c>
      <c r="F1020" s="428">
        <v>1000000</v>
      </c>
    </row>
    <row r="1021" spans="1:6" x14ac:dyDescent="0.25">
      <c r="A1021" s="429">
        <v>22021007</v>
      </c>
      <c r="B1021" s="430" t="s">
        <v>1243</v>
      </c>
      <c r="C1021" s="969">
        <v>750000</v>
      </c>
      <c r="D1021" s="437"/>
      <c r="E1021" s="437"/>
      <c r="F1021" s="428">
        <v>0</v>
      </c>
    </row>
    <row r="1022" spans="1:6" ht="19.5" customHeight="1" x14ac:dyDescent="0.25">
      <c r="A1022" s="429">
        <v>22021014</v>
      </c>
      <c r="B1022" s="430" t="s">
        <v>1300</v>
      </c>
      <c r="C1022" s="969"/>
      <c r="D1022" s="437">
        <v>100000</v>
      </c>
      <c r="E1022" s="428">
        <v>100000</v>
      </c>
      <c r="F1022" s="428">
        <v>387875</v>
      </c>
    </row>
    <row r="1023" spans="1:6" ht="19.5" customHeight="1" x14ac:dyDescent="0.25">
      <c r="A1023" s="429">
        <v>22021018</v>
      </c>
      <c r="B1023" s="430" t="s">
        <v>2493</v>
      </c>
      <c r="C1023" s="969"/>
      <c r="D1023" s="437">
        <v>0</v>
      </c>
      <c r="E1023" s="438">
        <v>202500</v>
      </c>
      <c r="F1023" s="428">
        <v>205263</v>
      </c>
    </row>
    <row r="1024" spans="1:6" x14ac:dyDescent="0.25">
      <c r="A1024" s="429">
        <v>22021022</v>
      </c>
      <c r="B1024" s="430" t="s">
        <v>1234</v>
      </c>
      <c r="C1024" s="969">
        <v>220000</v>
      </c>
      <c r="D1024" s="437">
        <v>0</v>
      </c>
      <c r="E1024" s="437"/>
      <c r="F1024" s="428">
        <v>0</v>
      </c>
    </row>
    <row r="1025" spans="1:6" x14ac:dyDescent="0.25">
      <c r="A1025" s="1028">
        <v>22021023</v>
      </c>
      <c r="B1025" s="1029" t="s">
        <v>1235</v>
      </c>
      <c r="C1025" s="121">
        <v>2474000</v>
      </c>
      <c r="D1025" s="1030">
        <v>350000</v>
      </c>
      <c r="E1025" s="1031">
        <v>3832772</v>
      </c>
      <c r="F1025" s="428">
        <v>3843700</v>
      </c>
    </row>
    <row r="1026" spans="1:6" ht="24" customHeight="1" x14ac:dyDescent="0.25">
      <c r="A1026" s="429">
        <v>22021025</v>
      </c>
      <c r="B1026" s="430" t="s">
        <v>1362</v>
      </c>
      <c r="C1026" s="969">
        <v>0</v>
      </c>
      <c r="D1026" s="437">
        <v>0</v>
      </c>
      <c r="E1026" s="437">
        <v>0</v>
      </c>
      <c r="F1026" s="428">
        <v>1000000</v>
      </c>
    </row>
    <row r="1027" spans="1:6" ht="18" customHeight="1" x14ac:dyDescent="0.25">
      <c r="A1027" s="429">
        <v>22021026</v>
      </c>
      <c r="B1027" s="430" t="s">
        <v>787</v>
      </c>
      <c r="C1027" s="969">
        <v>0</v>
      </c>
      <c r="D1027" s="437">
        <v>0</v>
      </c>
      <c r="E1027" s="437">
        <v>275600</v>
      </c>
      <c r="F1027" s="428">
        <v>2000000</v>
      </c>
    </row>
    <row r="1028" spans="1:6" ht="19.5" customHeight="1" x14ac:dyDescent="0.25">
      <c r="A1028" s="972">
        <v>22021031</v>
      </c>
      <c r="B1028" s="430" t="s">
        <v>1261</v>
      </c>
      <c r="C1028" s="969"/>
      <c r="D1028" s="437">
        <v>0</v>
      </c>
      <c r="E1028" s="437">
        <v>0</v>
      </c>
      <c r="F1028" s="428">
        <v>0</v>
      </c>
    </row>
    <row r="1029" spans="1:6" x14ac:dyDescent="0.25">
      <c r="A1029" s="972">
        <v>22021040</v>
      </c>
      <c r="B1029" s="452" t="s">
        <v>2496</v>
      </c>
      <c r="C1029" s="1016">
        <v>7859684</v>
      </c>
      <c r="D1029" s="450">
        <v>32871181</v>
      </c>
      <c r="E1029" s="428">
        <v>33000000</v>
      </c>
      <c r="F1029" s="428">
        <v>31972772</v>
      </c>
    </row>
    <row r="1030" spans="1:6" x14ac:dyDescent="0.25">
      <c r="A1030" s="972">
        <v>22021041</v>
      </c>
      <c r="B1030" s="452" t="s">
        <v>1363</v>
      </c>
      <c r="C1030" s="428">
        <v>0</v>
      </c>
      <c r="D1030" s="428">
        <v>0</v>
      </c>
      <c r="E1030" s="428">
        <v>0</v>
      </c>
      <c r="F1030" s="428">
        <v>0</v>
      </c>
    </row>
    <row r="1031" spans="1:6" ht="21" customHeight="1" x14ac:dyDescent="0.25">
      <c r="A1031" s="972">
        <v>22021066</v>
      </c>
      <c r="B1031" s="430" t="s">
        <v>704</v>
      </c>
      <c r="C1031" s="428">
        <v>0</v>
      </c>
      <c r="D1031" s="428">
        <v>0</v>
      </c>
      <c r="E1031" s="428">
        <v>1000000</v>
      </c>
      <c r="F1031" s="428">
        <v>2390150</v>
      </c>
    </row>
    <row r="1032" spans="1:6" ht="31.5" customHeight="1" x14ac:dyDescent="0.25">
      <c r="A1032" s="1028">
        <v>22021088</v>
      </c>
      <c r="B1032" s="1029" t="s">
        <v>2494</v>
      </c>
      <c r="C1032" s="428">
        <v>0</v>
      </c>
      <c r="D1032" s="1030">
        <v>887000</v>
      </c>
      <c r="E1032" s="1031">
        <v>1380000</v>
      </c>
      <c r="F1032" s="428">
        <v>1500000</v>
      </c>
    </row>
    <row r="1033" spans="1:6" x14ac:dyDescent="0.25">
      <c r="A1033" s="1028">
        <v>22021089</v>
      </c>
      <c r="B1033" s="1029" t="s">
        <v>2495</v>
      </c>
      <c r="C1033" s="428">
        <v>0</v>
      </c>
      <c r="D1033" s="1030">
        <v>6492000</v>
      </c>
      <c r="E1033" s="1031">
        <v>7922000</v>
      </c>
      <c r="F1033" s="428">
        <v>14598000</v>
      </c>
    </row>
    <row r="1034" spans="1:6" x14ac:dyDescent="0.25">
      <c r="A1034" s="1028">
        <v>22021101</v>
      </c>
      <c r="B1034" s="1029" t="s">
        <v>3024</v>
      </c>
      <c r="C1034" s="428">
        <v>0</v>
      </c>
      <c r="D1034" s="428">
        <v>0</v>
      </c>
      <c r="E1034" s="428">
        <v>0</v>
      </c>
      <c r="F1034" s="428">
        <v>2500000</v>
      </c>
    </row>
    <row r="1035" spans="1:6" ht="18.75" customHeight="1" x14ac:dyDescent="0.25">
      <c r="A1035" s="971"/>
      <c r="B1035" s="998" t="s">
        <v>1364</v>
      </c>
      <c r="C1035" s="976">
        <f>SUM(C976,C980,C983,C989,C995,C1002,C1006,C1008,C1014,C1017)</f>
        <v>326267273</v>
      </c>
      <c r="D1035" s="976">
        <f>SUM(D976,D980,D983,D989,D995,D1002,D1006,D1008,D1014,D1017)</f>
        <v>360455569</v>
      </c>
      <c r="E1035" s="976">
        <f>SUM(E976,E980,E983,E989,E995,E1002,E1006,E1008,E1014,E1017)</f>
        <v>375351709</v>
      </c>
      <c r="F1035" s="976">
        <f>SUM(F976,F980,F983,F989,F995,F1002,F1006,F1008,F1014,F1017)</f>
        <v>388091416</v>
      </c>
    </row>
    <row r="1036" spans="1:6" s="381" customFormat="1" x14ac:dyDescent="0.25">
      <c r="A1036" s="1220"/>
      <c r="B1036" s="1221"/>
      <c r="C1036" s="121"/>
      <c r="D1036" s="1005"/>
      <c r="E1036" s="1005"/>
      <c r="F1036" s="1005"/>
    </row>
    <row r="1037" spans="1:6" x14ac:dyDescent="0.25">
      <c r="A1037" s="1433" t="s">
        <v>1247</v>
      </c>
      <c r="B1037" s="1433"/>
      <c r="C1037" s="961"/>
      <c r="D1037" s="437"/>
      <c r="E1037" s="437"/>
      <c r="F1037" s="437"/>
    </row>
    <row r="1038" spans="1:6" ht="27" customHeight="1" x14ac:dyDescent="0.25">
      <c r="A1038" s="1032" t="s">
        <v>1366</v>
      </c>
      <c r="B1038" s="1033" t="s">
        <v>2497</v>
      </c>
      <c r="C1038" s="1034"/>
      <c r="D1038" s="981"/>
      <c r="E1038" s="437"/>
      <c r="F1038" s="437"/>
    </row>
    <row r="1039" spans="1:6" x14ac:dyDescent="0.25">
      <c r="A1039" s="806">
        <v>22</v>
      </c>
      <c r="B1039" s="1000" t="s">
        <v>1322</v>
      </c>
      <c r="C1039" s="966">
        <f>SUM(C1041:C1041)</f>
        <v>0</v>
      </c>
      <c r="D1039" s="966">
        <f t="shared" ref="D1039:F1039" si="209">SUM(D1041:D1041)</f>
        <v>6328455</v>
      </c>
      <c r="E1039" s="966">
        <f t="shared" si="209"/>
        <v>14766395</v>
      </c>
      <c r="F1039" s="966">
        <f t="shared" si="209"/>
        <v>25313820</v>
      </c>
    </row>
    <row r="1040" spans="1:6" x14ac:dyDescent="0.25">
      <c r="A1040" s="426">
        <v>22</v>
      </c>
      <c r="B1040" s="974" t="s">
        <v>1322</v>
      </c>
      <c r="C1040" s="428"/>
      <c r="D1040" s="428"/>
      <c r="E1040" s="428"/>
      <c r="F1040" s="427"/>
    </row>
    <row r="1041" spans="1:6" ht="17.25" customHeight="1" x14ac:dyDescent="0.25">
      <c r="A1041" s="429">
        <v>21010101</v>
      </c>
      <c r="B1041" s="430" t="s">
        <v>1127</v>
      </c>
      <c r="C1041" s="969">
        <v>0</v>
      </c>
      <c r="D1041" s="1008">
        <v>6328455</v>
      </c>
      <c r="E1041" s="1008">
        <v>14766395</v>
      </c>
      <c r="F1041" s="1005">
        <v>25313820</v>
      </c>
    </row>
    <row r="1042" spans="1:6" x14ac:dyDescent="0.25">
      <c r="A1042" s="1003">
        <v>2202</v>
      </c>
      <c r="B1042" s="965" t="s">
        <v>1119</v>
      </c>
      <c r="C1042" s="966">
        <f>SUM(C1043,C1046,C1052,C1061,C1069,C1073,C1076,C1081,C1087)</f>
        <v>18268335</v>
      </c>
      <c r="D1042" s="966">
        <f t="shared" ref="D1042:F1042" si="210">SUM(D1043,D1046,D1052,D1061,D1069,D1073,D1076,D1081,D1087)</f>
        <v>6297853</v>
      </c>
      <c r="E1042" s="966">
        <f t="shared" si="210"/>
        <v>7126720</v>
      </c>
      <c r="F1042" s="966">
        <f t="shared" si="210"/>
        <v>17922000</v>
      </c>
    </row>
    <row r="1043" spans="1:6" x14ac:dyDescent="0.25">
      <c r="A1043" s="971" t="s">
        <v>1128</v>
      </c>
      <c r="B1043" s="965" t="s">
        <v>1250</v>
      </c>
      <c r="C1043" s="966">
        <f>SUM(C1044:C1045)</f>
        <v>0</v>
      </c>
      <c r="D1043" s="966">
        <f t="shared" ref="D1043:F1043" si="211">SUM(D1044:D1045)</f>
        <v>0</v>
      </c>
      <c r="E1043" s="966">
        <f t="shared" si="211"/>
        <v>0</v>
      </c>
      <c r="F1043" s="966">
        <f t="shared" si="211"/>
        <v>1000000</v>
      </c>
    </row>
    <row r="1044" spans="1:6" ht="24.75" customHeight="1" x14ac:dyDescent="0.25">
      <c r="A1044" s="972" t="s">
        <v>1130</v>
      </c>
      <c r="B1044" s="430" t="s">
        <v>1251</v>
      </c>
      <c r="C1044" s="969">
        <v>0</v>
      </c>
      <c r="D1044" s="437">
        <v>0</v>
      </c>
      <c r="E1044" s="437">
        <v>0</v>
      </c>
      <c r="F1044" s="437">
        <v>1000000</v>
      </c>
    </row>
    <row r="1045" spans="1:6" x14ac:dyDescent="0.25">
      <c r="A1045" s="972" t="s">
        <v>1252</v>
      </c>
      <c r="B1045" s="430" t="s">
        <v>1253</v>
      </c>
      <c r="C1045" s="969"/>
      <c r="D1045" s="437">
        <v>0</v>
      </c>
      <c r="E1045" s="437"/>
      <c r="F1045" s="437"/>
    </row>
    <row r="1046" spans="1:6" x14ac:dyDescent="0.25">
      <c r="A1046" s="1003">
        <v>220202</v>
      </c>
      <c r="B1046" s="965" t="s">
        <v>1137</v>
      </c>
      <c r="C1046" s="966">
        <f>SUM(C1047:C1051)</f>
        <v>0</v>
      </c>
      <c r="D1046" s="966">
        <f t="shared" ref="D1046:F1046" si="212">SUM(D1047:D1051)</f>
        <v>506667</v>
      </c>
      <c r="E1046" s="966">
        <f t="shared" si="212"/>
        <v>506667</v>
      </c>
      <c r="F1046" s="966">
        <f t="shared" si="212"/>
        <v>600000</v>
      </c>
    </row>
    <row r="1047" spans="1:6" x14ac:dyDescent="0.25">
      <c r="A1047" s="429">
        <v>22020201</v>
      </c>
      <c r="B1047" s="430" t="s">
        <v>1139</v>
      </c>
      <c r="C1047" s="969"/>
      <c r="D1047" s="1008">
        <v>106667</v>
      </c>
      <c r="E1047" s="1008">
        <v>106667</v>
      </c>
      <c r="F1047" s="1016">
        <v>0</v>
      </c>
    </row>
    <row r="1048" spans="1:6" x14ac:dyDescent="0.25">
      <c r="A1048" s="429">
        <v>22020202</v>
      </c>
      <c r="B1048" s="430" t="s">
        <v>1141</v>
      </c>
      <c r="C1048" s="969"/>
      <c r="D1048" s="1008">
        <v>0</v>
      </c>
      <c r="E1048" s="1008">
        <v>0</v>
      </c>
      <c r="F1048" s="437"/>
    </row>
    <row r="1049" spans="1:6" ht="15.75" customHeight="1" x14ac:dyDescent="0.25">
      <c r="A1049" s="429">
        <v>22020203</v>
      </c>
      <c r="B1049" s="430" t="s">
        <v>1143</v>
      </c>
      <c r="C1049" s="969">
        <v>0</v>
      </c>
      <c r="D1049" s="1008">
        <v>400000</v>
      </c>
      <c r="E1049" s="1008">
        <v>400000</v>
      </c>
      <c r="F1049" s="1016">
        <v>300000</v>
      </c>
    </row>
    <row r="1050" spans="1:6" x14ac:dyDescent="0.25">
      <c r="A1050" s="429">
        <v>22020204</v>
      </c>
      <c r="B1050" s="430" t="s">
        <v>1145</v>
      </c>
      <c r="C1050" s="969">
        <v>0</v>
      </c>
      <c r="D1050" s="437">
        <v>0</v>
      </c>
      <c r="E1050" s="437">
        <v>0</v>
      </c>
      <c r="F1050" s="437">
        <v>300000</v>
      </c>
    </row>
    <row r="1051" spans="1:6" x14ac:dyDescent="0.25">
      <c r="A1051" s="429">
        <v>22020205</v>
      </c>
      <c r="B1051" s="430" t="s">
        <v>1147</v>
      </c>
      <c r="C1051" s="969">
        <v>0</v>
      </c>
      <c r="D1051" s="437">
        <v>0</v>
      </c>
      <c r="E1051" s="437">
        <v>0</v>
      </c>
      <c r="F1051" s="437">
        <v>0</v>
      </c>
    </row>
    <row r="1052" spans="1:6" x14ac:dyDescent="0.25">
      <c r="A1052" s="1003">
        <v>220203</v>
      </c>
      <c r="B1052" s="965" t="s">
        <v>1149</v>
      </c>
      <c r="C1052" s="966">
        <f>SUM(C1053:C1060)</f>
        <v>0</v>
      </c>
      <c r="D1052" s="966">
        <f t="shared" ref="D1052:F1052" si="213">SUM(D1053:D1060)</f>
        <v>426667</v>
      </c>
      <c r="E1052" s="966">
        <f t="shared" si="213"/>
        <v>693466</v>
      </c>
      <c r="F1052" s="966">
        <f t="shared" si="213"/>
        <v>1682000</v>
      </c>
    </row>
    <row r="1053" spans="1:6" x14ac:dyDescent="0.25">
      <c r="A1053" s="429">
        <v>22020301</v>
      </c>
      <c r="B1053" s="430" t="s">
        <v>1151</v>
      </c>
      <c r="C1053" s="969"/>
      <c r="D1053" s="1008">
        <v>426667</v>
      </c>
      <c r="E1053" s="1008">
        <v>693466</v>
      </c>
      <c r="F1053" s="1016">
        <v>1500000</v>
      </c>
    </row>
    <row r="1054" spans="1:6" x14ac:dyDescent="0.25">
      <c r="A1054" s="429">
        <v>22020302</v>
      </c>
      <c r="B1054" s="430" t="s">
        <v>1153</v>
      </c>
      <c r="C1054" s="969"/>
      <c r="D1054" s="437">
        <v>0</v>
      </c>
      <c r="E1054" s="437">
        <v>0</v>
      </c>
      <c r="F1054" s="437"/>
    </row>
    <row r="1055" spans="1:6" x14ac:dyDescent="0.25">
      <c r="A1055" s="429">
        <v>22020303</v>
      </c>
      <c r="B1055" s="430" t="s">
        <v>1155</v>
      </c>
      <c r="C1055" s="969"/>
      <c r="D1055" s="437">
        <v>0</v>
      </c>
      <c r="E1055" s="437">
        <v>0</v>
      </c>
      <c r="F1055" s="437">
        <v>100000</v>
      </c>
    </row>
    <row r="1056" spans="1:6" x14ac:dyDescent="0.25">
      <c r="A1056" s="429">
        <v>22020304</v>
      </c>
      <c r="B1056" s="430" t="s">
        <v>1157</v>
      </c>
      <c r="C1056" s="969"/>
      <c r="D1056" s="437">
        <v>0</v>
      </c>
      <c r="E1056" s="437">
        <v>0</v>
      </c>
      <c r="F1056" s="437">
        <v>12000</v>
      </c>
    </row>
    <row r="1057" spans="1:6" x14ac:dyDescent="0.25">
      <c r="A1057" s="429">
        <v>22020305</v>
      </c>
      <c r="B1057" s="430" t="s">
        <v>1159</v>
      </c>
      <c r="C1057" s="969"/>
      <c r="D1057" s="437">
        <v>0</v>
      </c>
      <c r="E1057" s="437">
        <v>0</v>
      </c>
      <c r="F1057" s="437">
        <v>70000</v>
      </c>
    </row>
    <row r="1058" spans="1:6" x14ac:dyDescent="0.25">
      <c r="A1058" s="429">
        <v>22020306</v>
      </c>
      <c r="B1058" s="430" t="s">
        <v>1161</v>
      </c>
      <c r="C1058" s="969"/>
      <c r="D1058" s="437">
        <v>0</v>
      </c>
      <c r="E1058" s="437">
        <v>0</v>
      </c>
      <c r="F1058" s="437"/>
    </row>
    <row r="1059" spans="1:6" x14ac:dyDescent="0.25">
      <c r="A1059" s="429">
        <v>22020307</v>
      </c>
      <c r="B1059" s="430" t="s">
        <v>1163</v>
      </c>
      <c r="C1059" s="969"/>
      <c r="D1059" s="437">
        <v>0</v>
      </c>
      <c r="E1059" s="437">
        <v>0</v>
      </c>
      <c r="F1059" s="437"/>
    </row>
    <row r="1060" spans="1:6" x14ac:dyDescent="0.25">
      <c r="A1060" s="972" t="s">
        <v>1170</v>
      </c>
      <c r="B1060" s="430" t="s">
        <v>1171</v>
      </c>
      <c r="C1060" s="969"/>
      <c r="D1060" s="437">
        <v>0</v>
      </c>
      <c r="E1060" s="437">
        <v>0</v>
      </c>
      <c r="F1060" s="437"/>
    </row>
    <row r="1061" spans="1:6" x14ac:dyDescent="0.25">
      <c r="A1061" s="1003">
        <v>220204</v>
      </c>
      <c r="B1061" s="965" t="s">
        <v>1173</v>
      </c>
      <c r="C1061" s="966">
        <f>SUM(C1062:C1068)</f>
        <v>0</v>
      </c>
      <c r="D1061" s="966">
        <f t="shared" ref="D1061:F1061" si="214">SUM(D1062:D1068)</f>
        <v>1487720</v>
      </c>
      <c r="E1061" s="966">
        <f t="shared" si="214"/>
        <v>1554640</v>
      </c>
      <c r="F1061" s="966">
        <f t="shared" si="214"/>
        <v>1850000</v>
      </c>
    </row>
    <row r="1062" spans="1:6" x14ac:dyDescent="0.25">
      <c r="A1062" s="429">
        <v>22020401</v>
      </c>
      <c r="B1062" s="430" t="s">
        <v>1175</v>
      </c>
      <c r="C1062" s="969"/>
      <c r="D1062" s="1008">
        <v>905000</v>
      </c>
      <c r="E1062" s="1008">
        <v>920000</v>
      </c>
      <c r="F1062" s="1016">
        <v>1200000</v>
      </c>
    </row>
    <row r="1063" spans="1:6" x14ac:dyDescent="0.25">
      <c r="A1063" s="429">
        <v>22020402</v>
      </c>
      <c r="B1063" s="430" t="s">
        <v>1177</v>
      </c>
      <c r="C1063" s="969"/>
      <c r="D1063" s="1008">
        <v>448320</v>
      </c>
      <c r="E1063" s="1008">
        <v>500240</v>
      </c>
      <c r="F1063" s="1016">
        <v>400000</v>
      </c>
    </row>
    <row r="1064" spans="1:6" x14ac:dyDescent="0.25">
      <c r="A1064" s="429">
        <v>22020403</v>
      </c>
      <c r="B1064" s="430" t="s">
        <v>1179</v>
      </c>
      <c r="C1064" s="969"/>
      <c r="D1064" s="437">
        <v>0</v>
      </c>
      <c r="E1064" s="437"/>
      <c r="F1064" s="437"/>
    </row>
    <row r="1065" spans="1:6" x14ac:dyDescent="0.25">
      <c r="A1065" s="429">
        <v>22020404</v>
      </c>
      <c r="B1065" s="430" t="s">
        <v>1181</v>
      </c>
      <c r="C1065" s="969"/>
      <c r="D1065" s="437">
        <v>0</v>
      </c>
      <c r="E1065" s="437"/>
      <c r="F1065" s="437">
        <v>50000</v>
      </c>
    </row>
    <row r="1066" spans="1:6" x14ac:dyDescent="0.25">
      <c r="A1066" s="429">
        <v>22020405</v>
      </c>
      <c r="B1066" s="430" t="s">
        <v>1367</v>
      </c>
      <c r="C1066" s="969"/>
      <c r="D1066" s="1008">
        <v>134400</v>
      </c>
      <c r="E1066" s="1008">
        <v>134400</v>
      </c>
      <c r="F1066" s="1016">
        <v>200000</v>
      </c>
    </row>
    <row r="1067" spans="1:6" x14ac:dyDescent="0.25">
      <c r="A1067" s="429">
        <v>22020406</v>
      </c>
      <c r="B1067" s="430" t="s">
        <v>1185</v>
      </c>
      <c r="C1067" s="969"/>
      <c r="D1067" s="437">
        <v>0</v>
      </c>
      <c r="E1067" s="437"/>
      <c r="F1067" s="437"/>
    </row>
    <row r="1068" spans="1:6" x14ac:dyDescent="0.25">
      <c r="A1068" s="972" t="s">
        <v>1186</v>
      </c>
      <c r="B1068" s="430" t="s">
        <v>1254</v>
      </c>
      <c r="C1068" s="969"/>
      <c r="D1068" s="437">
        <v>0</v>
      </c>
      <c r="E1068" s="437"/>
      <c r="F1068" s="437"/>
    </row>
    <row r="1069" spans="1:6" x14ac:dyDescent="0.25">
      <c r="A1069" s="1003">
        <v>220205</v>
      </c>
      <c r="B1069" s="965" t="s">
        <v>1189</v>
      </c>
      <c r="C1069" s="966">
        <f>SUM(C1070:C1072)</f>
        <v>0</v>
      </c>
      <c r="D1069" s="966">
        <f t="shared" ref="D1069:F1069" si="215">SUM(D1070:D1072)</f>
        <v>0</v>
      </c>
      <c r="E1069" s="966">
        <f t="shared" si="215"/>
        <v>0</v>
      </c>
      <c r="F1069" s="966">
        <f t="shared" si="215"/>
        <v>1960000</v>
      </c>
    </row>
    <row r="1070" spans="1:6" x14ac:dyDescent="0.25">
      <c r="A1070" s="429">
        <v>22020501</v>
      </c>
      <c r="B1070" s="430" t="s">
        <v>1368</v>
      </c>
      <c r="C1070" s="969"/>
      <c r="D1070" s="437">
        <v>0</v>
      </c>
      <c r="E1070" s="1008">
        <v>0</v>
      </c>
      <c r="F1070" s="1016">
        <v>1000000</v>
      </c>
    </row>
    <row r="1071" spans="1:6" x14ac:dyDescent="0.25">
      <c r="A1071" s="429">
        <v>22020502</v>
      </c>
      <c r="B1071" s="430" t="s">
        <v>1193</v>
      </c>
      <c r="C1071" s="969"/>
      <c r="D1071" s="437">
        <v>0</v>
      </c>
      <c r="E1071" s="437"/>
      <c r="F1071" s="437"/>
    </row>
    <row r="1072" spans="1:6" ht="25.5" x14ac:dyDescent="0.25">
      <c r="A1072" s="429">
        <v>22020503</v>
      </c>
      <c r="B1072" s="430" t="s">
        <v>1307</v>
      </c>
      <c r="C1072" s="969"/>
      <c r="D1072" s="437">
        <v>0</v>
      </c>
      <c r="E1072" s="1008">
        <v>0</v>
      </c>
      <c r="F1072" s="1016">
        <v>960000</v>
      </c>
    </row>
    <row r="1073" spans="1:6" x14ac:dyDescent="0.25">
      <c r="A1073" s="1003">
        <v>220206</v>
      </c>
      <c r="B1073" s="965" t="s">
        <v>1195</v>
      </c>
      <c r="C1073" s="966">
        <f>SUM(C1074:C1075)</f>
        <v>0</v>
      </c>
      <c r="D1073" s="966">
        <f t="shared" ref="D1073:F1073" si="216">SUM(D1074:D1075)</f>
        <v>0</v>
      </c>
      <c r="E1073" s="966">
        <f t="shared" si="216"/>
        <v>0</v>
      </c>
      <c r="F1073" s="966">
        <f t="shared" si="216"/>
        <v>2160000</v>
      </c>
    </row>
    <row r="1074" spans="1:6" x14ac:dyDescent="0.25">
      <c r="A1074" s="429">
        <v>22020601</v>
      </c>
      <c r="B1074" s="430" t="s">
        <v>1197</v>
      </c>
      <c r="C1074" s="969"/>
      <c r="D1074" s="437">
        <v>0</v>
      </c>
      <c r="E1074" s="437"/>
      <c r="F1074" s="437">
        <v>2160000</v>
      </c>
    </row>
    <row r="1075" spans="1:6" x14ac:dyDescent="0.25">
      <c r="A1075" s="429">
        <v>22020605</v>
      </c>
      <c r="B1075" s="430" t="s">
        <v>1205</v>
      </c>
      <c r="C1075" s="969"/>
      <c r="D1075" s="437">
        <v>0</v>
      </c>
      <c r="E1075" s="437"/>
      <c r="F1075" s="437"/>
    </row>
    <row r="1076" spans="1:6" ht="28.5" customHeight="1" x14ac:dyDescent="0.25">
      <c r="A1076" s="1003">
        <v>220207</v>
      </c>
      <c r="B1076" s="965" t="s">
        <v>1256</v>
      </c>
      <c r="C1076" s="966">
        <f>SUM(C1077:C1080)</f>
        <v>0</v>
      </c>
      <c r="D1076" s="966">
        <f t="shared" ref="D1076:F1076" si="217">SUM(D1077:D1080)</f>
        <v>0</v>
      </c>
      <c r="E1076" s="966">
        <f t="shared" si="217"/>
        <v>0</v>
      </c>
      <c r="F1076" s="966">
        <f t="shared" si="217"/>
        <v>0</v>
      </c>
    </row>
    <row r="1077" spans="1:6" x14ac:dyDescent="0.25">
      <c r="A1077" s="429">
        <v>22020701</v>
      </c>
      <c r="B1077" s="430" t="s">
        <v>1209</v>
      </c>
      <c r="C1077" s="969"/>
      <c r="D1077" s="437">
        <v>0</v>
      </c>
      <c r="E1077" s="437"/>
      <c r="F1077" s="437"/>
    </row>
    <row r="1078" spans="1:6" x14ac:dyDescent="0.25">
      <c r="A1078" s="429">
        <v>22020702</v>
      </c>
      <c r="B1078" s="430" t="s">
        <v>1211</v>
      </c>
      <c r="C1078" s="969"/>
      <c r="D1078" s="437">
        <v>0</v>
      </c>
      <c r="E1078" s="437"/>
      <c r="F1078" s="437"/>
    </row>
    <row r="1079" spans="1:6" x14ac:dyDescent="0.25">
      <c r="A1079" s="429">
        <v>22020703</v>
      </c>
      <c r="B1079" s="430" t="s">
        <v>1213</v>
      </c>
      <c r="C1079" s="969"/>
      <c r="D1079" s="437">
        <v>0</v>
      </c>
      <c r="E1079" s="437"/>
      <c r="F1079" s="437"/>
    </row>
    <row r="1080" spans="1:6" x14ac:dyDescent="0.25">
      <c r="A1080" s="429">
        <v>22020704</v>
      </c>
      <c r="B1080" s="430" t="s">
        <v>1215</v>
      </c>
      <c r="C1080" s="969"/>
      <c r="D1080" s="437">
        <v>0</v>
      </c>
      <c r="E1080" s="437"/>
      <c r="F1080" s="437"/>
    </row>
    <row r="1081" spans="1:6" x14ac:dyDescent="0.25">
      <c r="A1081" s="1003">
        <v>220208</v>
      </c>
      <c r="B1081" s="965" t="s">
        <v>1217</v>
      </c>
      <c r="C1081" s="966">
        <f>SUM(C1082:C1084)</f>
        <v>0</v>
      </c>
      <c r="D1081" s="966">
        <f t="shared" ref="D1081:F1081" si="218">SUM(D1082:D1084)</f>
        <v>3130133</v>
      </c>
      <c r="E1081" s="966">
        <f t="shared" si="218"/>
        <v>3605280</v>
      </c>
      <c r="F1081" s="966">
        <f t="shared" si="218"/>
        <v>3650000</v>
      </c>
    </row>
    <row r="1082" spans="1:6" x14ac:dyDescent="0.25">
      <c r="A1082" s="429">
        <v>22020801</v>
      </c>
      <c r="B1082" s="430" t="s">
        <v>1219</v>
      </c>
      <c r="C1082" s="969">
        <v>0</v>
      </c>
      <c r="D1082" s="1008">
        <v>2664533</v>
      </c>
      <c r="E1082" s="557">
        <v>3000000</v>
      </c>
      <c r="F1082" s="1016">
        <v>3000000</v>
      </c>
    </row>
    <row r="1083" spans="1:6" x14ac:dyDescent="0.25">
      <c r="A1083" s="429">
        <v>22020803</v>
      </c>
      <c r="B1083" s="430" t="s">
        <v>1223</v>
      </c>
      <c r="C1083" s="969">
        <v>0</v>
      </c>
      <c r="D1083" s="1008">
        <v>465600</v>
      </c>
      <c r="E1083" s="557">
        <v>605280</v>
      </c>
      <c r="F1083" s="1016">
        <v>650000</v>
      </c>
    </row>
    <row r="1084" spans="1:6" x14ac:dyDescent="0.25">
      <c r="A1084" s="972" t="s">
        <v>1224</v>
      </c>
      <c r="B1084" s="430" t="s">
        <v>1225</v>
      </c>
      <c r="C1084" s="969">
        <v>0</v>
      </c>
      <c r="D1084" s="437">
        <v>0</v>
      </c>
      <c r="E1084" s="437"/>
      <c r="F1084" s="437"/>
    </row>
    <row r="1085" spans="1:6" x14ac:dyDescent="0.25">
      <c r="A1085" s="1035">
        <v>220209</v>
      </c>
      <c r="B1085" s="1036" t="s">
        <v>1372</v>
      </c>
      <c r="C1085" s="1009">
        <f>SUM(C1086)</f>
        <v>0</v>
      </c>
      <c r="D1085" s="1009">
        <f t="shared" ref="D1085:F1085" si="219">SUM(D1086)</f>
        <v>0</v>
      </c>
      <c r="E1085" s="1009">
        <f t="shared" si="219"/>
        <v>0</v>
      </c>
      <c r="F1085" s="1009">
        <f t="shared" si="219"/>
        <v>0</v>
      </c>
    </row>
    <row r="1086" spans="1:6" x14ac:dyDescent="0.25">
      <c r="A1086" s="1037">
        <v>22020901</v>
      </c>
      <c r="B1086" s="1038" t="s">
        <v>1373</v>
      </c>
      <c r="C1086" s="557"/>
      <c r="D1086" s="437">
        <v>0</v>
      </c>
      <c r="E1086" s="437"/>
      <c r="F1086" s="1016"/>
    </row>
    <row r="1087" spans="1:6" x14ac:dyDescent="0.25">
      <c r="A1087" s="1003">
        <v>220210</v>
      </c>
      <c r="B1087" s="965" t="s">
        <v>1227</v>
      </c>
      <c r="C1087" s="966">
        <f>SUM(C1088:C1100)</f>
        <v>18268335</v>
      </c>
      <c r="D1087" s="966">
        <f t="shared" ref="D1087:F1087" si="220">SUM(D1088:D1100)</f>
        <v>746666</v>
      </c>
      <c r="E1087" s="966">
        <f t="shared" si="220"/>
        <v>766667</v>
      </c>
      <c r="F1087" s="966">
        <f t="shared" si="220"/>
        <v>5020000</v>
      </c>
    </row>
    <row r="1088" spans="1:6" x14ac:dyDescent="0.25">
      <c r="A1088" s="429">
        <v>22021001</v>
      </c>
      <c r="B1088" s="430" t="s">
        <v>1228</v>
      </c>
      <c r="C1088" s="969"/>
      <c r="D1088" s="1008">
        <v>80000</v>
      </c>
      <c r="E1088" s="557">
        <v>100000</v>
      </c>
      <c r="F1088" s="557">
        <v>100000</v>
      </c>
    </row>
    <row r="1089" spans="1:6" x14ac:dyDescent="0.25">
      <c r="A1089" s="429">
        <v>22021002</v>
      </c>
      <c r="B1089" s="430" t="s">
        <v>1257</v>
      </c>
      <c r="C1089" s="969"/>
      <c r="D1089" s="437">
        <v>0</v>
      </c>
      <c r="E1089" s="437">
        <v>0</v>
      </c>
      <c r="F1089" s="437">
        <v>220000</v>
      </c>
    </row>
    <row r="1090" spans="1:6" x14ac:dyDescent="0.25">
      <c r="A1090" s="429">
        <v>22021007</v>
      </c>
      <c r="B1090" s="430" t="s">
        <v>1243</v>
      </c>
      <c r="C1090" s="969"/>
      <c r="D1090" s="437">
        <v>0</v>
      </c>
      <c r="E1090" s="437">
        <v>0</v>
      </c>
      <c r="F1090" s="437"/>
    </row>
    <row r="1091" spans="1:6" x14ac:dyDescent="0.25">
      <c r="A1091" s="429">
        <v>22021014</v>
      </c>
      <c r="B1091" s="430" t="s">
        <v>1233</v>
      </c>
      <c r="C1091" s="969"/>
      <c r="D1091" s="437">
        <v>0</v>
      </c>
      <c r="E1091" s="437">
        <v>0</v>
      </c>
      <c r="F1091" s="453">
        <v>100000</v>
      </c>
    </row>
    <row r="1092" spans="1:6" x14ac:dyDescent="0.25">
      <c r="A1092" s="429">
        <v>22021022</v>
      </c>
      <c r="B1092" s="430" t="s">
        <v>1234</v>
      </c>
      <c r="C1092" s="969"/>
      <c r="D1092" s="437">
        <v>0</v>
      </c>
      <c r="E1092" s="437">
        <v>0</v>
      </c>
      <c r="F1092" s="437"/>
    </row>
    <row r="1093" spans="1:6" x14ac:dyDescent="0.25">
      <c r="A1093" s="429">
        <v>22021023</v>
      </c>
      <c r="B1093" s="430" t="s">
        <v>1235</v>
      </c>
      <c r="C1093" s="969"/>
      <c r="D1093" s="557">
        <v>666666</v>
      </c>
      <c r="E1093" s="557">
        <v>666667</v>
      </c>
      <c r="F1093" s="438">
        <v>600000</v>
      </c>
    </row>
    <row r="1094" spans="1:6" ht="15.75" customHeight="1" x14ac:dyDescent="0.25">
      <c r="A1094" s="429">
        <v>22021024</v>
      </c>
      <c r="B1094" s="452" t="s">
        <v>1369</v>
      </c>
      <c r="C1094" s="428">
        <v>18268335</v>
      </c>
      <c r="D1094" s="437">
        <v>0</v>
      </c>
      <c r="E1094" s="437">
        <v>0</v>
      </c>
      <c r="F1094" s="437">
        <v>0</v>
      </c>
    </row>
    <row r="1095" spans="1:6" ht="21" customHeight="1" x14ac:dyDescent="0.25">
      <c r="A1095" s="429">
        <v>22021026</v>
      </c>
      <c r="B1095" s="430" t="s">
        <v>787</v>
      </c>
      <c r="C1095" s="969"/>
      <c r="D1095" s="437">
        <v>0</v>
      </c>
      <c r="E1095" s="1008">
        <v>0</v>
      </c>
      <c r="F1095" s="1016">
        <v>500000</v>
      </c>
    </row>
    <row r="1096" spans="1:6" x14ac:dyDescent="0.25">
      <c r="A1096" s="429">
        <v>22021027</v>
      </c>
      <c r="B1096" s="430" t="s">
        <v>1273</v>
      </c>
      <c r="C1096" s="969"/>
      <c r="D1096" s="437">
        <v>0</v>
      </c>
      <c r="E1096" s="437">
        <v>0</v>
      </c>
      <c r="F1096" s="437"/>
    </row>
    <row r="1097" spans="1:6" ht="20.25" customHeight="1" x14ac:dyDescent="0.25">
      <c r="A1097" s="429">
        <v>22021031</v>
      </c>
      <c r="B1097" s="430" t="s">
        <v>1261</v>
      </c>
      <c r="C1097" s="969"/>
      <c r="D1097" s="437">
        <v>0</v>
      </c>
      <c r="E1097" s="557">
        <v>0</v>
      </c>
      <c r="F1097" s="428">
        <v>1000000</v>
      </c>
    </row>
    <row r="1098" spans="1:6" ht="20.25" customHeight="1" x14ac:dyDescent="0.25">
      <c r="A1098" s="429">
        <v>22021090</v>
      </c>
      <c r="B1098" s="430" t="s">
        <v>1370</v>
      </c>
      <c r="C1098" s="428"/>
      <c r="D1098" s="428"/>
      <c r="E1098" s="428"/>
      <c r="F1098" s="437">
        <v>1500000</v>
      </c>
    </row>
    <row r="1099" spans="1:6" ht="48" customHeight="1" x14ac:dyDescent="0.25">
      <c r="A1099" s="429">
        <v>22021091</v>
      </c>
      <c r="B1099" s="845" t="s">
        <v>750</v>
      </c>
      <c r="C1099" s="557"/>
      <c r="D1099" s="557"/>
      <c r="E1099" s="557"/>
      <c r="F1099" s="557">
        <v>500000</v>
      </c>
    </row>
    <row r="1100" spans="1:6" ht="37.5" customHeight="1" x14ac:dyDescent="0.25">
      <c r="A1100" s="429">
        <v>22021092</v>
      </c>
      <c r="B1100" s="1039" t="s">
        <v>753</v>
      </c>
      <c r="C1100" s="1040"/>
      <c r="D1100" s="1040"/>
      <c r="E1100" s="1040"/>
      <c r="F1100" s="1040">
        <v>500000</v>
      </c>
    </row>
    <row r="1101" spans="1:6" x14ac:dyDescent="0.25">
      <c r="A1101" s="429"/>
      <c r="B1101" s="989" t="s">
        <v>1371</v>
      </c>
      <c r="C1101" s="976">
        <f>SUM(C1039,C1043,C1046,C1052,C1061,C1069,C1073,C1076,C1081,C1085,C1087)</f>
        <v>18268335</v>
      </c>
      <c r="D1101" s="976">
        <f t="shared" ref="D1101:F1101" si="221">SUM(D1039,D1043,D1046,D1052,D1061,D1069,D1073,D1076,D1081,D1085,D1087)</f>
        <v>12626308</v>
      </c>
      <c r="E1101" s="976">
        <f t="shared" si="221"/>
        <v>21893115</v>
      </c>
      <c r="F1101" s="976">
        <f t="shared" si="221"/>
        <v>43235820</v>
      </c>
    </row>
    <row r="1102" spans="1:6" s="381" customFormat="1" x14ac:dyDescent="0.25">
      <c r="A1102" s="1220"/>
      <c r="B1102" s="1221"/>
      <c r="C1102" s="121"/>
      <c r="D1102" s="1005"/>
      <c r="E1102" s="1005"/>
      <c r="F1102" s="1005"/>
    </row>
    <row r="1103" spans="1:6" x14ac:dyDescent="0.25">
      <c r="A1103" s="1433" t="s">
        <v>1247</v>
      </c>
      <c r="B1103" s="1433"/>
      <c r="C1103" s="961"/>
      <c r="D1103" s="437"/>
      <c r="E1103" s="437"/>
      <c r="F1103" s="437"/>
    </row>
    <row r="1104" spans="1:6" ht="25.5" x14ac:dyDescent="0.25">
      <c r="A1104" s="1041" t="s">
        <v>1374</v>
      </c>
      <c r="B1104" s="1006" t="s">
        <v>2498</v>
      </c>
      <c r="C1104" s="1007"/>
      <c r="D1104" s="437"/>
      <c r="E1104" s="437"/>
      <c r="F1104" s="437"/>
    </row>
    <row r="1105" spans="1:6" x14ac:dyDescent="0.25">
      <c r="A1105" s="806">
        <v>22</v>
      </c>
      <c r="B1105" s="1000" t="s">
        <v>1322</v>
      </c>
      <c r="C1105" s="966">
        <f>SUM(C1107:C1107)</f>
        <v>0</v>
      </c>
      <c r="D1105" s="966">
        <f t="shared" ref="D1105:F1105" si="222">SUM(D1107:D1107)</f>
        <v>5528775</v>
      </c>
      <c r="E1105" s="966">
        <f t="shared" si="222"/>
        <v>4738379</v>
      </c>
      <c r="F1105" s="966">
        <f t="shared" si="222"/>
        <v>4738379</v>
      </c>
    </row>
    <row r="1106" spans="1:6" x14ac:dyDescent="0.25">
      <c r="A1106" s="426">
        <v>22</v>
      </c>
      <c r="B1106" s="974" t="s">
        <v>1322</v>
      </c>
      <c r="C1106" s="813"/>
      <c r="D1106" s="428"/>
      <c r="E1106" s="428"/>
      <c r="F1106" s="1042"/>
    </row>
    <row r="1107" spans="1:6" ht="16.5" customHeight="1" x14ac:dyDescent="0.25">
      <c r="A1107" s="429">
        <v>21010101</v>
      </c>
      <c r="B1107" s="430" t="s">
        <v>1127</v>
      </c>
      <c r="C1107" s="969"/>
      <c r="D1107" s="437">
        <v>5528775</v>
      </c>
      <c r="E1107" s="437">
        <v>4738379</v>
      </c>
      <c r="F1107" s="983">
        <v>4738379</v>
      </c>
    </row>
    <row r="1108" spans="1:6" x14ac:dyDescent="0.25">
      <c r="A1108" s="1003">
        <v>2202</v>
      </c>
      <c r="B1108" s="965" t="s">
        <v>1119</v>
      </c>
      <c r="C1108" s="966">
        <f>SUM(C1109,C1112,C1117,C1126,C1134,C1137,C1140,C1145,C1149,C1151)</f>
        <v>4500000</v>
      </c>
      <c r="D1108" s="966">
        <f t="shared" ref="D1108:F1108" si="223">SUM(D1109,D1112,D1117,D1126,D1134,D1137,D1140,D1145,D1149,D1151)</f>
        <v>1465220.01</v>
      </c>
      <c r="E1108" s="966">
        <f t="shared" si="223"/>
        <v>1261621.45</v>
      </c>
      <c r="F1108" s="966">
        <f t="shared" si="223"/>
        <v>1261621</v>
      </c>
    </row>
    <row r="1109" spans="1:6" x14ac:dyDescent="0.25">
      <c r="A1109" s="971" t="s">
        <v>1128</v>
      </c>
      <c r="B1109" s="965" t="s">
        <v>1250</v>
      </c>
      <c r="C1109" s="966">
        <f>SUM(C1110:C1111)</f>
        <v>0</v>
      </c>
      <c r="D1109" s="966">
        <f t="shared" ref="D1109:F1109" si="224">SUM(D1110:D1111)</f>
        <v>0</v>
      </c>
      <c r="E1109" s="966">
        <f t="shared" si="224"/>
        <v>0</v>
      </c>
      <c r="F1109" s="966">
        <f t="shared" si="224"/>
        <v>0</v>
      </c>
    </row>
    <row r="1110" spans="1:6" x14ac:dyDescent="0.25">
      <c r="A1110" s="972" t="s">
        <v>1130</v>
      </c>
      <c r="B1110" s="430" t="s">
        <v>1251</v>
      </c>
      <c r="C1110" s="969"/>
      <c r="D1110" s="437"/>
      <c r="E1110" s="437"/>
      <c r="F1110" s="437"/>
    </row>
    <row r="1111" spans="1:6" x14ac:dyDescent="0.25">
      <c r="A1111" s="972" t="s">
        <v>1252</v>
      </c>
      <c r="B1111" s="430" t="s">
        <v>1253</v>
      </c>
      <c r="C1111" s="969"/>
      <c r="D1111" s="437"/>
      <c r="E1111" s="437"/>
      <c r="F1111" s="437"/>
    </row>
    <row r="1112" spans="1:6" x14ac:dyDescent="0.25">
      <c r="A1112" s="1003">
        <v>220202</v>
      </c>
      <c r="B1112" s="965" t="s">
        <v>1137</v>
      </c>
      <c r="C1112" s="966">
        <f>SUM(C1113:C1116)</f>
        <v>0</v>
      </c>
      <c r="D1112" s="966">
        <f t="shared" ref="D1112:F1112" si="225">SUM(D1113:D1116)</f>
        <v>0</v>
      </c>
      <c r="E1112" s="966">
        <f t="shared" si="225"/>
        <v>0</v>
      </c>
      <c r="F1112" s="966">
        <f t="shared" si="225"/>
        <v>96000</v>
      </c>
    </row>
    <row r="1113" spans="1:6" x14ac:dyDescent="0.25">
      <c r="A1113" s="429">
        <v>22020201</v>
      </c>
      <c r="B1113" s="430" t="s">
        <v>1139</v>
      </c>
      <c r="C1113" s="969"/>
      <c r="D1113" s="437"/>
      <c r="E1113" s="437"/>
      <c r="F1113" s="437"/>
    </row>
    <row r="1114" spans="1:6" x14ac:dyDescent="0.25">
      <c r="A1114" s="429">
        <v>22020202</v>
      </c>
      <c r="B1114" s="430" t="s">
        <v>1141</v>
      </c>
      <c r="C1114" s="969"/>
      <c r="D1114" s="437"/>
      <c r="E1114" s="437"/>
      <c r="F1114" s="437"/>
    </row>
    <row r="1115" spans="1:6" ht="16.5" customHeight="1" x14ac:dyDescent="0.25">
      <c r="A1115" s="429">
        <v>22020203</v>
      </c>
      <c r="B1115" s="430" t="s">
        <v>1143</v>
      </c>
      <c r="C1115" s="969"/>
      <c r="D1115" s="1008"/>
      <c r="E1115" s="1008"/>
      <c r="F1115" s="983">
        <v>96000</v>
      </c>
    </row>
    <row r="1116" spans="1:6" x14ac:dyDescent="0.25">
      <c r="A1116" s="429">
        <v>22020205</v>
      </c>
      <c r="B1116" s="430" t="s">
        <v>1147</v>
      </c>
      <c r="C1116" s="969"/>
      <c r="D1116" s="437"/>
      <c r="E1116" s="437"/>
      <c r="F1116" s="437"/>
    </row>
    <row r="1117" spans="1:6" x14ac:dyDescent="0.25">
      <c r="A1117" s="1003">
        <v>220203</v>
      </c>
      <c r="B1117" s="965" t="s">
        <v>1149</v>
      </c>
      <c r="C1117" s="966">
        <f>SUM(C1118:C1125)</f>
        <v>0</v>
      </c>
      <c r="D1117" s="966">
        <f t="shared" ref="D1117:F1117" si="226">SUM(D1118:D1125)</f>
        <v>119000</v>
      </c>
      <c r="E1117" s="966">
        <f t="shared" si="226"/>
        <v>102000</v>
      </c>
      <c r="F1117" s="966">
        <f t="shared" si="226"/>
        <v>102000</v>
      </c>
    </row>
    <row r="1118" spans="1:6" x14ac:dyDescent="0.25">
      <c r="A1118" s="429">
        <v>22020301</v>
      </c>
      <c r="B1118" s="430" t="s">
        <v>1151</v>
      </c>
      <c r="C1118" s="969"/>
      <c r="D1118" s="437">
        <v>119000</v>
      </c>
      <c r="E1118" s="437">
        <v>102000</v>
      </c>
      <c r="F1118" s="983">
        <v>102000</v>
      </c>
    </row>
    <row r="1119" spans="1:6" x14ac:dyDescent="0.25">
      <c r="A1119" s="429">
        <v>22020302</v>
      </c>
      <c r="B1119" s="430" t="s">
        <v>1153</v>
      </c>
      <c r="C1119" s="969"/>
      <c r="D1119" s="437"/>
      <c r="E1119" s="437"/>
      <c r="F1119" s="437"/>
    </row>
    <row r="1120" spans="1:6" x14ac:dyDescent="0.25">
      <c r="A1120" s="429">
        <v>22020303</v>
      </c>
      <c r="B1120" s="430" t="s">
        <v>1155</v>
      </c>
      <c r="C1120" s="969"/>
      <c r="D1120" s="437"/>
      <c r="E1120" s="437"/>
      <c r="F1120" s="437"/>
    </row>
    <row r="1121" spans="1:6" x14ac:dyDescent="0.25">
      <c r="A1121" s="429">
        <v>22020304</v>
      </c>
      <c r="B1121" s="430" t="s">
        <v>1157</v>
      </c>
      <c r="C1121" s="969"/>
      <c r="D1121" s="437"/>
      <c r="E1121" s="437"/>
      <c r="F1121" s="437"/>
    </row>
    <row r="1122" spans="1:6" x14ac:dyDescent="0.25">
      <c r="A1122" s="429">
        <v>22020305</v>
      </c>
      <c r="B1122" s="430" t="s">
        <v>1159</v>
      </c>
      <c r="C1122" s="969"/>
      <c r="D1122" s="437"/>
      <c r="E1122" s="437"/>
      <c r="F1122" s="437"/>
    </row>
    <row r="1123" spans="1:6" x14ac:dyDescent="0.25">
      <c r="A1123" s="429">
        <v>22020306</v>
      </c>
      <c r="B1123" s="430" t="s">
        <v>1161</v>
      </c>
      <c r="C1123" s="969"/>
      <c r="D1123" s="437"/>
      <c r="E1123" s="437"/>
      <c r="F1123" s="437"/>
    </row>
    <row r="1124" spans="1:6" x14ac:dyDescent="0.25">
      <c r="A1124" s="429">
        <v>22020307</v>
      </c>
      <c r="B1124" s="430" t="s">
        <v>1163</v>
      </c>
      <c r="C1124" s="969"/>
      <c r="D1124" s="437"/>
      <c r="E1124" s="437"/>
      <c r="F1124" s="437"/>
    </row>
    <row r="1125" spans="1:6" x14ac:dyDescent="0.25">
      <c r="A1125" s="972" t="s">
        <v>1170</v>
      </c>
      <c r="B1125" s="430" t="s">
        <v>1171</v>
      </c>
      <c r="C1125" s="969"/>
      <c r="D1125" s="437"/>
      <c r="E1125" s="437"/>
      <c r="F1125" s="437"/>
    </row>
    <row r="1126" spans="1:6" x14ac:dyDescent="0.25">
      <c r="A1126" s="1003">
        <v>220204</v>
      </c>
      <c r="B1126" s="965" t="s">
        <v>1173</v>
      </c>
      <c r="C1126" s="966">
        <f>SUM(C1127:C1133)</f>
        <v>0</v>
      </c>
      <c r="D1126" s="966">
        <f t="shared" ref="D1126:F1126" si="227">SUM(D1127:D1133)</f>
        <v>532000</v>
      </c>
      <c r="E1126" s="966">
        <f t="shared" si="227"/>
        <v>456000</v>
      </c>
      <c r="F1126" s="966">
        <f t="shared" si="227"/>
        <v>360000</v>
      </c>
    </row>
    <row r="1127" spans="1:6" ht="18" customHeight="1" x14ac:dyDescent="0.25">
      <c r="A1127" s="429">
        <v>22020401</v>
      </c>
      <c r="B1127" s="430" t="s">
        <v>1175</v>
      </c>
      <c r="C1127" s="969"/>
      <c r="D1127" s="437">
        <v>420000</v>
      </c>
      <c r="E1127" s="437">
        <v>360000</v>
      </c>
      <c r="F1127" s="983">
        <v>360000</v>
      </c>
    </row>
    <row r="1128" spans="1:6" x14ac:dyDescent="0.25">
      <c r="A1128" s="429">
        <v>22020402</v>
      </c>
      <c r="B1128" s="430" t="s">
        <v>1177</v>
      </c>
      <c r="C1128" s="969"/>
      <c r="D1128" s="437"/>
      <c r="E1128" s="437"/>
      <c r="F1128" s="437"/>
    </row>
    <row r="1129" spans="1:6" x14ac:dyDescent="0.25">
      <c r="A1129" s="429">
        <v>22020403</v>
      </c>
      <c r="B1129" s="430" t="s">
        <v>1179</v>
      </c>
      <c r="C1129" s="969"/>
      <c r="D1129" s="437"/>
      <c r="E1129" s="437"/>
      <c r="F1129" s="437"/>
    </row>
    <row r="1130" spans="1:6" x14ac:dyDescent="0.25">
      <c r="A1130" s="429">
        <v>22020404</v>
      </c>
      <c r="B1130" s="430" t="s">
        <v>1181</v>
      </c>
      <c r="C1130" s="969"/>
      <c r="D1130" s="437"/>
      <c r="E1130" s="437"/>
      <c r="F1130" s="437"/>
    </row>
    <row r="1131" spans="1:6" x14ac:dyDescent="0.25">
      <c r="A1131" s="429">
        <v>22020405</v>
      </c>
      <c r="B1131" s="430" t="s">
        <v>1367</v>
      </c>
      <c r="C1131" s="969"/>
      <c r="D1131" s="437">
        <v>112000</v>
      </c>
      <c r="E1131" s="437">
        <v>96000</v>
      </c>
      <c r="F1131" s="437"/>
    </row>
    <row r="1132" spans="1:6" x14ac:dyDescent="0.25">
      <c r="A1132" s="429">
        <v>22020406</v>
      </c>
      <c r="B1132" s="430" t="s">
        <v>1185</v>
      </c>
      <c r="C1132" s="969"/>
      <c r="D1132" s="437"/>
      <c r="E1132" s="437"/>
      <c r="F1132" s="437"/>
    </row>
    <row r="1133" spans="1:6" x14ac:dyDescent="0.25">
      <c r="A1133" s="972" t="s">
        <v>1186</v>
      </c>
      <c r="B1133" s="430" t="s">
        <v>1254</v>
      </c>
      <c r="C1133" s="969"/>
      <c r="D1133" s="437"/>
      <c r="E1133" s="437"/>
      <c r="F1133" s="437"/>
    </row>
    <row r="1134" spans="1:6" x14ac:dyDescent="0.25">
      <c r="A1134" s="1003">
        <v>220205</v>
      </c>
      <c r="B1134" s="965" t="s">
        <v>1189</v>
      </c>
      <c r="C1134" s="966">
        <f>SUM(C1135:C1136)</f>
        <v>0</v>
      </c>
      <c r="D1134" s="966">
        <f t="shared" ref="D1134:F1134" si="228">SUM(D1135:D1136)</f>
        <v>0</v>
      </c>
      <c r="E1134" s="966">
        <f t="shared" si="228"/>
        <v>0</v>
      </c>
      <c r="F1134" s="966">
        <f t="shared" si="228"/>
        <v>0</v>
      </c>
    </row>
    <row r="1135" spans="1:6" x14ac:dyDescent="0.25">
      <c r="A1135" s="429">
        <v>22020501</v>
      </c>
      <c r="B1135" s="430" t="s">
        <v>1191</v>
      </c>
      <c r="C1135" s="969"/>
      <c r="D1135" s="437"/>
      <c r="E1135" s="437"/>
      <c r="F1135" s="437"/>
    </row>
    <row r="1136" spans="1:6" x14ac:dyDescent="0.25">
      <c r="A1136" s="429">
        <v>22020502</v>
      </c>
      <c r="B1136" s="430" t="s">
        <v>1255</v>
      </c>
      <c r="C1136" s="969"/>
      <c r="D1136" s="437"/>
      <c r="E1136" s="437"/>
      <c r="F1136" s="437"/>
    </row>
    <row r="1137" spans="1:6" x14ac:dyDescent="0.25">
      <c r="A1137" s="1003">
        <v>220206</v>
      </c>
      <c r="B1137" s="965" t="s">
        <v>1195</v>
      </c>
      <c r="C1137" s="966">
        <f>SUM(C1138:C1139)</f>
        <v>0</v>
      </c>
      <c r="D1137" s="966">
        <f t="shared" ref="D1137:F1137" si="229">SUM(D1138:D1139)</f>
        <v>0</v>
      </c>
      <c r="E1137" s="966">
        <f t="shared" si="229"/>
        <v>0</v>
      </c>
      <c r="F1137" s="966">
        <f t="shared" si="229"/>
        <v>0</v>
      </c>
    </row>
    <row r="1138" spans="1:6" x14ac:dyDescent="0.25">
      <c r="A1138" s="429">
        <v>22020601</v>
      </c>
      <c r="B1138" s="430" t="s">
        <v>1197</v>
      </c>
      <c r="C1138" s="969"/>
      <c r="D1138" s="437"/>
      <c r="E1138" s="437"/>
      <c r="F1138" s="437"/>
    </row>
    <row r="1139" spans="1:6" x14ac:dyDescent="0.25">
      <c r="A1139" s="429">
        <v>22020605</v>
      </c>
      <c r="B1139" s="430" t="s">
        <v>1205</v>
      </c>
      <c r="C1139" s="969"/>
      <c r="D1139" s="437"/>
      <c r="E1139" s="437"/>
      <c r="F1139" s="437"/>
    </row>
    <row r="1140" spans="1:6" ht="25.5" x14ac:dyDescent="0.25">
      <c r="A1140" s="807">
        <v>220207</v>
      </c>
      <c r="B1140" s="965" t="s">
        <v>1256</v>
      </c>
      <c r="C1140" s="966">
        <f>SUM(C1141:C1144)</f>
        <v>0</v>
      </c>
      <c r="D1140" s="966">
        <f t="shared" ref="D1140:F1140" si="230">SUM(D1141:D1144)</f>
        <v>0</v>
      </c>
      <c r="E1140" s="966">
        <f t="shared" si="230"/>
        <v>0</v>
      </c>
      <c r="F1140" s="966">
        <f t="shared" si="230"/>
        <v>0</v>
      </c>
    </row>
    <row r="1141" spans="1:6" x14ac:dyDescent="0.25">
      <c r="A1141" s="429">
        <v>22020701</v>
      </c>
      <c r="B1141" s="430" t="s">
        <v>1209</v>
      </c>
      <c r="C1141" s="969"/>
      <c r="D1141" s="437"/>
      <c r="E1141" s="437"/>
      <c r="F1141" s="437"/>
    </row>
    <row r="1142" spans="1:6" x14ac:dyDescent="0.25">
      <c r="A1142" s="429">
        <v>22020702</v>
      </c>
      <c r="B1142" s="430" t="s">
        <v>1211</v>
      </c>
      <c r="C1142" s="969"/>
      <c r="D1142" s="437"/>
      <c r="E1142" s="437"/>
      <c r="F1142" s="437"/>
    </row>
    <row r="1143" spans="1:6" x14ac:dyDescent="0.25">
      <c r="A1143" s="429">
        <v>22020703</v>
      </c>
      <c r="B1143" s="430" t="s">
        <v>1213</v>
      </c>
      <c r="C1143" s="969"/>
      <c r="D1143" s="437"/>
      <c r="E1143" s="437"/>
      <c r="F1143" s="437"/>
    </row>
    <row r="1144" spans="1:6" x14ac:dyDescent="0.25">
      <c r="A1144" s="429">
        <v>22020704</v>
      </c>
      <c r="B1144" s="430" t="s">
        <v>1215</v>
      </c>
      <c r="C1144" s="969"/>
      <c r="D1144" s="437"/>
      <c r="E1144" s="437"/>
      <c r="F1144" s="437"/>
    </row>
    <row r="1145" spans="1:6" x14ac:dyDescent="0.25">
      <c r="A1145" s="807">
        <v>220208</v>
      </c>
      <c r="B1145" s="965" t="s">
        <v>1217</v>
      </c>
      <c r="C1145" s="966">
        <f>SUM(C1146:C1148)</f>
        <v>0</v>
      </c>
      <c r="D1145" s="966">
        <f t="shared" ref="D1145:F1145" si="231">SUM(D1146:D1148)</f>
        <v>812220</v>
      </c>
      <c r="E1145" s="966">
        <f t="shared" si="231"/>
        <v>693621.44</v>
      </c>
      <c r="F1145" s="966">
        <f t="shared" si="231"/>
        <v>695621</v>
      </c>
    </row>
    <row r="1146" spans="1:6" x14ac:dyDescent="0.25">
      <c r="A1146" s="429">
        <v>22020801</v>
      </c>
      <c r="B1146" s="430" t="s">
        <v>1219</v>
      </c>
      <c r="C1146" s="969"/>
      <c r="D1146" s="437">
        <v>742220</v>
      </c>
      <c r="E1146" s="437">
        <v>633621.43999999994</v>
      </c>
      <c r="F1146" s="983">
        <v>635621</v>
      </c>
    </row>
    <row r="1147" spans="1:6" x14ac:dyDescent="0.25">
      <c r="A1147" s="429">
        <v>22020803</v>
      </c>
      <c r="B1147" s="430" t="s">
        <v>1223</v>
      </c>
      <c r="C1147" s="969"/>
      <c r="D1147" s="437">
        <v>70000</v>
      </c>
      <c r="E1147" s="437">
        <v>60000</v>
      </c>
      <c r="F1147" s="1008">
        <v>0</v>
      </c>
    </row>
    <row r="1148" spans="1:6" x14ac:dyDescent="0.25">
      <c r="A1148" s="972" t="s">
        <v>1224</v>
      </c>
      <c r="B1148" s="430" t="s">
        <v>1225</v>
      </c>
      <c r="C1148" s="969"/>
      <c r="D1148" s="437"/>
      <c r="E1148" s="437"/>
      <c r="F1148" s="983">
        <v>60000</v>
      </c>
    </row>
    <row r="1149" spans="1:6" ht="18.75" customHeight="1" x14ac:dyDescent="0.25">
      <c r="A1149" s="1035">
        <v>220209</v>
      </c>
      <c r="B1149" s="1036" t="s">
        <v>1372</v>
      </c>
      <c r="C1149" s="1009">
        <f>SUM(C1150)</f>
        <v>0</v>
      </c>
      <c r="D1149" s="1009">
        <f t="shared" ref="D1149:F1149" si="232">SUM(D1150)</f>
        <v>2000.01</v>
      </c>
      <c r="E1149" s="1009">
        <f t="shared" si="232"/>
        <v>2000.01</v>
      </c>
      <c r="F1149" s="1009">
        <f t="shared" si="232"/>
        <v>0</v>
      </c>
    </row>
    <row r="1150" spans="1:6" ht="18.75" customHeight="1" x14ac:dyDescent="0.25">
      <c r="A1150" s="1037">
        <v>22020901</v>
      </c>
      <c r="B1150" s="1038" t="s">
        <v>1373</v>
      </c>
      <c r="C1150" s="557"/>
      <c r="D1150" s="437">
        <v>2000.01</v>
      </c>
      <c r="E1150" s="437">
        <v>2000.01</v>
      </c>
      <c r="F1150" s="983">
        <v>0</v>
      </c>
    </row>
    <row r="1151" spans="1:6" ht="18.75" customHeight="1" x14ac:dyDescent="0.25">
      <c r="A1151" s="1003">
        <v>220210</v>
      </c>
      <c r="B1151" s="965" t="s">
        <v>1227</v>
      </c>
      <c r="C1151" s="966">
        <f>SUM(C1152:C1164)</f>
        <v>4500000</v>
      </c>
      <c r="D1151" s="966">
        <f t="shared" ref="D1151:F1151" si="233">SUM(D1152:D1164)</f>
        <v>0</v>
      </c>
      <c r="E1151" s="966">
        <f t="shared" si="233"/>
        <v>8000</v>
      </c>
      <c r="F1151" s="966">
        <f t="shared" si="233"/>
        <v>8000</v>
      </c>
    </row>
    <row r="1152" spans="1:6" ht="18.75" customHeight="1" x14ac:dyDescent="0.25">
      <c r="A1152" s="429">
        <v>22021001</v>
      </c>
      <c r="B1152" s="430" t="s">
        <v>1228</v>
      </c>
      <c r="C1152" s="969"/>
      <c r="D1152" s="437">
        <v>0</v>
      </c>
      <c r="E1152" s="437">
        <v>0</v>
      </c>
      <c r="F1152" s="437"/>
    </row>
    <row r="1153" spans="1:6" x14ac:dyDescent="0.25">
      <c r="A1153" s="429">
        <v>22021002</v>
      </c>
      <c r="B1153" s="430" t="s">
        <v>1257</v>
      </c>
      <c r="C1153" s="969"/>
      <c r="D1153" s="437">
        <v>0</v>
      </c>
      <c r="E1153" s="437">
        <v>0</v>
      </c>
      <c r="F1153" s="437"/>
    </row>
    <row r="1154" spans="1:6" x14ac:dyDescent="0.25">
      <c r="A1154" s="429">
        <v>22021007</v>
      </c>
      <c r="B1154" s="430" t="s">
        <v>1243</v>
      </c>
      <c r="C1154" s="969"/>
      <c r="D1154" s="437">
        <v>0</v>
      </c>
      <c r="E1154" s="437">
        <v>0</v>
      </c>
      <c r="F1154" s="437"/>
    </row>
    <row r="1155" spans="1:6" x14ac:dyDescent="0.25">
      <c r="A1155" s="429">
        <v>22021014</v>
      </c>
      <c r="B1155" s="430" t="s">
        <v>1233</v>
      </c>
      <c r="C1155" s="969"/>
      <c r="D1155" s="437">
        <v>0</v>
      </c>
      <c r="E1155" s="437">
        <v>8000</v>
      </c>
      <c r="F1155" s="983">
        <v>8000</v>
      </c>
    </row>
    <row r="1156" spans="1:6" x14ac:dyDescent="0.25">
      <c r="A1156" s="429">
        <v>22021022</v>
      </c>
      <c r="B1156" s="430" t="s">
        <v>1234</v>
      </c>
      <c r="C1156" s="969"/>
      <c r="D1156" s="437">
        <v>0</v>
      </c>
      <c r="E1156" s="437">
        <v>0</v>
      </c>
      <c r="F1156" s="437"/>
    </row>
    <row r="1157" spans="1:6" x14ac:dyDescent="0.25">
      <c r="A1157" s="429">
        <v>22021023</v>
      </c>
      <c r="B1157" s="430" t="s">
        <v>1235</v>
      </c>
      <c r="C1157" s="969"/>
      <c r="D1157" s="437">
        <v>0</v>
      </c>
      <c r="E1157" s="437">
        <v>0</v>
      </c>
      <c r="F1157" s="437"/>
    </row>
    <row r="1158" spans="1:6" x14ac:dyDescent="0.25">
      <c r="A1158" s="429">
        <v>22021024</v>
      </c>
      <c r="B1158" s="1043" t="s">
        <v>2499</v>
      </c>
      <c r="C1158" s="969">
        <v>4500000</v>
      </c>
      <c r="D1158" s="437">
        <v>0</v>
      </c>
      <c r="E1158" s="437">
        <v>0</v>
      </c>
      <c r="F1158" s="437"/>
    </row>
    <row r="1159" spans="1:6" x14ac:dyDescent="0.25">
      <c r="A1159" s="429">
        <v>22021026</v>
      </c>
      <c r="B1159" s="430" t="s">
        <v>787</v>
      </c>
      <c r="C1159" s="969"/>
      <c r="D1159" s="437">
        <v>0</v>
      </c>
      <c r="E1159" s="437">
        <v>0</v>
      </c>
      <c r="F1159" s="437"/>
    </row>
    <row r="1160" spans="1:6" x14ac:dyDescent="0.25">
      <c r="A1160" s="429">
        <v>22021027</v>
      </c>
      <c r="B1160" s="430" t="s">
        <v>1273</v>
      </c>
      <c r="C1160" s="969"/>
      <c r="D1160" s="437">
        <v>0</v>
      </c>
      <c r="E1160" s="437">
        <v>0</v>
      </c>
      <c r="F1160" s="437"/>
    </row>
    <row r="1161" spans="1:6" x14ac:dyDescent="0.25">
      <c r="A1161" s="429">
        <v>22021031</v>
      </c>
      <c r="B1161" s="430" t="s">
        <v>1261</v>
      </c>
      <c r="C1161" s="969"/>
      <c r="D1161" s="437">
        <v>0</v>
      </c>
      <c r="E1161" s="437">
        <v>0</v>
      </c>
      <c r="F1161" s="437"/>
    </row>
    <row r="1162" spans="1:6" ht="25.5" x14ac:dyDescent="0.25">
      <c r="A1162" s="429">
        <v>22021035</v>
      </c>
      <c r="B1162" s="430" t="s">
        <v>1262</v>
      </c>
      <c r="C1162" s="969"/>
      <c r="D1162" s="437">
        <v>0</v>
      </c>
      <c r="E1162" s="437">
        <v>0</v>
      </c>
      <c r="F1162" s="437"/>
    </row>
    <row r="1163" spans="1:6" x14ac:dyDescent="0.25">
      <c r="A1163" s="429">
        <v>22021037</v>
      </c>
      <c r="B1163" s="430" t="s">
        <v>1263</v>
      </c>
      <c r="C1163" s="969"/>
      <c r="D1163" s="437">
        <v>0</v>
      </c>
      <c r="E1163" s="437">
        <v>0</v>
      </c>
      <c r="F1163" s="437"/>
    </row>
    <row r="1164" spans="1:6" x14ac:dyDescent="0.25">
      <c r="A1164" s="429">
        <v>22021064</v>
      </c>
      <c r="B1164" s="430" t="s">
        <v>1265</v>
      </c>
      <c r="C1164" s="969"/>
      <c r="D1164" s="437">
        <v>0</v>
      </c>
      <c r="E1164" s="437">
        <v>0</v>
      </c>
      <c r="F1164" s="437"/>
    </row>
    <row r="1165" spans="1:6" s="381" customFormat="1" x14ac:dyDescent="0.25">
      <c r="A1165" s="1044"/>
      <c r="B1165" s="1045" t="s">
        <v>2500</v>
      </c>
      <c r="C1165" s="1046">
        <f>SUM(C1105,C1108)</f>
        <v>4500000</v>
      </c>
      <c r="D1165" s="1046">
        <f t="shared" ref="D1165" si="234">SUM(D1105,D1108)</f>
        <v>6993995.0099999998</v>
      </c>
      <c r="E1165" s="1046">
        <f>SUM(E1105,E1108)</f>
        <v>6000000.4500000002</v>
      </c>
      <c r="F1165" s="1046">
        <f>SUM(F1105,F1108)</f>
        <v>6000000</v>
      </c>
    </row>
    <row r="1166" spans="1:6" s="381" customFormat="1" x14ac:dyDescent="0.25">
      <c r="A1166" s="1220"/>
      <c r="B1166" s="1221"/>
      <c r="C1166" s="121"/>
      <c r="D1166" s="121"/>
      <c r="E1166" s="1005"/>
      <c r="F1166" s="1005"/>
    </row>
    <row r="1167" spans="1:6" ht="18" customHeight="1" x14ac:dyDescent="0.25">
      <c r="A1167" s="1441" t="s">
        <v>1365</v>
      </c>
      <c r="B1167" s="1441"/>
      <c r="C1167" s="981"/>
      <c r="D1167" s="437"/>
      <c r="E1167" s="437"/>
      <c r="F1167" s="437"/>
    </row>
    <row r="1168" spans="1:6" ht="20.25" customHeight="1" x14ac:dyDescent="0.25">
      <c r="A1168" s="1447" t="s">
        <v>2501</v>
      </c>
      <c r="B1168" s="1447"/>
      <c r="C1168" s="813"/>
      <c r="D1168" s="437"/>
      <c r="E1168" s="437"/>
      <c r="F1168" s="437"/>
    </row>
    <row r="1169" spans="1:6" x14ac:dyDescent="0.25">
      <c r="A1169" s="1003">
        <v>21</v>
      </c>
      <c r="B1169" s="965" t="s">
        <v>1125</v>
      </c>
      <c r="C1169" s="966">
        <f t="shared" ref="C1169:F1169" si="235">SUM(C1171:C1171)</f>
        <v>540756742</v>
      </c>
      <c r="D1169" s="966">
        <f>SUM(D1171:D1171)</f>
        <v>509389788</v>
      </c>
      <c r="E1169" s="966">
        <f t="shared" si="235"/>
        <v>540298596</v>
      </c>
      <c r="F1169" s="966">
        <f t="shared" si="235"/>
        <v>449693487</v>
      </c>
    </row>
    <row r="1170" spans="1:6" x14ac:dyDescent="0.25">
      <c r="A1170" s="807">
        <v>210101</v>
      </c>
      <c r="B1170" s="965" t="s">
        <v>1126</v>
      </c>
      <c r="C1170" s="428">
        <v>0</v>
      </c>
      <c r="D1170" s="428"/>
      <c r="E1170" s="428"/>
      <c r="F1170" s="428"/>
    </row>
    <row r="1171" spans="1:6" x14ac:dyDescent="0.25">
      <c r="A1171" s="429">
        <v>21010101</v>
      </c>
      <c r="B1171" s="430" t="s">
        <v>1127</v>
      </c>
      <c r="C1171" s="435">
        <v>540756742</v>
      </c>
      <c r="D1171" s="428">
        <v>509389788</v>
      </c>
      <c r="E1171" s="437">
        <v>540298596</v>
      </c>
      <c r="F1171" s="436">
        <v>449693487</v>
      </c>
    </row>
    <row r="1172" spans="1:6" x14ac:dyDescent="0.25">
      <c r="A1172" s="1003">
        <v>2202</v>
      </c>
      <c r="B1172" s="965" t="s">
        <v>1119</v>
      </c>
      <c r="C1172" s="987">
        <f>(C1236-C1169)</f>
        <v>7475752685</v>
      </c>
      <c r="D1172" s="987">
        <f>(D1236-D1169)</f>
        <v>7417019032</v>
      </c>
      <c r="E1172" s="987">
        <f>(E1236-E1169)</f>
        <v>9468780759</v>
      </c>
      <c r="F1172" s="987">
        <f>(F1236-F1169)</f>
        <v>7914974045</v>
      </c>
    </row>
    <row r="1173" spans="1:6" x14ac:dyDescent="0.25">
      <c r="A1173" s="1003">
        <v>220201</v>
      </c>
      <c r="B1173" s="965" t="s">
        <v>1129</v>
      </c>
      <c r="C1173" s="966">
        <f t="shared" ref="C1173:F1173" si="236">SUM(C1174:C1176)</f>
        <v>143848000</v>
      </c>
      <c r="D1173" s="966">
        <f t="shared" si="236"/>
        <v>205616403</v>
      </c>
      <c r="E1173" s="966">
        <f t="shared" si="236"/>
        <v>275335000</v>
      </c>
      <c r="F1173" s="966">
        <f t="shared" si="236"/>
        <v>220000000</v>
      </c>
    </row>
    <row r="1174" spans="1:6" ht="18" customHeight="1" x14ac:dyDescent="0.25">
      <c r="A1174" s="429">
        <v>22020101</v>
      </c>
      <c r="B1174" s="430" t="s">
        <v>1131</v>
      </c>
      <c r="C1174" s="435">
        <v>11741000</v>
      </c>
      <c r="D1174" s="445">
        <v>23109000</v>
      </c>
      <c r="E1174" s="437">
        <v>25335000</v>
      </c>
      <c r="F1174" s="437">
        <v>20000000</v>
      </c>
    </row>
    <row r="1175" spans="1:6" ht="21" customHeight="1" x14ac:dyDescent="0.25">
      <c r="A1175" s="429" t="s">
        <v>1134</v>
      </c>
      <c r="B1175" s="430" t="s">
        <v>1306</v>
      </c>
      <c r="C1175" s="444">
        <v>0</v>
      </c>
      <c r="D1175" s="445">
        <v>0</v>
      </c>
      <c r="E1175" s="437"/>
      <c r="F1175" s="314"/>
    </row>
    <row r="1176" spans="1:6" ht="21" customHeight="1" x14ac:dyDescent="0.25">
      <c r="A1176" s="429" t="s">
        <v>1252</v>
      </c>
      <c r="B1176" s="430" t="s">
        <v>1253</v>
      </c>
      <c r="C1176" s="435">
        <v>132107000</v>
      </c>
      <c r="D1176" s="445">
        <v>182507403</v>
      </c>
      <c r="E1176" s="437">
        <v>250000000</v>
      </c>
      <c r="F1176" s="437">
        <v>200000000</v>
      </c>
    </row>
    <row r="1177" spans="1:6" x14ac:dyDescent="0.25">
      <c r="A1177" s="807">
        <v>220202</v>
      </c>
      <c r="B1177" s="965" t="s">
        <v>1137</v>
      </c>
      <c r="C1177" s="966">
        <f t="shared" ref="C1177:E1177" si="237">SUM(C1178:C1183)</f>
        <v>446816046</v>
      </c>
      <c r="D1177" s="966">
        <f t="shared" si="237"/>
        <v>6301428</v>
      </c>
      <c r="E1177" s="966">
        <f t="shared" si="237"/>
        <v>7089600</v>
      </c>
      <c r="F1177" s="966">
        <f>SUM(F1178:F1183)</f>
        <v>7500000</v>
      </c>
    </row>
    <row r="1178" spans="1:6" ht="18" customHeight="1" x14ac:dyDescent="0.25">
      <c r="A1178" s="429">
        <v>22020201</v>
      </c>
      <c r="B1178" s="430" t="s">
        <v>1139</v>
      </c>
      <c r="C1178" s="435">
        <v>442084226</v>
      </c>
      <c r="D1178" s="437">
        <v>0</v>
      </c>
      <c r="E1178" s="437"/>
      <c r="F1178" s="314"/>
    </row>
    <row r="1179" spans="1:6" ht="18" customHeight="1" x14ac:dyDescent="0.25">
      <c r="A1179" s="429">
        <v>22020202</v>
      </c>
      <c r="B1179" s="430" t="s">
        <v>1141</v>
      </c>
      <c r="C1179" s="444">
        <v>0</v>
      </c>
      <c r="D1179" s="437">
        <v>0</v>
      </c>
      <c r="E1179" s="437"/>
      <c r="F1179" s="314"/>
    </row>
    <row r="1180" spans="1:6" ht="24.75" customHeight="1" x14ac:dyDescent="0.25">
      <c r="A1180" s="429">
        <v>22020203</v>
      </c>
      <c r="B1180" s="430" t="s">
        <v>1143</v>
      </c>
      <c r="C1180" s="435">
        <v>3841820</v>
      </c>
      <c r="D1180" s="435">
        <v>2504520</v>
      </c>
      <c r="E1180" s="437">
        <v>2600000</v>
      </c>
      <c r="F1180" s="437">
        <v>3000000</v>
      </c>
    </row>
    <row r="1181" spans="1:6" ht="19.5" customHeight="1" x14ac:dyDescent="0.25">
      <c r="A1181" s="429">
        <v>22020204</v>
      </c>
      <c r="B1181" s="430" t="s">
        <v>1145</v>
      </c>
      <c r="C1181" s="444">
        <v>0</v>
      </c>
      <c r="D1181" s="435">
        <v>378467</v>
      </c>
      <c r="E1181" s="437">
        <v>489600</v>
      </c>
      <c r="F1181" s="432">
        <v>500000</v>
      </c>
    </row>
    <row r="1182" spans="1:6" ht="17.25" customHeight="1" x14ac:dyDescent="0.25">
      <c r="A1182" s="429">
        <v>22020205</v>
      </c>
      <c r="B1182" s="430" t="s">
        <v>1147</v>
      </c>
      <c r="C1182" s="444">
        <v>0</v>
      </c>
      <c r="D1182" s="435">
        <v>0</v>
      </c>
      <c r="E1182" s="437"/>
      <c r="F1182" s="442">
        <v>0</v>
      </c>
    </row>
    <row r="1183" spans="1:6" ht="17.25" customHeight="1" x14ac:dyDescent="0.25">
      <c r="A1183" s="429" t="s">
        <v>1340</v>
      </c>
      <c r="B1183" s="430" t="s">
        <v>1341</v>
      </c>
      <c r="C1183" s="435">
        <v>890000</v>
      </c>
      <c r="D1183" s="435">
        <v>3418441</v>
      </c>
      <c r="E1183" s="437">
        <v>4000000</v>
      </c>
      <c r="F1183" s="437">
        <v>4000000</v>
      </c>
    </row>
    <row r="1184" spans="1:6" ht="19.5" customHeight="1" x14ac:dyDescent="0.25">
      <c r="A1184" s="807">
        <v>220203</v>
      </c>
      <c r="B1184" s="965" t="s">
        <v>1149</v>
      </c>
      <c r="C1184" s="966">
        <f t="shared" ref="C1184:E1184" si="238">SUM(C1185:C1191)</f>
        <v>13232945</v>
      </c>
      <c r="D1184" s="966">
        <f t="shared" si="238"/>
        <v>23243335</v>
      </c>
      <c r="E1184" s="966">
        <f t="shared" si="238"/>
        <v>38814830</v>
      </c>
      <c r="F1184" s="966">
        <f>SUM(F1185:F1191)</f>
        <v>31404500</v>
      </c>
    </row>
    <row r="1185" spans="1:7" ht="18.75" customHeight="1" x14ac:dyDescent="0.25">
      <c r="A1185" s="429">
        <v>22020301</v>
      </c>
      <c r="B1185" s="430" t="s">
        <v>1151</v>
      </c>
      <c r="C1185" s="435">
        <v>3577000</v>
      </c>
      <c r="D1185" s="435">
        <v>7972369</v>
      </c>
      <c r="E1185" s="437">
        <v>8000000</v>
      </c>
      <c r="F1185" s="437">
        <v>8000000</v>
      </c>
    </row>
    <row r="1186" spans="1:7" ht="19.5" customHeight="1" x14ac:dyDescent="0.25">
      <c r="A1186" s="429">
        <v>22020302</v>
      </c>
      <c r="B1186" s="430" t="s">
        <v>1153</v>
      </c>
      <c r="C1186" s="444">
        <v>0</v>
      </c>
      <c r="D1186" s="435">
        <v>89281</v>
      </c>
      <c r="E1186" s="437">
        <v>115500</v>
      </c>
      <c r="F1186" s="432">
        <v>100000</v>
      </c>
    </row>
    <row r="1187" spans="1:7" ht="19.5" customHeight="1" x14ac:dyDescent="0.25">
      <c r="A1187" s="429">
        <v>22020303</v>
      </c>
      <c r="B1187" s="430" t="s">
        <v>1155</v>
      </c>
      <c r="C1187" s="444">
        <v>0</v>
      </c>
      <c r="D1187" s="435">
        <v>1796022</v>
      </c>
      <c r="E1187" s="437">
        <v>1804500</v>
      </c>
      <c r="F1187" s="432">
        <v>1804500</v>
      </c>
    </row>
    <row r="1188" spans="1:7" ht="19.5" customHeight="1" x14ac:dyDescent="0.25">
      <c r="A1188" s="429">
        <v>22020304</v>
      </c>
      <c r="B1188" s="430" t="s">
        <v>1157</v>
      </c>
      <c r="C1188" s="435">
        <v>4050000</v>
      </c>
      <c r="D1188" s="435">
        <v>1632833</v>
      </c>
      <c r="E1188" s="437">
        <v>1867200</v>
      </c>
      <c r="F1188" s="437">
        <v>1500000</v>
      </c>
    </row>
    <row r="1189" spans="1:7" ht="22.5" customHeight="1" x14ac:dyDescent="0.25">
      <c r="A1189" s="429">
        <v>22020305</v>
      </c>
      <c r="B1189" s="430" t="s">
        <v>1159</v>
      </c>
      <c r="C1189" s="435">
        <v>854000</v>
      </c>
      <c r="D1189" s="435">
        <v>11752830</v>
      </c>
      <c r="E1189" s="437">
        <v>23207630</v>
      </c>
      <c r="F1189" s="437">
        <v>20000000</v>
      </c>
    </row>
    <row r="1190" spans="1:7" x14ac:dyDescent="0.25">
      <c r="A1190" s="429">
        <v>22020306</v>
      </c>
      <c r="B1190" s="430" t="s">
        <v>1161</v>
      </c>
      <c r="C1190" s="435">
        <v>4751945</v>
      </c>
      <c r="D1190" s="435">
        <v>0</v>
      </c>
      <c r="E1190" s="437">
        <v>3820000</v>
      </c>
      <c r="F1190" s="442">
        <v>0</v>
      </c>
    </row>
    <row r="1191" spans="1:7" ht="25.5" x14ac:dyDescent="0.25">
      <c r="A1191" s="429" t="s">
        <v>1375</v>
      </c>
      <c r="B1191" s="430" t="s">
        <v>1376</v>
      </c>
      <c r="C1191" s="444">
        <v>0</v>
      </c>
      <c r="D1191" s="435">
        <v>0</v>
      </c>
      <c r="E1191" s="437"/>
      <c r="F1191" s="314"/>
    </row>
    <row r="1192" spans="1:7" x14ac:dyDescent="0.25">
      <c r="A1192" s="807">
        <v>220204</v>
      </c>
      <c r="B1192" s="965" t="s">
        <v>1353</v>
      </c>
      <c r="C1192" s="966">
        <f t="shared" ref="C1192:E1192" si="239">SUM(C1193:C1198)</f>
        <v>56716500</v>
      </c>
      <c r="D1192" s="966">
        <f>SUM(D1193:D1198)</f>
        <v>35240205</v>
      </c>
      <c r="E1192" s="966">
        <f t="shared" si="239"/>
        <v>36072000</v>
      </c>
      <c r="F1192" s="966">
        <f>SUM(F1193:F1198)</f>
        <v>29300000</v>
      </c>
    </row>
    <row r="1193" spans="1:7" ht="21.75" customHeight="1" x14ac:dyDescent="0.25">
      <c r="A1193" s="429">
        <v>22020401</v>
      </c>
      <c r="B1193" s="430" t="s">
        <v>1175</v>
      </c>
      <c r="C1193" s="435">
        <v>7400000</v>
      </c>
      <c r="D1193" s="435">
        <v>6433829</v>
      </c>
      <c r="E1193" s="437">
        <v>6435000</v>
      </c>
      <c r="F1193" s="432">
        <v>5000000</v>
      </c>
    </row>
    <row r="1194" spans="1:7" ht="23.25" customHeight="1" x14ac:dyDescent="0.25">
      <c r="A1194" s="429">
        <v>22020402</v>
      </c>
      <c r="B1194" s="430" t="s">
        <v>1177</v>
      </c>
      <c r="C1194" s="435">
        <v>8297400</v>
      </c>
      <c r="D1194" s="435">
        <v>1688307</v>
      </c>
      <c r="E1194" s="437">
        <v>1796000</v>
      </c>
      <c r="F1194" s="432">
        <v>1600000</v>
      </c>
    </row>
    <row r="1195" spans="1:7" ht="21.75" customHeight="1" x14ac:dyDescent="0.25">
      <c r="A1195" s="429">
        <v>22020403</v>
      </c>
      <c r="B1195" s="430" t="s">
        <v>1179</v>
      </c>
      <c r="C1195" s="435">
        <v>20481000</v>
      </c>
      <c r="D1195" s="435">
        <v>14931500</v>
      </c>
      <c r="E1195" s="437">
        <v>15000000</v>
      </c>
      <c r="F1195" s="432">
        <v>10000000</v>
      </c>
    </row>
    <row r="1196" spans="1:7" ht="24.75" customHeight="1" x14ac:dyDescent="0.25">
      <c r="A1196" s="429">
        <v>22020404</v>
      </c>
      <c r="B1196" s="430" t="s">
        <v>1181</v>
      </c>
      <c r="C1196" s="435">
        <v>18108100</v>
      </c>
      <c r="D1196" s="435">
        <v>7466408</v>
      </c>
      <c r="E1196" s="437">
        <v>8000000</v>
      </c>
      <c r="F1196" s="432">
        <v>8000000</v>
      </c>
    </row>
    <row r="1197" spans="1:7" ht="20.25" customHeight="1" x14ac:dyDescent="0.25">
      <c r="A1197" s="429">
        <v>22020405</v>
      </c>
      <c r="B1197" s="430" t="s">
        <v>1183</v>
      </c>
      <c r="C1197" s="435">
        <v>2430000</v>
      </c>
      <c r="D1197" s="435">
        <v>3356616</v>
      </c>
      <c r="E1197" s="437">
        <v>3456000</v>
      </c>
      <c r="F1197" s="437">
        <v>3500000</v>
      </c>
    </row>
    <row r="1198" spans="1:7" ht="16.5" customHeight="1" x14ac:dyDescent="0.25">
      <c r="A1198" s="429">
        <v>22020406</v>
      </c>
      <c r="B1198" s="430" t="s">
        <v>1185</v>
      </c>
      <c r="C1198" s="444">
        <v>0</v>
      </c>
      <c r="D1198" s="435">
        <v>1363545</v>
      </c>
      <c r="E1198" s="437">
        <v>1385000</v>
      </c>
      <c r="F1198" s="432">
        <v>1200000</v>
      </c>
    </row>
    <row r="1199" spans="1:7" x14ac:dyDescent="0.25">
      <c r="A1199" s="1003">
        <v>220205</v>
      </c>
      <c r="B1199" s="965" t="s">
        <v>1189</v>
      </c>
      <c r="C1199" s="966">
        <f t="shared" ref="C1199:F1199" si="240">SUM(C1200:C1202)</f>
        <v>31544000</v>
      </c>
      <c r="D1199" s="966">
        <f t="shared" si="240"/>
        <v>33831500</v>
      </c>
      <c r="E1199" s="966">
        <f t="shared" si="240"/>
        <v>40000000</v>
      </c>
      <c r="F1199" s="966">
        <f t="shared" si="240"/>
        <v>20000000</v>
      </c>
      <c r="G1199">
        <v>35797337</v>
      </c>
    </row>
    <row r="1200" spans="1:7" x14ac:dyDescent="0.25">
      <c r="A1200" s="429">
        <v>22020501</v>
      </c>
      <c r="B1200" s="430" t="s">
        <v>1191</v>
      </c>
      <c r="C1200" s="428"/>
      <c r="D1200" s="437">
        <v>0</v>
      </c>
      <c r="E1200" s="437"/>
      <c r="F1200" s="846"/>
      <c r="G1200" s="129">
        <f>G1199-D1192</f>
        <v>557132</v>
      </c>
    </row>
    <row r="1201" spans="1:6" x14ac:dyDescent="0.25">
      <c r="A1201" s="429">
        <v>22020502</v>
      </c>
      <c r="B1201" s="430" t="s">
        <v>1193</v>
      </c>
      <c r="C1201" s="428"/>
      <c r="D1201" s="437">
        <v>0</v>
      </c>
      <c r="E1201" s="437"/>
      <c r="F1201" s="846"/>
    </row>
    <row r="1202" spans="1:6" ht="17.25" customHeight="1" x14ac:dyDescent="0.25">
      <c r="A1202" s="429">
        <v>22020503</v>
      </c>
      <c r="B1202" s="430" t="s">
        <v>1377</v>
      </c>
      <c r="C1202" s="435">
        <v>31544000</v>
      </c>
      <c r="D1202" s="445">
        <v>33831500</v>
      </c>
      <c r="E1202" s="437">
        <v>40000000</v>
      </c>
      <c r="F1202" s="437">
        <v>20000000</v>
      </c>
    </row>
    <row r="1203" spans="1:6" x14ac:dyDescent="0.25">
      <c r="A1203" s="1003">
        <v>220206</v>
      </c>
      <c r="B1203" s="965" t="s">
        <v>1195</v>
      </c>
      <c r="C1203" s="966">
        <f t="shared" ref="C1203:E1203" si="241">SUM(C1204:C1206)</f>
        <v>5550170000</v>
      </c>
      <c r="D1203" s="966">
        <f t="shared" si="241"/>
        <v>6428267536</v>
      </c>
      <c r="E1203" s="966">
        <f t="shared" si="241"/>
        <v>7762988300</v>
      </c>
      <c r="F1203" s="966">
        <f>SUM(F1204:F1206)</f>
        <v>6012754000</v>
      </c>
    </row>
    <row r="1204" spans="1:6" x14ac:dyDescent="0.25">
      <c r="A1204" s="429">
        <v>22020601</v>
      </c>
      <c r="B1204" s="430" t="s">
        <v>1197</v>
      </c>
      <c r="C1204" s="435">
        <v>10438000</v>
      </c>
      <c r="D1204" s="435">
        <v>9544800</v>
      </c>
      <c r="E1204" s="437">
        <v>10000000</v>
      </c>
      <c r="F1204" s="437">
        <v>10000000</v>
      </c>
    </row>
    <row r="1205" spans="1:6" ht="21" customHeight="1" x14ac:dyDescent="0.25">
      <c r="A1205" s="429">
        <v>22020605</v>
      </c>
      <c r="B1205" s="430" t="s">
        <v>1205</v>
      </c>
      <c r="C1205" s="428"/>
      <c r="D1205" s="435">
        <v>2672736</v>
      </c>
      <c r="E1205" s="437">
        <v>2988300</v>
      </c>
      <c r="F1205" s="437">
        <v>2754000</v>
      </c>
    </row>
    <row r="1206" spans="1:6" ht="20.25" customHeight="1" x14ac:dyDescent="0.25">
      <c r="A1206" s="429" t="s">
        <v>1378</v>
      </c>
      <c r="B1206" s="430" t="s">
        <v>1379</v>
      </c>
      <c r="C1206" s="435">
        <v>5539732000</v>
      </c>
      <c r="D1206" s="445">
        <v>6416050000</v>
      </c>
      <c r="E1206" s="437">
        <v>7750000000</v>
      </c>
      <c r="F1206" s="437">
        <v>6000000000</v>
      </c>
    </row>
    <row r="1207" spans="1:6" x14ac:dyDescent="0.25">
      <c r="A1207" s="807">
        <v>220207</v>
      </c>
      <c r="B1207" s="965" t="s">
        <v>1207</v>
      </c>
      <c r="C1207" s="966">
        <f t="shared" ref="C1207:E1207" si="242">SUM(C1208:C1213)</f>
        <v>1194276604</v>
      </c>
      <c r="D1207" s="966">
        <f t="shared" si="242"/>
        <v>617108792</v>
      </c>
      <c r="E1207" s="966">
        <f t="shared" si="242"/>
        <v>1209082749</v>
      </c>
      <c r="F1207" s="966">
        <f>SUM(F1208:F1213)</f>
        <v>1450000000</v>
      </c>
    </row>
    <row r="1208" spans="1:6" x14ac:dyDescent="0.25">
      <c r="A1208" s="429">
        <v>22020701</v>
      </c>
      <c r="B1208" s="430" t="s">
        <v>1209</v>
      </c>
      <c r="C1208" s="428"/>
      <c r="D1208" s="437">
        <v>0</v>
      </c>
      <c r="E1208" s="437">
        <v>0</v>
      </c>
      <c r="F1208" s="437">
        <v>0</v>
      </c>
    </row>
    <row r="1209" spans="1:6" x14ac:dyDescent="0.25">
      <c r="A1209" s="429">
        <v>22020702</v>
      </c>
      <c r="B1209" s="430" t="s">
        <v>1211</v>
      </c>
      <c r="C1209" s="428"/>
      <c r="D1209" s="437">
        <v>0</v>
      </c>
      <c r="E1209" s="437">
        <v>0</v>
      </c>
      <c r="F1209" s="437">
        <v>0</v>
      </c>
    </row>
    <row r="1210" spans="1:6" x14ac:dyDescent="0.25">
      <c r="A1210" s="429">
        <v>22020703</v>
      </c>
      <c r="B1210" s="430" t="s">
        <v>1213</v>
      </c>
      <c r="C1210" s="428"/>
      <c r="D1210" s="437">
        <v>0</v>
      </c>
      <c r="E1210" s="437">
        <v>0</v>
      </c>
      <c r="F1210" s="437">
        <v>0</v>
      </c>
    </row>
    <row r="1211" spans="1:6" x14ac:dyDescent="0.25">
      <c r="A1211" s="429">
        <v>22020704</v>
      </c>
      <c r="B1211" s="430" t="s">
        <v>1215</v>
      </c>
      <c r="C1211" s="428"/>
      <c r="D1211" s="437">
        <v>0</v>
      </c>
      <c r="E1211" s="437">
        <v>0</v>
      </c>
      <c r="F1211" s="437">
        <v>0</v>
      </c>
    </row>
    <row r="1212" spans="1:6" ht="18" customHeight="1" x14ac:dyDescent="0.25">
      <c r="A1212" s="429" t="s">
        <v>2502</v>
      </c>
      <c r="B1212" s="430" t="s">
        <v>1355</v>
      </c>
      <c r="C1212" s="435">
        <v>48510000</v>
      </c>
      <c r="D1212" s="437">
        <v>49271500</v>
      </c>
      <c r="E1212" s="437">
        <v>50000000</v>
      </c>
      <c r="F1212" s="437">
        <v>50000000</v>
      </c>
    </row>
    <row r="1213" spans="1:6" x14ac:dyDescent="0.25">
      <c r="A1213" s="972" t="s">
        <v>1287</v>
      </c>
      <c r="B1213" s="430" t="s">
        <v>1288</v>
      </c>
      <c r="C1213" s="435">
        <v>1145766604</v>
      </c>
      <c r="D1213" s="445">
        <v>567837292</v>
      </c>
      <c r="E1213" s="437">
        <v>1159082749</v>
      </c>
      <c r="F1213" s="437">
        <v>1400000000</v>
      </c>
    </row>
    <row r="1214" spans="1:6" x14ac:dyDescent="0.25">
      <c r="A1214" s="1003">
        <v>220208</v>
      </c>
      <c r="B1214" s="965" t="s">
        <v>1217</v>
      </c>
      <c r="C1214" s="966">
        <f t="shared" ref="C1214:E1214" si="243">SUM(C1215:C1216)</f>
        <v>18503000</v>
      </c>
      <c r="D1214" s="966">
        <f t="shared" si="243"/>
        <v>17592082</v>
      </c>
      <c r="E1214" s="966">
        <f t="shared" si="243"/>
        <v>18327860</v>
      </c>
      <c r="F1214" s="966">
        <f>SUM(F1215:F1216)</f>
        <v>18868020</v>
      </c>
    </row>
    <row r="1215" spans="1:6" ht="15" customHeight="1" x14ac:dyDescent="0.25">
      <c r="A1215" s="429">
        <v>22020801</v>
      </c>
      <c r="B1215" s="430" t="s">
        <v>1219</v>
      </c>
      <c r="C1215" s="435">
        <v>2609000</v>
      </c>
      <c r="D1215" s="435">
        <v>3235552</v>
      </c>
      <c r="E1215" s="437">
        <v>3868020</v>
      </c>
      <c r="F1215" s="437">
        <v>3868020</v>
      </c>
    </row>
    <row r="1216" spans="1:6" ht="21" customHeight="1" x14ac:dyDescent="0.25">
      <c r="A1216" s="429">
        <v>22020803</v>
      </c>
      <c r="B1216" s="430" t="s">
        <v>1223</v>
      </c>
      <c r="C1216" s="435">
        <v>15894000</v>
      </c>
      <c r="D1216" s="435">
        <v>14356530</v>
      </c>
      <c r="E1216" s="437">
        <v>14459840</v>
      </c>
      <c r="F1216" s="432">
        <v>15000000</v>
      </c>
    </row>
    <row r="1217" spans="1:6" x14ac:dyDescent="0.25">
      <c r="A1217" s="807">
        <v>220209</v>
      </c>
      <c r="B1217" s="965" t="s">
        <v>1290</v>
      </c>
      <c r="C1217" s="966">
        <f>SUM(C1218:C1221)</f>
        <v>0</v>
      </c>
      <c r="D1217" s="966">
        <f t="shared" ref="D1217:F1217" si="244">SUM(D1218:D1221)</f>
        <v>0</v>
      </c>
      <c r="E1217" s="966">
        <f t="shared" si="244"/>
        <v>0</v>
      </c>
      <c r="F1217" s="966">
        <f t="shared" si="244"/>
        <v>0</v>
      </c>
    </row>
    <row r="1218" spans="1:6" x14ac:dyDescent="0.25">
      <c r="A1218" s="1028">
        <v>22020901</v>
      </c>
      <c r="B1218" s="1029" t="s">
        <v>1380</v>
      </c>
      <c r="C1218" s="1194">
        <v>0</v>
      </c>
      <c r="D1218" s="1005">
        <v>0</v>
      </c>
      <c r="E1218" s="1005">
        <v>0</v>
      </c>
      <c r="F1218" s="1005">
        <v>0</v>
      </c>
    </row>
    <row r="1219" spans="1:6" x14ac:dyDescent="0.25">
      <c r="A1219" s="429">
        <v>22020902</v>
      </c>
      <c r="B1219" s="430" t="s">
        <v>1294</v>
      </c>
      <c r="C1219" s="1194">
        <v>0</v>
      </c>
      <c r="D1219" s="437">
        <v>0</v>
      </c>
      <c r="E1219" s="437">
        <v>0</v>
      </c>
      <c r="F1219" s="437">
        <v>0</v>
      </c>
    </row>
    <row r="1220" spans="1:6" x14ac:dyDescent="0.25">
      <c r="A1220" s="429">
        <v>22020903</v>
      </c>
      <c r="B1220" s="430" t="s">
        <v>1381</v>
      </c>
      <c r="C1220" s="1194">
        <v>0</v>
      </c>
      <c r="D1220" s="437">
        <v>0</v>
      </c>
      <c r="E1220" s="437">
        <v>0</v>
      </c>
      <c r="F1220" s="437">
        <v>0</v>
      </c>
    </row>
    <row r="1221" spans="1:6" x14ac:dyDescent="0.25">
      <c r="A1221" s="429">
        <v>22020904</v>
      </c>
      <c r="B1221" s="430" t="s">
        <v>1382</v>
      </c>
      <c r="C1221" s="1194">
        <v>0</v>
      </c>
      <c r="D1221" s="437">
        <v>0</v>
      </c>
      <c r="E1221" s="437">
        <v>0</v>
      </c>
      <c r="F1221" s="437">
        <v>0</v>
      </c>
    </row>
    <row r="1222" spans="1:6" x14ac:dyDescent="0.25">
      <c r="A1222" s="807">
        <v>220210</v>
      </c>
      <c r="B1222" s="965" t="s">
        <v>1227</v>
      </c>
      <c r="C1222" s="966">
        <f t="shared" ref="C1222:E1222" si="245">SUM(C1223:C1235)</f>
        <v>20645590</v>
      </c>
      <c r="D1222" s="966">
        <f t="shared" si="245"/>
        <v>49817751</v>
      </c>
      <c r="E1222" s="966">
        <f t="shared" si="245"/>
        <v>81070420</v>
      </c>
      <c r="F1222" s="966">
        <f>SUM(F1223:F1235)</f>
        <v>125147525</v>
      </c>
    </row>
    <row r="1223" spans="1:6" ht="21" customHeight="1" x14ac:dyDescent="0.25">
      <c r="A1223" s="429">
        <v>22021001</v>
      </c>
      <c r="B1223" s="430" t="s">
        <v>1228</v>
      </c>
      <c r="C1223" s="435">
        <v>6919650</v>
      </c>
      <c r="D1223" s="435">
        <v>5280286</v>
      </c>
      <c r="E1223" s="437">
        <v>5382000</v>
      </c>
      <c r="F1223" s="445">
        <v>4500000</v>
      </c>
    </row>
    <row r="1224" spans="1:6" ht="24.75" customHeight="1" x14ac:dyDescent="0.25">
      <c r="A1224" s="429">
        <v>22021003</v>
      </c>
      <c r="B1224" s="430" t="s">
        <v>1229</v>
      </c>
      <c r="C1224" s="435">
        <v>9340940</v>
      </c>
      <c r="D1224" s="435">
        <v>7090370</v>
      </c>
      <c r="E1224" s="437">
        <v>7840370</v>
      </c>
      <c r="F1224" s="437">
        <v>5840370</v>
      </c>
    </row>
    <row r="1225" spans="1:6" ht="24" customHeight="1" x14ac:dyDescent="0.25">
      <c r="A1225" s="429">
        <v>22021006</v>
      </c>
      <c r="B1225" s="430" t="s">
        <v>1231</v>
      </c>
      <c r="C1225" s="444">
        <v>0</v>
      </c>
      <c r="D1225" s="435">
        <v>881220</v>
      </c>
      <c r="E1225" s="437">
        <v>1200000</v>
      </c>
      <c r="F1225" s="432">
        <v>1000000</v>
      </c>
    </row>
    <row r="1226" spans="1:6" x14ac:dyDescent="0.25">
      <c r="A1226" s="429">
        <v>22021007</v>
      </c>
      <c r="B1226" s="430" t="s">
        <v>1243</v>
      </c>
      <c r="C1226" s="444">
        <v>0</v>
      </c>
      <c r="D1226" s="437">
        <v>0</v>
      </c>
      <c r="E1226" s="437"/>
      <c r="F1226" s="433"/>
    </row>
    <row r="1227" spans="1:6" ht="20.25" customHeight="1" x14ac:dyDescent="0.25">
      <c r="A1227" s="429">
        <v>22021014</v>
      </c>
      <c r="B1227" s="430" t="s">
        <v>1300</v>
      </c>
      <c r="C1227" s="444">
        <v>0</v>
      </c>
      <c r="D1227" s="437">
        <v>344000</v>
      </c>
      <c r="E1227" s="437">
        <v>367070</v>
      </c>
      <c r="F1227" s="432">
        <v>350000</v>
      </c>
    </row>
    <row r="1228" spans="1:6" x14ac:dyDescent="0.25">
      <c r="A1228" s="429">
        <v>22021022</v>
      </c>
      <c r="B1228" s="430" t="s">
        <v>1234</v>
      </c>
      <c r="C1228" s="435">
        <v>4385000</v>
      </c>
      <c r="D1228" s="437">
        <v>0</v>
      </c>
      <c r="E1228" s="437"/>
      <c r="F1228" s="433"/>
    </row>
    <row r="1229" spans="1:6" ht="21" customHeight="1" x14ac:dyDescent="0.25">
      <c r="A1229" s="429">
        <v>22021023</v>
      </c>
      <c r="B1229" s="430" t="s">
        <v>1235</v>
      </c>
      <c r="C1229" s="444">
        <v>0</v>
      </c>
      <c r="D1229" s="435">
        <v>6812000</v>
      </c>
      <c r="E1229" s="437">
        <v>8820000</v>
      </c>
      <c r="F1229" s="437">
        <v>8820000</v>
      </c>
    </row>
    <row r="1230" spans="1:6" x14ac:dyDescent="0.25">
      <c r="A1230" s="429">
        <v>22021026</v>
      </c>
      <c r="B1230" s="430" t="s">
        <v>787</v>
      </c>
      <c r="C1230" s="444">
        <v>0</v>
      </c>
      <c r="D1230" s="437">
        <v>0</v>
      </c>
      <c r="E1230" s="437">
        <v>0</v>
      </c>
      <c r="F1230" s="437"/>
    </row>
    <row r="1231" spans="1:6" x14ac:dyDescent="0.25">
      <c r="A1231" s="429">
        <v>22021031</v>
      </c>
      <c r="B1231" s="430" t="s">
        <v>1261</v>
      </c>
      <c r="C1231" s="444">
        <v>0</v>
      </c>
      <c r="D1231" s="437">
        <v>0</v>
      </c>
      <c r="E1231" s="437">
        <v>0</v>
      </c>
      <c r="F1231" s="437"/>
    </row>
    <row r="1232" spans="1:6" x14ac:dyDescent="0.25">
      <c r="A1232" s="429">
        <v>22021042</v>
      </c>
      <c r="B1232" s="430" t="s">
        <v>1383</v>
      </c>
      <c r="C1232" s="444">
        <v>0</v>
      </c>
      <c r="D1232" s="437">
        <v>0</v>
      </c>
      <c r="E1232" s="437">
        <v>0</v>
      </c>
      <c r="F1232" s="437"/>
    </row>
    <row r="1233" spans="1:7" x14ac:dyDescent="0.25">
      <c r="A1233" s="429">
        <v>22021043</v>
      </c>
      <c r="B1233" s="430" t="s">
        <v>1384</v>
      </c>
      <c r="C1233" s="444">
        <v>0</v>
      </c>
      <c r="D1233" s="437">
        <v>0</v>
      </c>
      <c r="E1233" s="437">
        <v>0</v>
      </c>
      <c r="F1233" s="437"/>
    </row>
    <row r="1234" spans="1:7" x14ac:dyDescent="0.25">
      <c r="A1234" s="429">
        <v>22021044</v>
      </c>
      <c r="B1234" s="430" t="s">
        <v>1385</v>
      </c>
      <c r="C1234" s="444">
        <v>0</v>
      </c>
      <c r="D1234" s="435">
        <v>29409875</v>
      </c>
      <c r="E1234" s="428">
        <v>56960980</v>
      </c>
      <c r="F1234" s="428">
        <v>104637155</v>
      </c>
    </row>
    <row r="1235" spans="1:7" x14ac:dyDescent="0.25">
      <c r="A1235" s="429">
        <v>22021093</v>
      </c>
      <c r="B1235" s="430" t="s">
        <v>2503</v>
      </c>
      <c r="C1235" s="969">
        <v>0</v>
      </c>
      <c r="D1235" s="428">
        <v>0</v>
      </c>
      <c r="E1235" s="437">
        <v>500000</v>
      </c>
      <c r="F1235" s="437">
        <v>0</v>
      </c>
    </row>
    <row r="1236" spans="1:7" ht="16.5" customHeight="1" x14ac:dyDescent="0.25">
      <c r="A1236" s="1047"/>
      <c r="B1236" s="1048" t="s">
        <v>1393</v>
      </c>
      <c r="C1236" s="1049">
        <f>SUM(C1169,C1173,C1177,C1184,C1192,C1199,C1203,C1207,C1214,C1217,C1222)</f>
        <v>8016509427</v>
      </c>
      <c r="D1236" s="1049">
        <f>SUM(D1169,D1173,D1177,D1184,D1192,D1199,D1203,D1207,D1214,D1217,D1222)</f>
        <v>7926408820</v>
      </c>
      <c r="E1236" s="1049">
        <f t="shared" ref="E1236" si="246">SUM(E1169,E1173,E1177,E1184,E1192,E1199,E1203,E1207,E1214,E1217,E1222)</f>
        <v>10009079355</v>
      </c>
      <c r="F1236" s="1049">
        <f>SUM(F1169,F1173,F1177,F1184,F1192,F1199,F1203,F1207,F1214,F1217,F1222)</f>
        <v>8364667532</v>
      </c>
      <c r="G1236" s="129"/>
    </row>
    <row r="1237" spans="1:7" ht="24.75" customHeight="1" x14ac:dyDescent="0.25">
      <c r="A1237" s="807">
        <v>2204</v>
      </c>
      <c r="B1237" s="1050" t="s">
        <v>1267</v>
      </c>
      <c r="C1237" s="976">
        <f>SUM(C1238:C1238)</f>
        <v>0</v>
      </c>
      <c r="D1237" s="976">
        <f>SUM(D1238:D1238)</f>
        <v>0</v>
      </c>
      <c r="E1237" s="976">
        <f t="shared" ref="E1237" si="247">SUM(E1238:E1238)</f>
        <v>0</v>
      </c>
      <c r="F1237" s="976">
        <f>SUM(F1238:F1238)</f>
        <v>100000000</v>
      </c>
    </row>
    <row r="1238" spans="1:7" x14ac:dyDescent="0.25">
      <c r="A1238" s="807">
        <v>220403</v>
      </c>
      <c r="B1238" s="1050" t="s">
        <v>1386</v>
      </c>
      <c r="C1238" s="976">
        <f t="shared" ref="C1238:E1238" si="248">SUM(C1239:C1241)</f>
        <v>0</v>
      </c>
      <c r="D1238" s="976">
        <f t="shared" si="248"/>
        <v>0</v>
      </c>
      <c r="E1238" s="976">
        <f t="shared" si="248"/>
        <v>0</v>
      </c>
      <c r="F1238" s="976">
        <f>SUM(F1239:F1241)</f>
        <v>100000000</v>
      </c>
    </row>
    <row r="1239" spans="1:7" x14ac:dyDescent="0.25">
      <c r="A1239" s="972" t="s">
        <v>1387</v>
      </c>
      <c r="B1239" s="1051" t="s">
        <v>1388</v>
      </c>
      <c r="C1239" s="1002">
        <v>0</v>
      </c>
      <c r="D1239" s="428">
        <v>0</v>
      </c>
      <c r="E1239" s="428">
        <v>0</v>
      </c>
      <c r="F1239" s="439">
        <v>30000000</v>
      </c>
    </row>
    <row r="1240" spans="1:7" x14ac:dyDescent="0.25">
      <c r="A1240" s="972" t="s">
        <v>1389</v>
      </c>
      <c r="B1240" s="1051" t="s">
        <v>1390</v>
      </c>
      <c r="C1240" s="1002">
        <v>0</v>
      </c>
      <c r="D1240" s="428">
        <v>0</v>
      </c>
      <c r="E1240" s="428">
        <v>0</v>
      </c>
      <c r="F1240" s="439">
        <v>30000000</v>
      </c>
    </row>
    <row r="1241" spans="1:7" x14ac:dyDescent="0.25">
      <c r="A1241" s="972" t="s">
        <v>1391</v>
      </c>
      <c r="B1241" s="1051" t="s">
        <v>1392</v>
      </c>
      <c r="C1241" s="1002"/>
      <c r="D1241" s="428">
        <v>0</v>
      </c>
      <c r="E1241" s="428">
        <v>0</v>
      </c>
      <c r="F1241" s="439">
        <v>40000000</v>
      </c>
    </row>
    <row r="1242" spans="1:7" ht="19.5" customHeight="1" x14ac:dyDescent="0.25">
      <c r="A1242" s="1052">
        <v>2206</v>
      </c>
      <c r="B1242" s="1053" t="s">
        <v>1394</v>
      </c>
      <c r="C1242" s="1054">
        <f>SUM(C1243:C1250)</f>
        <v>21904092305.77</v>
      </c>
      <c r="D1242" s="1054">
        <f t="shared" ref="D1242:E1242" si="249">SUM(D1243:D1250)</f>
        <v>12943312553</v>
      </c>
      <c r="E1242" s="1054">
        <f t="shared" si="249"/>
        <v>8478305720</v>
      </c>
      <c r="F1242" s="1054">
        <f>SUM(F1243:F1250)</f>
        <v>8888692484</v>
      </c>
    </row>
    <row r="1243" spans="1:7" ht="18.75" customHeight="1" x14ac:dyDescent="0.25">
      <c r="A1243" s="972">
        <v>22040104</v>
      </c>
      <c r="B1243" s="430" t="s">
        <v>1395</v>
      </c>
      <c r="C1243" s="435">
        <v>4373525705</v>
      </c>
      <c r="D1243" s="435">
        <v>699261253</v>
      </c>
      <c r="E1243" s="437">
        <v>1742075460</v>
      </c>
      <c r="F1243" s="437">
        <v>1790463509</v>
      </c>
    </row>
    <row r="1244" spans="1:7" ht="18.75" customHeight="1" x14ac:dyDescent="0.25">
      <c r="A1244" s="972">
        <v>22060011</v>
      </c>
      <c r="B1244" s="430" t="s">
        <v>1396</v>
      </c>
      <c r="C1244" s="1323">
        <v>15425280582.77</v>
      </c>
      <c r="D1244" s="445">
        <v>7086985928</v>
      </c>
      <c r="E1244" s="437">
        <v>1562191781</v>
      </c>
      <c r="F1244" s="428">
        <f>1055678008+550000000+300000000</f>
        <v>1905678008</v>
      </c>
    </row>
    <row r="1245" spans="1:7" ht="22.5" customHeight="1" x14ac:dyDescent="0.25">
      <c r="A1245" s="972">
        <v>22060012</v>
      </c>
      <c r="B1245" s="430" t="s">
        <v>1397</v>
      </c>
      <c r="C1245" s="435">
        <v>482773825</v>
      </c>
      <c r="D1245" s="445">
        <v>319629436</v>
      </c>
      <c r="E1245" s="437">
        <v>549320503</v>
      </c>
      <c r="F1245" s="456">
        <v>507860395</v>
      </c>
    </row>
    <row r="1246" spans="1:7" ht="28.5" customHeight="1" x14ac:dyDescent="0.25">
      <c r="A1246" s="972">
        <v>22060013</v>
      </c>
      <c r="B1246" s="430" t="s">
        <v>1398</v>
      </c>
      <c r="C1246" s="447">
        <v>0</v>
      </c>
      <c r="D1246" s="445">
        <v>20142000</v>
      </c>
      <c r="E1246" s="437">
        <v>30000000</v>
      </c>
      <c r="F1246" s="810">
        <v>0</v>
      </c>
    </row>
    <row r="1247" spans="1:7" ht="30.75" customHeight="1" x14ac:dyDescent="0.25">
      <c r="A1247" s="972">
        <v>22060014</v>
      </c>
      <c r="B1247" s="1029" t="s">
        <v>820</v>
      </c>
      <c r="C1247" s="1322">
        <v>155506835</v>
      </c>
      <c r="D1247" s="445">
        <v>466520504</v>
      </c>
      <c r="E1247" s="437">
        <v>466520504</v>
      </c>
      <c r="F1247" s="451">
        <v>466520504</v>
      </c>
    </row>
    <row r="1248" spans="1:7" ht="39" customHeight="1" x14ac:dyDescent="0.25">
      <c r="A1248" s="972">
        <v>22060015</v>
      </c>
      <c r="B1248" s="1029" t="s">
        <v>2504</v>
      </c>
      <c r="C1248" s="447">
        <v>1057323275</v>
      </c>
      <c r="D1248" s="1416">
        <v>2537575862</v>
      </c>
      <c r="E1248" s="437">
        <v>2537575861</v>
      </c>
      <c r="F1248" s="451">
        <v>2537575862</v>
      </c>
    </row>
    <row r="1249" spans="1:10" ht="29.25" customHeight="1" x14ac:dyDescent="0.25">
      <c r="A1249" s="972">
        <v>22060016</v>
      </c>
      <c r="B1249" s="1029" t="s">
        <v>822</v>
      </c>
      <c r="C1249" s="447">
        <v>179945191</v>
      </c>
      <c r="D1249" s="1416">
        <v>1079671147</v>
      </c>
      <c r="E1249" s="437">
        <v>989698552</v>
      </c>
      <c r="F1249" s="456">
        <v>1079671147</v>
      </c>
    </row>
    <row r="1250" spans="1:10" ht="21.75" customHeight="1" x14ac:dyDescent="0.25">
      <c r="A1250" s="972">
        <v>22060020</v>
      </c>
      <c r="B1250" s="430" t="s">
        <v>815</v>
      </c>
      <c r="C1250" s="1031">
        <v>229736892</v>
      </c>
      <c r="D1250" s="1417">
        <v>733526423</v>
      </c>
      <c r="E1250" s="437">
        <v>600923059</v>
      </c>
      <c r="F1250" s="439">
        <v>600923059</v>
      </c>
    </row>
    <row r="1251" spans="1:10" s="381" customFormat="1" x14ac:dyDescent="0.25">
      <c r="A1251" s="1114"/>
      <c r="B1251" s="1029"/>
      <c r="C1251" s="1031"/>
      <c r="D1251" s="1005"/>
      <c r="E1251" s="1005"/>
      <c r="F1251" s="1005"/>
    </row>
    <row r="1252" spans="1:10" x14ac:dyDescent="0.25">
      <c r="A1252" s="1448" t="s">
        <v>1365</v>
      </c>
      <c r="B1252" s="1448"/>
      <c r="C1252" s="1055"/>
      <c r="D1252" s="1005"/>
      <c r="E1252" s="1005"/>
      <c r="F1252" s="1005"/>
    </row>
    <row r="1253" spans="1:10" ht="33" customHeight="1" x14ac:dyDescent="0.25">
      <c r="A1253" s="1449" t="s">
        <v>2505</v>
      </c>
      <c r="B1253" s="1449"/>
      <c r="C1253" s="1056"/>
      <c r="D1253" s="1005"/>
      <c r="E1253" s="1005"/>
      <c r="F1253" s="1005"/>
    </row>
    <row r="1254" spans="1:10" x14ac:dyDescent="0.25">
      <c r="A1254" s="807">
        <v>22</v>
      </c>
      <c r="B1254" s="965" t="s">
        <v>3047</v>
      </c>
      <c r="C1254" s="966">
        <f>SUM(C1256:C1257)</f>
        <v>0</v>
      </c>
      <c r="D1254" s="966">
        <f>SUM(D1256:D1257)</f>
        <v>353177941.92000002</v>
      </c>
      <c r="E1254" s="966">
        <f t="shared" ref="E1254:F1254" si="250">SUM(E1256:E1257)</f>
        <v>488050702</v>
      </c>
      <c r="F1254" s="966">
        <f t="shared" si="250"/>
        <v>867591048</v>
      </c>
      <c r="G1254" s="427"/>
      <c r="H1254" s="427"/>
      <c r="I1254" s="427"/>
      <c r="J1254" s="128"/>
    </row>
    <row r="1255" spans="1:10" ht="12" customHeight="1" x14ac:dyDescent="0.25">
      <c r="A1255" s="441"/>
      <c r="B1255" s="967"/>
      <c r="C1255" s="968"/>
      <c r="D1255" s="1005"/>
      <c r="E1255" s="1005"/>
      <c r="F1255" s="437"/>
      <c r="G1255" s="812"/>
      <c r="H1255" s="812"/>
      <c r="I1255" s="812"/>
      <c r="J1255" s="128"/>
    </row>
    <row r="1256" spans="1:10" x14ac:dyDescent="0.25">
      <c r="A1256" s="429">
        <v>22</v>
      </c>
      <c r="B1256" s="430" t="s">
        <v>1322</v>
      </c>
      <c r="C1256" s="121"/>
      <c r="D1256" s="1005">
        <v>322613581.93000001</v>
      </c>
      <c r="E1256" s="1005">
        <v>444500889</v>
      </c>
      <c r="F1256" s="1057">
        <v>820520576</v>
      </c>
      <c r="G1256" s="812"/>
      <c r="H1256" s="812"/>
      <c r="I1256" s="812"/>
      <c r="J1256" s="128"/>
    </row>
    <row r="1257" spans="1:10" x14ac:dyDescent="0.25">
      <c r="A1257" s="1028">
        <v>21020202</v>
      </c>
      <c r="B1257" s="1029" t="s">
        <v>2506</v>
      </c>
      <c r="C1257" s="121"/>
      <c r="D1257" s="1005">
        <v>30564359.990000002</v>
      </c>
      <c r="E1257" s="1005">
        <v>43549813</v>
      </c>
      <c r="F1257" s="1005">
        <v>47070472</v>
      </c>
      <c r="G1257" s="812"/>
      <c r="H1257" s="812"/>
      <c r="I1257" s="812"/>
      <c r="J1257" s="128"/>
    </row>
    <row r="1258" spans="1:10" ht="18.75" customHeight="1" x14ac:dyDescent="0.25">
      <c r="A1258" s="807">
        <v>2202</v>
      </c>
      <c r="B1258" s="965" t="s">
        <v>1119</v>
      </c>
      <c r="C1258" s="987">
        <f>C1322</f>
        <v>46510000</v>
      </c>
      <c r="D1258" s="987">
        <f>D1322</f>
        <v>607302475.29999995</v>
      </c>
      <c r="E1258" s="987">
        <f>E1322</f>
        <v>842078707.42999983</v>
      </c>
      <c r="F1258" s="987">
        <f>F1322</f>
        <v>6836064625</v>
      </c>
      <c r="G1258" s="813"/>
      <c r="H1258" s="813"/>
      <c r="I1258" s="813"/>
      <c r="J1258" s="128"/>
    </row>
    <row r="1259" spans="1:10" ht="18.75" customHeight="1" x14ac:dyDescent="0.25">
      <c r="A1259" s="807">
        <v>220201</v>
      </c>
      <c r="B1259" s="965" t="s">
        <v>1129</v>
      </c>
      <c r="C1259" s="966">
        <f>SUM(C1260:C1262)</f>
        <v>330000</v>
      </c>
      <c r="D1259" s="966">
        <f>SUM(D1260:D1262)</f>
        <v>22224188</v>
      </c>
      <c r="E1259" s="966">
        <f t="shared" ref="E1259" si="251">SUM(E1260:E1262)</f>
        <v>24236590</v>
      </c>
      <c r="F1259" s="966">
        <f>SUM(F1260:F1262)</f>
        <v>95692418</v>
      </c>
      <c r="G1259" s="427"/>
      <c r="H1259" s="427"/>
      <c r="I1259" s="427"/>
      <c r="J1259" s="128"/>
    </row>
    <row r="1260" spans="1:10" x14ac:dyDescent="0.25">
      <c r="A1260" s="1028">
        <v>22020101</v>
      </c>
      <c r="B1260" s="1029" t="s">
        <v>1131</v>
      </c>
      <c r="C1260" s="121">
        <v>330000</v>
      </c>
      <c r="D1260" s="1005">
        <v>15337852</v>
      </c>
      <c r="E1260" s="1005">
        <v>14236590</v>
      </c>
      <c r="F1260" s="1058">
        <v>51339714</v>
      </c>
      <c r="G1260" s="812"/>
      <c r="H1260" s="812"/>
      <c r="I1260" s="812"/>
      <c r="J1260" s="128"/>
    </row>
    <row r="1261" spans="1:10" x14ac:dyDescent="0.25">
      <c r="A1261" s="1028" t="s">
        <v>1134</v>
      </c>
      <c r="B1261" s="1029" t="s">
        <v>1306</v>
      </c>
      <c r="C1261" s="121">
        <v>0</v>
      </c>
      <c r="D1261" s="1005">
        <v>2336336</v>
      </c>
      <c r="E1261" s="1005">
        <v>2500000</v>
      </c>
      <c r="F1261" s="1058">
        <v>44352704</v>
      </c>
      <c r="G1261" s="812"/>
      <c r="H1261" s="812"/>
      <c r="I1261" s="812"/>
      <c r="J1261" s="128"/>
    </row>
    <row r="1262" spans="1:10" x14ac:dyDescent="0.25">
      <c r="A1262" s="1028" t="s">
        <v>1252</v>
      </c>
      <c r="B1262" s="1029" t="s">
        <v>1253</v>
      </c>
      <c r="C1262" s="121">
        <v>0</v>
      </c>
      <c r="D1262" s="1005">
        <v>4550000</v>
      </c>
      <c r="E1262" s="1005">
        <v>7500000</v>
      </c>
      <c r="F1262" s="1005"/>
      <c r="G1262" s="812"/>
      <c r="H1262" s="812"/>
      <c r="I1262" s="812"/>
      <c r="J1262" s="128"/>
    </row>
    <row r="1263" spans="1:10" x14ac:dyDescent="0.25">
      <c r="A1263" s="807">
        <v>220202</v>
      </c>
      <c r="B1263" s="965" t="s">
        <v>1137</v>
      </c>
      <c r="C1263" s="966">
        <f>SUM(C1264:C1269)</f>
        <v>0</v>
      </c>
      <c r="D1263" s="966">
        <f>SUM(D1264:D1269)</f>
        <v>9447033</v>
      </c>
      <c r="E1263" s="966">
        <f t="shared" ref="E1263" si="252">SUM(E1264:E1269)</f>
        <v>11121835</v>
      </c>
      <c r="F1263" s="966">
        <f>SUM(F1264:F1269)</f>
        <v>14665707</v>
      </c>
      <c r="G1263" s="427"/>
      <c r="H1263" s="427"/>
      <c r="I1263" s="427"/>
      <c r="J1263" s="128"/>
    </row>
    <row r="1264" spans="1:10" x14ac:dyDescent="0.25">
      <c r="A1264" s="1028">
        <v>22020201</v>
      </c>
      <c r="B1264" s="1029" t="s">
        <v>1139</v>
      </c>
      <c r="C1264" s="121">
        <v>0</v>
      </c>
      <c r="D1264" s="1005">
        <v>1503311</v>
      </c>
      <c r="E1264" s="1005">
        <v>4186613</v>
      </c>
      <c r="F1264" s="1058">
        <v>2846310</v>
      </c>
      <c r="G1264" s="812"/>
      <c r="H1264" s="812"/>
      <c r="I1264" s="812"/>
      <c r="J1264" s="128"/>
    </row>
    <row r="1265" spans="1:10" x14ac:dyDescent="0.25">
      <c r="A1265" s="1028">
        <v>22020202</v>
      </c>
      <c r="B1265" s="1029" t="s">
        <v>1141</v>
      </c>
      <c r="C1265" s="121">
        <v>0</v>
      </c>
      <c r="D1265" s="1005">
        <v>0</v>
      </c>
      <c r="E1265" s="1005">
        <v>0</v>
      </c>
      <c r="F1265" s="1059">
        <v>0</v>
      </c>
      <c r="G1265" s="812"/>
      <c r="H1265" s="812"/>
      <c r="I1265" s="812"/>
      <c r="J1265" s="128"/>
    </row>
    <row r="1266" spans="1:10" x14ac:dyDescent="0.25">
      <c r="A1266" s="1028">
        <v>22020203</v>
      </c>
      <c r="B1266" s="1029" t="s">
        <v>1143</v>
      </c>
      <c r="C1266" s="121">
        <v>0</v>
      </c>
      <c r="D1266" s="1005">
        <v>7943722</v>
      </c>
      <c r="E1266" s="1005">
        <v>6935222</v>
      </c>
      <c r="F1266" s="1058">
        <v>11819397</v>
      </c>
      <c r="G1266" s="812"/>
      <c r="H1266" s="812"/>
      <c r="I1266" s="812"/>
      <c r="J1266" s="128"/>
    </row>
    <row r="1267" spans="1:10" x14ac:dyDescent="0.25">
      <c r="A1267" s="1028">
        <v>22020204</v>
      </c>
      <c r="B1267" s="1029" t="s">
        <v>1145</v>
      </c>
      <c r="C1267" s="121">
        <v>0</v>
      </c>
      <c r="D1267" s="1005">
        <v>0</v>
      </c>
      <c r="E1267" s="1005"/>
      <c r="F1267" s="1005"/>
      <c r="G1267" s="812"/>
      <c r="H1267" s="812"/>
      <c r="I1267" s="812"/>
      <c r="J1267" s="128"/>
    </row>
    <row r="1268" spans="1:10" x14ac:dyDescent="0.25">
      <c r="A1268" s="1028">
        <v>22020205</v>
      </c>
      <c r="B1268" s="1029" t="s">
        <v>1147</v>
      </c>
      <c r="C1268" s="121">
        <v>0</v>
      </c>
      <c r="D1268" s="1005">
        <v>0</v>
      </c>
      <c r="E1268" s="1005"/>
      <c r="F1268" s="1005"/>
      <c r="G1268" s="812"/>
      <c r="H1268" s="812"/>
      <c r="I1268" s="812"/>
      <c r="J1268" s="128"/>
    </row>
    <row r="1269" spans="1:10" x14ac:dyDescent="0.25">
      <c r="A1269" s="1028" t="s">
        <v>1340</v>
      </c>
      <c r="B1269" s="1029" t="s">
        <v>1341</v>
      </c>
      <c r="C1269" s="121">
        <v>0</v>
      </c>
      <c r="D1269" s="1005">
        <v>0</v>
      </c>
      <c r="E1269" s="1005"/>
      <c r="F1269" s="1005"/>
      <c r="G1269" s="812"/>
      <c r="H1269" s="812"/>
      <c r="I1269" s="812"/>
      <c r="J1269" s="128"/>
    </row>
    <row r="1270" spans="1:10" x14ac:dyDescent="0.25">
      <c r="A1270" s="807">
        <v>220203</v>
      </c>
      <c r="B1270" s="965" t="s">
        <v>1149</v>
      </c>
      <c r="C1270" s="966">
        <f>SUM(C1271:C1277)</f>
        <v>34420000</v>
      </c>
      <c r="D1270" s="966">
        <f>SUM(D1271:D1277)</f>
        <v>62708306</v>
      </c>
      <c r="E1270" s="966">
        <f t="shared" ref="E1270" si="253">SUM(E1271:E1277)</f>
        <v>83830376</v>
      </c>
      <c r="F1270" s="966">
        <f>SUM(F1271:F1277)</f>
        <v>217758860</v>
      </c>
      <c r="G1270" s="427"/>
      <c r="H1270" s="888"/>
      <c r="I1270" s="812"/>
      <c r="J1270" s="128"/>
    </row>
    <row r="1271" spans="1:10" x14ac:dyDescent="0.25">
      <c r="A1271" s="1028">
        <v>22020301</v>
      </c>
      <c r="B1271" s="1029" t="s">
        <v>1151</v>
      </c>
      <c r="C1271" s="121">
        <v>920000</v>
      </c>
      <c r="D1271" s="1005">
        <v>2237393</v>
      </c>
      <c r="E1271" s="1005">
        <v>6930765</v>
      </c>
      <c r="F1271" s="1058">
        <v>18613449</v>
      </c>
      <c r="G1271" s="812"/>
      <c r="H1271" s="812"/>
      <c r="I1271" s="812"/>
      <c r="J1271" s="128"/>
    </row>
    <row r="1272" spans="1:10" x14ac:dyDescent="0.25">
      <c r="A1272" s="1028">
        <v>22020302</v>
      </c>
      <c r="B1272" s="1029" t="s">
        <v>1153</v>
      </c>
      <c r="C1272" s="121">
        <v>0</v>
      </c>
      <c r="D1272" s="1005">
        <v>1843400</v>
      </c>
      <c r="E1272" s="1005">
        <v>1500000</v>
      </c>
      <c r="F1272" s="1058">
        <v>2455667</v>
      </c>
      <c r="G1272" s="812"/>
      <c r="H1272" s="812"/>
      <c r="I1272" s="812"/>
      <c r="J1272" s="128"/>
    </row>
    <row r="1273" spans="1:10" x14ac:dyDescent="0.25">
      <c r="A1273" s="1028">
        <v>22020303</v>
      </c>
      <c r="B1273" s="1029" t="s">
        <v>1155</v>
      </c>
      <c r="C1273" s="121">
        <v>0</v>
      </c>
      <c r="D1273" s="1005">
        <v>0</v>
      </c>
      <c r="E1273" s="1005">
        <v>250000</v>
      </c>
      <c r="F1273" s="1005">
        <v>0</v>
      </c>
      <c r="G1273" s="812"/>
      <c r="H1273" s="812"/>
      <c r="I1273" s="812"/>
      <c r="J1273" s="128"/>
    </row>
    <row r="1274" spans="1:10" x14ac:dyDescent="0.25">
      <c r="A1274" s="1028">
        <v>22020304</v>
      </c>
      <c r="B1274" s="1029" t="s">
        <v>1157</v>
      </c>
      <c r="C1274" s="121">
        <v>0</v>
      </c>
      <c r="D1274" s="1005">
        <v>50000</v>
      </c>
      <c r="E1274" s="1005">
        <v>9546857</v>
      </c>
      <c r="F1274" s="1005">
        <v>18890476</v>
      </c>
      <c r="G1274" s="812"/>
      <c r="H1274" s="812"/>
      <c r="I1274" s="812"/>
      <c r="J1274" s="128"/>
    </row>
    <row r="1275" spans="1:10" x14ac:dyDescent="0.25">
      <c r="A1275" s="1028">
        <v>22020305</v>
      </c>
      <c r="B1275" s="1029" t="s">
        <v>1159</v>
      </c>
      <c r="C1275" s="121">
        <v>0</v>
      </c>
      <c r="D1275" s="1005">
        <v>29457371</v>
      </c>
      <c r="E1275" s="1005">
        <v>29000000</v>
      </c>
      <c r="F1275" s="1005">
        <v>90438842</v>
      </c>
      <c r="G1275" s="812"/>
      <c r="H1275" s="812"/>
      <c r="I1275" s="812"/>
      <c r="J1275" s="128"/>
    </row>
    <row r="1276" spans="1:10" x14ac:dyDescent="0.25">
      <c r="A1276" s="1028">
        <v>22020306</v>
      </c>
      <c r="B1276" s="1029" t="s">
        <v>1161</v>
      </c>
      <c r="C1276" s="121">
        <v>0</v>
      </c>
      <c r="D1276" s="1005">
        <v>29120142</v>
      </c>
      <c r="E1276" s="1005">
        <v>36602754</v>
      </c>
      <c r="F1276" s="1005">
        <v>87360426</v>
      </c>
      <c r="G1276" s="812"/>
      <c r="H1276" s="812"/>
      <c r="I1276" s="812"/>
      <c r="J1276" s="128"/>
    </row>
    <row r="1277" spans="1:10" ht="25.5" x14ac:dyDescent="0.25">
      <c r="A1277" s="1028" t="s">
        <v>1375</v>
      </c>
      <c r="B1277" s="1029" t="s">
        <v>1376</v>
      </c>
      <c r="C1277" s="121">
        <v>33500000</v>
      </c>
      <c r="D1277" s="1005">
        <v>0</v>
      </c>
      <c r="E1277" s="1005"/>
      <c r="F1277" s="1005"/>
      <c r="G1277" s="812"/>
      <c r="H1277" s="812"/>
      <c r="I1277" s="812"/>
      <c r="J1277" s="128"/>
    </row>
    <row r="1278" spans="1:10" x14ac:dyDescent="0.25">
      <c r="A1278" s="807">
        <v>220204</v>
      </c>
      <c r="B1278" s="965" t="s">
        <v>1353</v>
      </c>
      <c r="C1278" s="966">
        <f>SUM(C1279:C1284)</f>
        <v>7080000</v>
      </c>
      <c r="D1278" s="966">
        <f>SUM(D1279:D1284)</f>
        <v>6869512</v>
      </c>
      <c r="E1278" s="966">
        <f t="shared" ref="E1278" si="254">SUM(E1279:E1284)</f>
        <v>13186849</v>
      </c>
      <c r="F1278" s="966">
        <f>SUM(F1279:F1284)</f>
        <v>36027706</v>
      </c>
      <c r="G1278" s="427"/>
      <c r="H1278" s="888"/>
      <c r="I1278" s="812"/>
      <c r="J1278" s="128"/>
    </row>
    <row r="1279" spans="1:10" x14ac:dyDescent="0.25">
      <c r="A1279" s="1028">
        <v>22020401</v>
      </c>
      <c r="B1279" s="1029" t="s">
        <v>1175</v>
      </c>
      <c r="C1279" s="121">
        <v>2480000</v>
      </c>
      <c r="D1279" s="1005">
        <v>2509224</v>
      </c>
      <c r="E1279" s="1005">
        <v>2984294</v>
      </c>
      <c r="F1279" s="1005">
        <v>8868666</v>
      </c>
      <c r="G1279" s="812"/>
      <c r="H1279" s="812"/>
      <c r="I1279" s="812"/>
      <c r="J1279" s="128"/>
    </row>
    <row r="1280" spans="1:10" x14ac:dyDescent="0.25">
      <c r="A1280" s="1028">
        <v>22020402</v>
      </c>
      <c r="B1280" s="1029" t="s">
        <v>1177</v>
      </c>
      <c r="C1280" s="121">
        <v>2400000</v>
      </c>
      <c r="D1280" s="1005">
        <v>85000</v>
      </c>
      <c r="E1280" s="1005">
        <v>2205280</v>
      </c>
      <c r="F1280" s="1005">
        <v>5375467</v>
      </c>
      <c r="G1280" s="812"/>
      <c r="H1280" s="812"/>
      <c r="I1280" s="812"/>
      <c r="J1280" s="128"/>
    </row>
    <row r="1281" spans="1:10" x14ac:dyDescent="0.25">
      <c r="A1281" s="1028">
        <v>22020403</v>
      </c>
      <c r="B1281" s="1029" t="s">
        <v>1179</v>
      </c>
      <c r="C1281" s="121">
        <v>1200000</v>
      </c>
      <c r="D1281" s="1005">
        <v>3185785</v>
      </c>
      <c r="E1281" s="1005">
        <v>5652653</v>
      </c>
      <c r="F1281" s="1005">
        <v>11779655</v>
      </c>
      <c r="G1281" s="812"/>
      <c r="H1281" s="812"/>
      <c r="I1281" s="812"/>
      <c r="J1281" s="128"/>
    </row>
    <row r="1282" spans="1:10" x14ac:dyDescent="0.25">
      <c r="A1282" s="1028">
        <v>22020404</v>
      </c>
      <c r="B1282" s="1029" t="s">
        <v>1181</v>
      </c>
      <c r="C1282" s="121">
        <v>1000000</v>
      </c>
      <c r="D1282" s="1005">
        <v>704808</v>
      </c>
      <c r="E1282" s="1005">
        <v>1511027</v>
      </c>
      <c r="F1282" s="1005">
        <v>5564593</v>
      </c>
      <c r="G1282" s="812"/>
      <c r="H1282" s="812"/>
      <c r="I1282" s="812"/>
      <c r="J1282" s="128"/>
    </row>
    <row r="1283" spans="1:10" x14ac:dyDescent="0.25">
      <c r="A1283" s="1028">
        <v>22020405</v>
      </c>
      <c r="B1283" s="1029" t="s">
        <v>1183</v>
      </c>
      <c r="C1283" s="121">
        <v>0</v>
      </c>
      <c r="D1283" s="1005">
        <v>384695</v>
      </c>
      <c r="E1283" s="1005">
        <v>833595</v>
      </c>
      <c r="F1283" s="1005">
        <v>4439325</v>
      </c>
      <c r="G1283" s="812"/>
      <c r="H1283" s="812"/>
      <c r="I1283" s="812"/>
      <c r="J1283" s="128"/>
    </row>
    <row r="1284" spans="1:10" x14ac:dyDescent="0.25">
      <c r="A1284" s="1028">
        <v>22020406</v>
      </c>
      <c r="B1284" s="1029" t="s">
        <v>1185</v>
      </c>
      <c r="C1284" s="121">
        <v>0</v>
      </c>
      <c r="D1284" s="1005">
        <v>0</v>
      </c>
      <c r="E1284" s="1005"/>
      <c r="F1284" s="1005"/>
      <c r="G1284" s="812"/>
      <c r="H1284" s="812"/>
      <c r="I1284" s="812"/>
      <c r="J1284" s="128"/>
    </row>
    <row r="1285" spans="1:10" x14ac:dyDescent="0.25">
      <c r="A1285" s="807">
        <v>220205</v>
      </c>
      <c r="B1285" s="965" t="s">
        <v>1189</v>
      </c>
      <c r="C1285" s="966">
        <f>SUM(C1286:C1288)</f>
        <v>0</v>
      </c>
      <c r="D1285" s="966">
        <f>SUM(D1286:D1288)</f>
        <v>24184540</v>
      </c>
      <c r="E1285" s="966">
        <f t="shared" ref="E1285" si="255">SUM(E1286:E1288)</f>
        <v>37043457.100000001</v>
      </c>
      <c r="F1285" s="966">
        <f>SUM(F1286:F1288)</f>
        <v>78712627</v>
      </c>
      <c r="G1285" s="427"/>
      <c r="H1285" s="888"/>
      <c r="I1285" s="812"/>
      <c r="J1285" s="128"/>
    </row>
    <row r="1286" spans="1:10" x14ac:dyDescent="0.25">
      <c r="A1286" s="1028">
        <v>22020501</v>
      </c>
      <c r="B1286" s="1029" t="s">
        <v>1191</v>
      </c>
      <c r="C1286" s="121">
        <v>0</v>
      </c>
      <c r="D1286" s="1005">
        <v>14275263</v>
      </c>
      <c r="E1286" s="1005">
        <v>14525000.6</v>
      </c>
      <c r="F1286" s="1005">
        <v>32090624</v>
      </c>
      <c r="G1286" s="812"/>
      <c r="H1286" s="812"/>
      <c r="I1286" s="812"/>
      <c r="J1286" s="128"/>
    </row>
    <row r="1287" spans="1:10" x14ac:dyDescent="0.25">
      <c r="A1287" s="1028">
        <v>22020502</v>
      </c>
      <c r="B1287" s="1029" t="s">
        <v>1193</v>
      </c>
      <c r="C1287" s="121">
        <v>0</v>
      </c>
      <c r="D1287" s="1005">
        <v>1350000</v>
      </c>
      <c r="E1287" s="1005">
        <v>11000000</v>
      </c>
      <c r="F1287" s="1005">
        <v>21416667</v>
      </c>
      <c r="G1287" s="812"/>
      <c r="H1287" s="812"/>
      <c r="I1287" s="812"/>
      <c r="J1287" s="128"/>
    </row>
    <row r="1288" spans="1:10" x14ac:dyDescent="0.25">
      <c r="A1288" s="1028">
        <v>22020503</v>
      </c>
      <c r="B1288" s="1029" t="s">
        <v>1377</v>
      </c>
      <c r="C1288" s="121">
        <v>0</v>
      </c>
      <c r="D1288" s="1005">
        <v>8559277</v>
      </c>
      <c r="E1288" s="1005">
        <v>11518456.5</v>
      </c>
      <c r="F1288" s="1005">
        <v>25205336</v>
      </c>
      <c r="G1288" s="812"/>
      <c r="H1288" s="812"/>
      <c r="I1288" s="812"/>
      <c r="J1288" s="128"/>
    </row>
    <row r="1289" spans="1:10" x14ac:dyDescent="0.25">
      <c r="A1289" s="807">
        <v>220206</v>
      </c>
      <c r="B1289" s="965" t="s">
        <v>1195</v>
      </c>
      <c r="C1289" s="966">
        <f>SUM(C1290:C1292)</f>
        <v>0</v>
      </c>
      <c r="D1289" s="966">
        <f>SUM(D1290:D1292)</f>
        <v>8004868</v>
      </c>
      <c r="E1289" s="966">
        <f t="shared" ref="E1289" si="256">SUM(E1290:E1292)</f>
        <v>2613255751.9499998</v>
      </c>
      <c r="F1289" s="966">
        <f>SUM(F1290:F1292)</f>
        <v>16972524</v>
      </c>
      <c r="G1289" s="427"/>
      <c r="H1289" s="888"/>
      <c r="I1289" s="812"/>
      <c r="J1289" s="128"/>
    </row>
    <row r="1290" spans="1:10" ht="18.75" customHeight="1" x14ac:dyDescent="0.25">
      <c r="A1290" s="1028">
        <v>22020601</v>
      </c>
      <c r="B1290" s="1029" t="s">
        <v>1197</v>
      </c>
      <c r="C1290" s="121">
        <v>0</v>
      </c>
      <c r="D1290" s="1005">
        <v>3673966</v>
      </c>
      <c r="E1290" s="1005">
        <v>6309633.04</v>
      </c>
      <c r="F1290" s="1005">
        <v>10589944</v>
      </c>
      <c r="G1290" s="812"/>
      <c r="H1290" s="812"/>
      <c r="I1290" s="812"/>
      <c r="J1290" s="128"/>
    </row>
    <row r="1291" spans="1:10" ht="18.75" customHeight="1" x14ac:dyDescent="0.25">
      <c r="A1291" s="1028">
        <v>22020605</v>
      </c>
      <c r="B1291" s="1029" t="s">
        <v>1205</v>
      </c>
      <c r="C1291" s="121">
        <v>0</v>
      </c>
      <c r="D1291" s="1005">
        <v>3864887</v>
      </c>
      <c r="E1291" s="1005">
        <v>3508461.91</v>
      </c>
      <c r="F1291" s="1005">
        <v>6382580</v>
      </c>
      <c r="G1291" s="812"/>
      <c r="H1291" s="812"/>
      <c r="I1291" s="812"/>
      <c r="J1291" s="128"/>
    </row>
    <row r="1292" spans="1:10" s="381" customFormat="1" ht="18.75" customHeight="1" x14ac:dyDescent="0.25">
      <c r="A1292" s="1028" t="s">
        <v>1378</v>
      </c>
      <c r="B1292" s="1029" t="s">
        <v>2507</v>
      </c>
      <c r="C1292" s="121">
        <v>0</v>
      </c>
      <c r="D1292" s="1005">
        <v>466015</v>
      </c>
      <c r="E1292" s="1005">
        <v>2603437657</v>
      </c>
      <c r="F1292" s="1005">
        <v>0</v>
      </c>
      <c r="J1292" s="814"/>
    </row>
    <row r="1293" spans="1:10" ht="18.75" customHeight="1" x14ac:dyDescent="0.25">
      <c r="A1293" s="807">
        <v>220207</v>
      </c>
      <c r="B1293" s="965" t="s">
        <v>1207</v>
      </c>
      <c r="C1293" s="966">
        <f>SUM(C1294:C1297)</f>
        <v>0</v>
      </c>
      <c r="D1293" s="966">
        <f>SUM(D1294:D1297)</f>
        <v>1125000</v>
      </c>
      <c r="E1293" s="966">
        <f t="shared" ref="E1293" si="257">SUM(E1294:E1297)</f>
        <v>1125000</v>
      </c>
      <c r="F1293" s="966">
        <f>SUM(F1294:F1297)</f>
        <v>5127283506</v>
      </c>
      <c r="G1293" s="427"/>
      <c r="H1293" s="888"/>
      <c r="I1293" s="812"/>
      <c r="J1293" s="128"/>
    </row>
    <row r="1294" spans="1:10" ht="45" customHeight="1" x14ac:dyDescent="0.25">
      <c r="A1294" s="1060">
        <v>22020701</v>
      </c>
      <c r="B1294" s="1029" t="s">
        <v>2950</v>
      </c>
      <c r="C1294" s="1005">
        <v>0</v>
      </c>
      <c r="D1294" s="1005">
        <v>0</v>
      </c>
      <c r="E1294" s="1031">
        <v>0</v>
      </c>
      <c r="F1294" s="1031">
        <v>5127283506</v>
      </c>
      <c r="G1294" s="811"/>
      <c r="H1294" s="811"/>
      <c r="I1294" s="812"/>
      <c r="J1294" s="128"/>
    </row>
    <row r="1295" spans="1:10" ht="18.75" customHeight="1" x14ac:dyDescent="0.25">
      <c r="A1295" s="1060">
        <v>22020702</v>
      </c>
      <c r="B1295" s="1029" t="s">
        <v>1211</v>
      </c>
      <c r="C1295" s="1005">
        <v>0</v>
      </c>
      <c r="D1295" s="1005">
        <v>1125000</v>
      </c>
      <c r="E1295" s="1031">
        <v>1125000</v>
      </c>
      <c r="F1295" s="1005">
        <v>0</v>
      </c>
      <c r="G1295" s="811"/>
      <c r="H1295" s="811"/>
      <c r="I1295" s="812"/>
      <c r="J1295" s="128"/>
    </row>
    <row r="1296" spans="1:10" ht="18" customHeight="1" x14ac:dyDescent="0.25">
      <c r="A1296" s="1060" t="s">
        <v>2502</v>
      </c>
      <c r="B1296" s="1029" t="s">
        <v>1355</v>
      </c>
      <c r="C1296" s="1005">
        <v>0</v>
      </c>
      <c r="D1296" s="1005">
        <v>0</v>
      </c>
      <c r="E1296" s="1005">
        <v>0</v>
      </c>
      <c r="F1296" s="1005">
        <v>0</v>
      </c>
      <c r="G1296" s="811"/>
      <c r="H1296" s="811"/>
      <c r="I1296" s="812"/>
      <c r="J1296" s="128"/>
    </row>
    <row r="1297" spans="1:10" ht="28.5" customHeight="1" x14ac:dyDescent="0.25">
      <c r="A1297" s="1061" t="s">
        <v>1287</v>
      </c>
      <c r="B1297" s="1029" t="s">
        <v>2508</v>
      </c>
      <c r="C1297" s="1005">
        <v>0</v>
      </c>
      <c r="D1297" s="1005">
        <v>0</v>
      </c>
      <c r="E1297" s="1005">
        <v>0</v>
      </c>
      <c r="F1297" s="1005">
        <v>0</v>
      </c>
      <c r="G1297" s="811"/>
      <c r="H1297" s="811"/>
      <c r="I1297" s="812"/>
      <c r="J1297" s="128"/>
    </row>
    <row r="1298" spans="1:10" ht="18.75" customHeight="1" x14ac:dyDescent="0.25">
      <c r="A1298" s="807">
        <v>220208</v>
      </c>
      <c r="B1298" s="965" t="s">
        <v>1217</v>
      </c>
      <c r="C1298" s="966">
        <f>SUM(C1299:C1300)</f>
        <v>1600000</v>
      </c>
      <c r="D1298" s="966">
        <f>SUM(D1299:D1300)</f>
        <v>3614815</v>
      </c>
      <c r="E1298" s="966">
        <f t="shared" ref="E1298" si="258">SUM(E1299:E1300)</f>
        <v>7677940</v>
      </c>
      <c r="F1298" s="966">
        <f>SUM(F1299:F1300)</f>
        <v>12405823</v>
      </c>
      <c r="G1298" s="427"/>
      <c r="H1298" s="888"/>
      <c r="I1298" s="812"/>
      <c r="J1298" s="128"/>
    </row>
    <row r="1299" spans="1:10" x14ac:dyDescent="0.25">
      <c r="A1299" s="1028">
        <v>22020801</v>
      </c>
      <c r="B1299" s="1029" t="s">
        <v>1219</v>
      </c>
      <c r="C1299" s="121">
        <v>1600000</v>
      </c>
      <c r="D1299" s="1005">
        <v>1058695</v>
      </c>
      <c r="E1299" s="1005">
        <v>4558540</v>
      </c>
      <c r="F1299" s="1005">
        <v>7971215</v>
      </c>
      <c r="G1299" s="811"/>
      <c r="H1299" s="811"/>
      <c r="I1299" s="812"/>
      <c r="J1299" s="128"/>
    </row>
    <row r="1300" spans="1:10" x14ac:dyDescent="0.25">
      <c r="A1300" s="1028">
        <v>22020803</v>
      </c>
      <c r="B1300" s="1029" t="s">
        <v>1223</v>
      </c>
      <c r="C1300" s="121">
        <v>0</v>
      </c>
      <c r="D1300" s="1005">
        <v>2556120</v>
      </c>
      <c r="E1300" s="1005">
        <v>3119400</v>
      </c>
      <c r="F1300" s="1005">
        <v>4434608</v>
      </c>
      <c r="G1300" s="811"/>
      <c r="H1300" s="811"/>
      <c r="I1300" s="812"/>
      <c r="J1300" s="128"/>
    </row>
    <row r="1301" spans="1:10" ht="18" customHeight="1" x14ac:dyDescent="0.25">
      <c r="A1301" s="807">
        <v>220209</v>
      </c>
      <c r="B1301" s="965" t="s">
        <v>1290</v>
      </c>
      <c r="C1301" s="966">
        <f>SUM(C1302:C1305)</f>
        <v>0</v>
      </c>
      <c r="D1301" s="966">
        <f>SUM(D1302:D1305)</f>
        <v>245000</v>
      </c>
      <c r="E1301" s="966">
        <f t="shared" ref="E1301:F1301" si="259">SUM(E1302:E1305)</f>
        <v>600000</v>
      </c>
      <c r="F1301" s="966">
        <f t="shared" si="259"/>
        <v>15408333</v>
      </c>
      <c r="G1301" s="427"/>
      <c r="H1301" s="888"/>
      <c r="I1301" s="812"/>
      <c r="J1301" s="128"/>
    </row>
    <row r="1302" spans="1:10" x14ac:dyDescent="0.25">
      <c r="A1302" s="1028">
        <v>22020901</v>
      </c>
      <c r="B1302" s="1029" t="s">
        <v>1380</v>
      </c>
      <c r="C1302" s="121">
        <v>0</v>
      </c>
      <c r="D1302" s="1005">
        <v>0</v>
      </c>
      <c r="E1302" s="1005"/>
      <c r="F1302" s="1005"/>
      <c r="G1302" s="811"/>
      <c r="H1302" s="811"/>
      <c r="I1302" s="812"/>
      <c r="J1302" s="128"/>
    </row>
    <row r="1303" spans="1:10" x14ac:dyDescent="0.25">
      <c r="A1303" s="1028">
        <v>22020902</v>
      </c>
      <c r="B1303" s="1029" t="s">
        <v>1294</v>
      </c>
      <c r="C1303" s="121">
        <v>0</v>
      </c>
      <c r="D1303" s="1005">
        <v>245000</v>
      </c>
      <c r="E1303" s="1005">
        <v>600000</v>
      </c>
      <c r="F1303" s="1005">
        <v>15408333</v>
      </c>
      <c r="G1303" s="811"/>
      <c r="H1303" s="811"/>
      <c r="I1303" s="812"/>
      <c r="J1303" s="128"/>
    </row>
    <row r="1304" spans="1:10" x14ac:dyDescent="0.25">
      <c r="A1304" s="1028">
        <v>22020903</v>
      </c>
      <c r="B1304" s="1029" t="s">
        <v>1381</v>
      </c>
      <c r="C1304" s="121">
        <v>0</v>
      </c>
      <c r="D1304" s="1005">
        <v>0</v>
      </c>
      <c r="E1304" s="1005"/>
      <c r="F1304" s="1005"/>
      <c r="G1304" s="811"/>
      <c r="H1304" s="811"/>
      <c r="I1304" s="812"/>
      <c r="J1304" s="128"/>
    </row>
    <row r="1305" spans="1:10" x14ac:dyDescent="0.25">
      <c r="A1305" s="1028">
        <v>22020904</v>
      </c>
      <c r="B1305" s="1029" t="s">
        <v>1382</v>
      </c>
      <c r="C1305" s="121">
        <v>0</v>
      </c>
      <c r="D1305" s="1005">
        <v>0</v>
      </c>
      <c r="E1305" s="1005"/>
      <c r="F1305" s="1005"/>
      <c r="G1305" s="811"/>
      <c r="H1305" s="811"/>
      <c r="I1305" s="812"/>
      <c r="J1305" s="128"/>
    </row>
    <row r="1306" spans="1:10" x14ac:dyDescent="0.25">
      <c r="A1306" s="807">
        <v>220210</v>
      </c>
      <c r="B1306" s="965" t="s">
        <v>1227</v>
      </c>
      <c r="C1306" s="966">
        <f>SUM(C1307:C1317)</f>
        <v>3080000</v>
      </c>
      <c r="D1306" s="966">
        <f>SUM(D1307:D1317)</f>
        <v>116167286.38</v>
      </c>
      <c r="E1306" s="966">
        <f t="shared" ref="E1306" si="260">SUM(E1307:E1317)</f>
        <v>165387863.38</v>
      </c>
      <c r="F1306" s="966">
        <f>SUM(F1307:F1317)</f>
        <v>353546073</v>
      </c>
      <c r="G1306" s="427"/>
      <c r="H1306" s="888"/>
      <c r="I1306" s="812"/>
      <c r="J1306" s="128"/>
    </row>
    <row r="1307" spans="1:10" x14ac:dyDescent="0.25">
      <c r="A1307" s="1028">
        <v>22021001</v>
      </c>
      <c r="B1307" s="1029" t="s">
        <v>1228</v>
      </c>
      <c r="C1307" s="121">
        <v>880000</v>
      </c>
      <c r="D1307" s="1005">
        <v>3908985</v>
      </c>
      <c r="E1307" s="1005">
        <v>3914884.52</v>
      </c>
      <c r="F1307" s="1005">
        <v>4983730</v>
      </c>
      <c r="G1307" s="811"/>
      <c r="H1307" s="811"/>
      <c r="I1307" s="812"/>
      <c r="J1307" s="128"/>
    </row>
    <row r="1308" spans="1:10" x14ac:dyDescent="0.25">
      <c r="A1308" s="1028">
        <v>22021003</v>
      </c>
      <c r="B1308" s="1029" t="s">
        <v>1229</v>
      </c>
      <c r="C1308" s="121">
        <v>2200000</v>
      </c>
      <c r="D1308" s="1005">
        <v>29089464.379999999</v>
      </c>
      <c r="E1308" s="1005">
        <v>32868958.34</v>
      </c>
      <c r="F1308" s="1005">
        <v>57010855</v>
      </c>
      <c r="G1308" s="811"/>
      <c r="H1308" s="811"/>
      <c r="I1308" s="812"/>
      <c r="J1308" s="128"/>
    </row>
    <row r="1309" spans="1:10" x14ac:dyDescent="0.25">
      <c r="A1309" s="1028">
        <v>22021006</v>
      </c>
      <c r="B1309" s="1029" t="s">
        <v>1231</v>
      </c>
      <c r="C1309" s="121">
        <v>0</v>
      </c>
      <c r="D1309" s="1005">
        <v>495721</v>
      </c>
      <c r="E1309" s="1005">
        <v>500000</v>
      </c>
      <c r="F1309" s="1005">
        <v>461536</v>
      </c>
      <c r="G1309" s="811"/>
      <c r="H1309" s="811"/>
      <c r="I1309" s="812"/>
      <c r="J1309" s="128"/>
    </row>
    <row r="1310" spans="1:10" x14ac:dyDescent="0.25">
      <c r="A1310" s="1028">
        <v>22021007</v>
      </c>
      <c r="B1310" s="1029" t="s">
        <v>1243</v>
      </c>
      <c r="C1310" s="121">
        <v>0</v>
      </c>
      <c r="D1310" s="1005">
        <v>2500000</v>
      </c>
      <c r="E1310" s="1005">
        <v>3000000</v>
      </c>
      <c r="F1310" s="1005">
        <v>4166667</v>
      </c>
      <c r="G1310" s="811"/>
      <c r="H1310" s="811"/>
      <c r="I1310" s="812"/>
      <c r="J1310" s="128"/>
    </row>
    <row r="1311" spans="1:10" x14ac:dyDescent="0.25">
      <c r="A1311" s="1028">
        <v>22021008</v>
      </c>
      <c r="B1311" s="1029" t="s">
        <v>1308</v>
      </c>
      <c r="C1311" s="121">
        <v>0</v>
      </c>
      <c r="D1311" s="1005">
        <v>1549050</v>
      </c>
      <c r="E1311" s="1005">
        <v>1200000</v>
      </c>
      <c r="F1311" s="1005">
        <v>6224500</v>
      </c>
      <c r="G1311" s="811"/>
      <c r="H1311" s="811"/>
      <c r="I1311" s="812"/>
      <c r="J1311" s="128"/>
    </row>
    <row r="1312" spans="1:10" x14ac:dyDescent="0.25">
      <c r="A1312" s="1028">
        <v>22021014</v>
      </c>
      <c r="B1312" s="1029" t="s">
        <v>1300</v>
      </c>
      <c r="C1312" s="121">
        <v>0</v>
      </c>
      <c r="D1312" s="1005">
        <v>200000</v>
      </c>
      <c r="E1312" s="1005">
        <v>450000</v>
      </c>
      <c r="F1312" s="1005">
        <v>333333</v>
      </c>
      <c r="G1312" s="811"/>
      <c r="H1312" s="811"/>
      <c r="I1312" s="812"/>
      <c r="J1312" s="128"/>
    </row>
    <row r="1313" spans="1:10" x14ac:dyDescent="0.25">
      <c r="A1313" s="1028">
        <v>22021022</v>
      </c>
      <c r="B1313" s="1029" t="s">
        <v>1234</v>
      </c>
      <c r="C1313" s="121">
        <v>0</v>
      </c>
      <c r="D1313" s="1005">
        <v>0</v>
      </c>
      <c r="E1313" s="1005">
        <v>0</v>
      </c>
      <c r="F1313" s="1005"/>
      <c r="G1313" s="811"/>
      <c r="H1313" s="811"/>
      <c r="I1313" s="812"/>
      <c r="J1313" s="128"/>
    </row>
    <row r="1314" spans="1:10" x14ac:dyDescent="0.25">
      <c r="A1314" s="1028">
        <v>22021023</v>
      </c>
      <c r="B1314" s="1029" t="s">
        <v>1235</v>
      </c>
      <c r="C1314" s="121">
        <v>0</v>
      </c>
      <c r="D1314" s="1005">
        <v>29560552</v>
      </c>
      <c r="E1314" s="1005">
        <v>28000000</v>
      </c>
      <c r="F1314" s="1005">
        <v>74257002</v>
      </c>
      <c r="G1314" s="811"/>
      <c r="H1314" s="811"/>
      <c r="I1314" s="812"/>
      <c r="J1314" s="128"/>
    </row>
    <row r="1315" spans="1:10" x14ac:dyDescent="0.25">
      <c r="A1315" s="1028">
        <v>22021026</v>
      </c>
      <c r="B1315" s="1029" t="s">
        <v>2509</v>
      </c>
      <c r="C1315" s="121">
        <v>0</v>
      </c>
      <c r="D1315" s="1005">
        <v>38493014</v>
      </c>
      <c r="E1315" s="1005">
        <v>38666495.520000003</v>
      </c>
      <c r="F1315" s="1005">
        <v>188824283</v>
      </c>
      <c r="G1315" s="811"/>
      <c r="H1315" s="811"/>
      <c r="I1315" s="812"/>
      <c r="J1315" s="128"/>
    </row>
    <row r="1316" spans="1:10" x14ac:dyDescent="0.25">
      <c r="A1316" s="1028">
        <v>22021077</v>
      </c>
      <c r="B1316" s="1029" t="s">
        <v>2510</v>
      </c>
      <c r="C1316" s="121">
        <v>0</v>
      </c>
      <c r="D1316" s="1005">
        <v>10370500</v>
      </c>
      <c r="E1316" s="1005">
        <v>56787525</v>
      </c>
      <c r="F1316" s="437"/>
      <c r="G1316" s="811"/>
      <c r="H1316" s="811"/>
      <c r="I1316" s="812"/>
      <c r="J1316" s="128"/>
    </row>
    <row r="1317" spans="1:10" x14ac:dyDescent="0.25">
      <c r="A1317" s="1028">
        <v>22021031</v>
      </c>
      <c r="B1317" s="1029" t="s">
        <v>1261</v>
      </c>
      <c r="C1317" s="121">
        <v>0</v>
      </c>
      <c r="D1317" s="1005">
        <v>0</v>
      </c>
      <c r="E1317" s="1005"/>
      <c r="F1317" s="1005">
        <v>17284167</v>
      </c>
      <c r="G1317" s="811"/>
      <c r="H1317" s="811"/>
      <c r="I1317" s="812"/>
      <c r="J1317" s="128"/>
    </row>
    <row r="1318" spans="1:10" x14ac:dyDescent="0.25">
      <c r="A1318" s="807"/>
      <c r="B1318" s="1050" t="s">
        <v>2511</v>
      </c>
      <c r="C1318" s="976">
        <f>SUM(C1254,C1259,C1263,C1270,C1278,C1285,C1289,C1293,C1298,C1301,C1306)</f>
        <v>46510000</v>
      </c>
      <c r="D1318" s="976">
        <f>SUM(D1254,D1259,D1263,D1270,D1278,D1285,D1289,D1293,D1298,D1301,D1306)</f>
        <v>607768490.29999995</v>
      </c>
      <c r="E1318" s="976">
        <f t="shared" ref="E1318" si="261">SUM(E1254,E1259,E1263,E1270,E1278,E1285,E1289,E1293,E1298,E1301,E1306)</f>
        <v>3445516364.4299998</v>
      </c>
      <c r="F1318" s="976">
        <f>SUM(F1254,F1259,F1263,F1270,F1278,F1285,F1289,F1293,F1298,F1301,F1306)</f>
        <v>6836064625</v>
      </c>
      <c r="G1318" s="815"/>
      <c r="H1318" s="889"/>
      <c r="I1318" s="812"/>
    </row>
    <row r="1319" spans="1:10" s="381" customFormat="1" x14ac:dyDescent="0.25">
      <c r="A1319" s="1196"/>
      <c r="B1319" s="1029" t="s">
        <v>2507</v>
      </c>
      <c r="C1319" s="121">
        <v>0</v>
      </c>
      <c r="D1319" s="1005">
        <v>466015</v>
      </c>
      <c r="E1319" s="1005">
        <v>2603437657</v>
      </c>
      <c r="F1319" s="1005">
        <v>1286906193</v>
      </c>
    </row>
    <row r="1320" spans="1:10" s="381" customFormat="1" ht="27.75" customHeight="1" x14ac:dyDescent="0.25">
      <c r="A1320" s="1196"/>
      <c r="B1320" s="1029" t="s">
        <v>2948</v>
      </c>
      <c r="C1320" s="121">
        <v>0</v>
      </c>
      <c r="D1320" s="121">
        <v>0</v>
      </c>
      <c r="E1320" s="121">
        <v>0</v>
      </c>
      <c r="F1320" s="1005">
        <v>3860010801</v>
      </c>
    </row>
    <row r="1321" spans="1:10" s="381" customFormat="1" ht="15.75" customHeight="1" x14ac:dyDescent="0.25">
      <c r="A1321" s="446"/>
      <c r="B1321" s="1062" t="s">
        <v>2949</v>
      </c>
      <c r="C1321" s="968">
        <f>SUM(C1319:C1320)</f>
        <v>0</v>
      </c>
      <c r="D1321" s="968">
        <f t="shared" ref="D1321:F1321" si="262">SUM(D1319:D1320)</f>
        <v>466015</v>
      </c>
      <c r="E1321" s="968">
        <f t="shared" si="262"/>
        <v>2603437657</v>
      </c>
      <c r="F1321" s="968">
        <f t="shared" si="262"/>
        <v>5146916994</v>
      </c>
    </row>
    <row r="1322" spans="1:10" s="381" customFormat="1" ht="14.25" customHeight="1" x14ac:dyDescent="0.25">
      <c r="A1322" s="446"/>
      <c r="B1322" s="967" t="s">
        <v>2947</v>
      </c>
      <c r="C1322" s="968">
        <f>C1318-C1321</f>
        <v>46510000</v>
      </c>
      <c r="D1322" s="968">
        <f t="shared" ref="D1322:E1322" si="263">D1318-D1321</f>
        <v>607302475.29999995</v>
      </c>
      <c r="E1322" s="968">
        <f t="shared" si="263"/>
        <v>842078707.42999983</v>
      </c>
      <c r="F1322" s="968">
        <f>F1318</f>
        <v>6836064625</v>
      </c>
    </row>
    <row r="1323" spans="1:10" s="381" customFormat="1" ht="18.75" customHeight="1" x14ac:dyDescent="0.25">
      <c r="A1323" s="446"/>
      <c r="B1323" s="1222"/>
      <c r="C1323" s="968"/>
      <c r="D1323" s="1014"/>
      <c r="E1323" s="1014"/>
      <c r="F1323" s="1014"/>
    </row>
    <row r="1324" spans="1:10" x14ac:dyDescent="0.25">
      <c r="A1324" s="1441" t="s">
        <v>1365</v>
      </c>
      <c r="B1324" s="1441"/>
      <c r="C1324" s="981"/>
      <c r="D1324" s="437"/>
      <c r="E1324" s="437"/>
      <c r="F1324" s="437"/>
    </row>
    <row r="1325" spans="1:10" x14ac:dyDescent="0.25">
      <c r="A1325" s="1063" t="s">
        <v>2512</v>
      </c>
      <c r="B1325" s="1063"/>
      <c r="C1325" s="990"/>
      <c r="D1325" s="437"/>
      <c r="E1325" s="437"/>
      <c r="F1325" s="437"/>
    </row>
    <row r="1326" spans="1:10" x14ac:dyDescent="0.25">
      <c r="A1326" s="807">
        <v>21</v>
      </c>
      <c r="B1326" s="965" t="s">
        <v>1125</v>
      </c>
      <c r="C1326" s="966">
        <f>SUM(C1328:C1328)</f>
        <v>106372220</v>
      </c>
      <c r="D1326" s="966">
        <f>SUM(D1328:D1328)</f>
        <v>138742052</v>
      </c>
      <c r="E1326" s="966">
        <f t="shared" ref="E1326:F1326" si="264">SUM(E1328:E1328)</f>
        <v>138743000</v>
      </c>
      <c r="F1326" s="966">
        <f t="shared" si="264"/>
        <v>137681725</v>
      </c>
    </row>
    <row r="1327" spans="1:10" x14ac:dyDescent="0.25">
      <c r="A1327" s="426">
        <v>210101</v>
      </c>
      <c r="B1327" s="974" t="s">
        <v>1126</v>
      </c>
      <c r="C1327" s="813"/>
      <c r="D1327" s="813">
        <v>0</v>
      </c>
      <c r="E1327" s="438"/>
      <c r="F1327" s="427"/>
    </row>
    <row r="1328" spans="1:10" x14ac:dyDescent="0.25">
      <c r="A1328" s="429">
        <v>21010101</v>
      </c>
      <c r="B1328" s="430" t="s">
        <v>1127</v>
      </c>
      <c r="C1328" s="969">
        <v>106372220</v>
      </c>
      <c r="D1328" s="450">
        <v>138742052</v>
      </c>
      <c r="E1328" s="438">
        <v>138743000</v>
      </c>
      <c r="F1328" s="1005">
        <v>137681725</v>
      </c>
    </row>
    <row r="1329" spans="1:6" x14ac:dyDescent="0.25">
      <c r="A1329" s="807">
        <v>2202</v>
      </c>
      <c r="B1329" s="965" t="s">
        <v>1119</v>
      </c>
      <c r="C1329" s="997">
        <f>(C1383-C1326)</f>
        <v>13862800</v>
      </c>
      <c r="D1329" s="997">
        <f>(D1383-D1326)</f>
        <v>8129625</v>
      </c>
      <c r="E1329" s="997">
        <f t="shared" ref="E1329:F1329" si="265">(E1383-E1326)</f>
        <v>8577750</v>
      </c>
      <c r="F1329" s="997">
        <f t="shared" si="265"/>
        <v>33340091</v>
      </c>
    </row>
    <row r="1330" spans="1:6" x14ac:dyDescent="0.25">
      <c r="A1330" s="807">
        <v>220201</v>
      </c>
      <c r="B1330" s="965" t="s">
        <v>1129</v>
      </c>
      <c r="C1330" s="966">
        <f>SUM(C1331:C1333)</f>
        <v>947000</v>
      </c>
      <c r="D1330" s="966">
        <f>SUM(D1331:D1333)</f>
        <v>1992000</v>
      </c>
      <c r="E1330" s="966">
        <f t="shared" ref="E1330:F1330" si="266">SUM(E1331:E1333)</f>
        <v>2000000</v>
      </c>
      <c r="F1330" s="966">
        <f t="shared" si="266"/>
        <v>2500000</v>
      </c>
    </row>
    <row r="1331" spans="1:6" x14ac:dyDescent="0.25">
      <c r="A1331" s="429">
        <v>22020101</v>
      </c>
      <c r="B1331" s="430" t="s">
        <v>1251</v>
      </c>
      <c r="C1331" s="969">
        <v>947000</v>
      </c>
      <c r="D1331" s="450">
        <v>1992000</v>
      </c>
      <c r="E1331" s="438">
        <v>2000000</v>
      </c>
      <c r="F1331" s="428">
        <v>2500000</v>
      </c>
    </row>
    <row r="1332" spans="1:6" x14ac:dyDescent="0.25">
      <c r="A1332" s="429">
        <v>22020103</v>
      </c>
      <c r="B1332" s="430" t="s">
        <v>1306</v>
      </c>
      <c r="C1332" s="969">
        <v>0</v>
      </c>
      <c r="D1332" s="450">
        <v>0</v>
      </c>
      <c r="E1332" s="438"/>
      <c r="F1332" s="428"/>
    </row>
    <row r="1333" spans="1:6" x14ac:dyDescent="0.25">
      <c r="A1333" s="972" t="s">
        <v>1252</v>
      </c>
      <c r="B1333" s="430" t="s">
        <v>1253</v>
      </c>
      <c r="C1333" s="969">
        <v>0</v>
      </c>
      <c r="D1333" s="450">
        <v>0</v>
      </c>
      <c r="E1333" s="438"/>
      <c r="F1333" s="428"/>
    </row>
    <row r="1334" spans="1:6" x14ac:dyDescent="0.25">
      <c r="A1334" s="807">
        <v>220202</v>
      </c>
      <c r="B1334" s="965" t="s">
        <v>1137</v>
      </c>
      <c r="C1334" s="966">
        <f>SUM(C1335:C1339)</f>
        <v>50000</v>
      </c>
      <c r="D1334" s="966">
        <f>SUM(D1335:D1339)</f>
        <v>0</v>
      </c>
      <c r="E1334" s="966">
        <f t="shared" ref="E1334:F1334" si="267">SUM(E1335:E1339)</f>
        <v>0</v>
      </c>
      <c r="F1334" s="966">
        <f t="shared" si="267"/>
        <v>344000</v>
      </c>
    </row>
    <row r="1335" spans="1:6" x14ac:dyDescent="0.25">
      <c r="A1335" s="429">
        <v>22020201</v>
      </c>
      <c r="B1335" s="430" t="s">
        <v>1139</v>
      </c>
      <c r="C1335" s="969">
        <v>0</v>
      </c>
      <c r="D1335" s="450">
        <v>0</v>
      </c>
      <c r="E1335" s="438"/>
      <c r="F1335" s="428"/>
    </row>
    <row r="1336" spans="1:6" x14ac:dyDescent="0.25">
      <c r="A1336" s="429">
        <v>22020202</v>
      </c>
      <c r="B1336" s="430" t="s">
        <v>1141</v>
      </c>
      <c r="C1336" s="969">
        <v>50000</v>
      </c>
      <c r="D1336" s="450">
        <v>0</v>
      </c>
      <c r="E1336" s="438"/>
      <c r="F1336" s="428"/>
    </row>
    <row r="1337" spans="1:6" x14ac:dyDescent="0.25">
      <c r="A1337" s="429">
        <v>22020203</v>
      </c>
      <c r="B1337" s="430" t="s">
        <v>1143</v>
      </c>
      <c r="C1337" s="969">
        <v>0</v>
      </c>
      <c r="D1337" s="1064">
        <v>0</v>
      </c>
      <c r="E1337" s="438">
        <v>0</v>
      </c>
      <c r="F1337" s="428">
        <v>144000</v>
      </c>
    </row>
    <row r="1338" spans="1:6" x14ac:dyDescent="0.25">
      <c r="A1338" s="429">
        <v>22020204</v>
      </c>
      <c r="B1338" s="430" t="s">
        <v>1145</v>
      </c>
      <c r="C1338" s="969">
        <v>0</v>
      </c>
      <c r="D1338" s="1064">
        <v>0</v>
      </c>
      <c r="E1338" s="438">
        <v>0</v>
      </c>
      <c r="F1338" s="428">
        <v>200000</v>
      </c>
    </row>
    <row r="1339" spans="1:6" x14ac:dyDescent="0.25">
      <c r="A1339" s="429">
        <v>22020205</v>
      </c>
      <c r="B1339" s="430" t="s">
        <v>1147</v>
      </c>
      <c r="C1339" s="969">
        <v>0</v>
      </c>
      <c r="D1339" s="1064">
        <v>0</v>
      </c>
      <c r="E1339" s="438">
        <v>0</v>
      </c>
      <c r="F1339" s="428">
        <v>0</v>
      </c>
    </row>
    <row r="1340" spans="1:6" x14ac:dyDescent="0.25">
      <c r="A1340" s="807">
        <v>220203</v>
      </c>
      <c r="B1340" s="965" t="s">
        <v>1149</v>
      </c>
      <c r="C1340" s="966">
        <f>SUM(C1341:C1345)</f>
        <v>400000</v>
      </c>
      <c r="D1340" s="966">
        <f>SUM(D1341:D1345)</f>
        <v>727250</v>
      </c>
      <c r="E1340" s="966">
        <f t="shared" ref="E1340:F1340" si="268">SUM(E1341:E1345)</f>
        <v>747250</v>
      </c>
      <c r="F1340" s="966">
        <f t="shared" si="268"/>
        <v>830800</v>
      </c>
    </row>
    <row r="1341" spans="1:6" ht="21" customHeight="1" x14ac:dyDescent="0.25">
      <c r="A1341" s="429">
        <v>22020301</v>
      </c>
      <c r="B1341" s="430" t="s">
        <v>1151</v>
      </c>
      <c r="C1341" s="969">
        <v>200000</v>
      </c>
      <c r="D1341" s="450">
        <v>430000</v>
      </c>
      <c r="E1341" s="438">
        <v>450000</v>
      </c>
      <c r="F1341" s="1016">
        <v>430800</v>
      </c>
    </row>
    <row r="1342" spans="1:6" x14ac:dyDescent="0.25">
      <c r="A1342" s="429">
        <v>22020302</v>
      </c>
      <c r="B1342" s="430" t="s">
        <v>1153</v>
      </c>
      <c r="C1342" s="969"/>
      <c r="D1342" s="450">
        <v>0</v>
      </c>
      <c r="E1342" s="438"/>
      <c r="F1342" s="428"/>
    </row>
    <row r="1343" spans="1:6" x14ac:dyDescent="0.25">
      <c r="A1343" s="429">
        <v>22020303</v>
      </c>
      <c r="B1343" s="430" t="s">
        <v>1155</v>
      </c>
      <c r="C1343" s="969">
        <v>200000</v>
      </c>
      <c r="D1343" s="450">
        <v>0</v>
      </c>
      <c r="E1343" s="438"/>
      <c r="F1343" s="428">
        <v>0</v>
      </c>
    </row>
    <row r="1344" spans="1:6" x14ac:dyDescent="0.25">
      <c r="A1344" s="429">
        <v>22020304</v>
      </c>
      <c r="B1344" s="430" t="s">
        <v>1157</v>
      </c>
      <c r="C1344" s="969"/>
      <c r="D1344" s="450">
        <v>0</v>
      </c>
      <c r="E1344" s="438"/>
      <c r="F1344" s="428"/>
    </row>
    <row r="1345" spans="1:6" x14ac:dyDescent="0.25">
      <c r="A1345" s="429">
        <v>22020305</v>
      </c>
      <c r="B1345" s="430" t="s">
        <v>1159</v>
      </c>
      <c r="C1345" s="969">
        <v>0</v>
      </c>
      <c r="D1345" s="450">
        <v>297250</v>
      </c>
      <c r="E1345" s="438">
        <v>297250</v>
      </c>
      <c r="F1345" s="428">
        <v>400000</v>
      </c>
    </row>
    <row r="1346" spans="1:6" x14ac:dyDescent="0.25">
      <c r="A1346" s="807">
        <v>220204</v>
      </c>
      <c r="B1346" s="965" t="s">
        <v>1173</v>
      </c>
      <c r="C1346" s="966">
        <f>SUM(C1347:C1352)</f>
        <v>525000</v>
      </c>
      <c r="D1346" s="966">
        <f>SUM(D1347:D1352)</f>
        <v>1197000</v>
      </c>
      <c r="E1346" s="966">
        <f t="shared" ref="E1346:F1346" si="269">SUM(E1347:E1352)</f>
        <v>1208000</v>
      </c>
      <c r="F1346" s="966">
        <f t="shared" si="269"/>
        <v>1260500</v>
      </c>
    </row>
    <row r="1347" spans="1:6" ht="18" customHeight="1" x14ac:dyDescent="0.25">
      <c r="A1347" s="429">
        <v>22020401</v>
      </c>
      <c r="B1347" s="430" t="s">
        <v>1175</v>
      </c>
      <c r="C1347" s="969">
        <v>150000</v>
      </c>
      <c r="D1347" s="450">
        <v>350000</v>
      </c>
      <c r="E1347" s="438">
        <v>360000</v>
      </c>
      <c r="F1347" s="428">
        <v>465500</v>
      </c>
    </row>
    <row r="1348" spans="1:6" x14ac:dyDescent="0.25">
      <c r="A1348" s="429">
        <v>22020402</v>
      </c>
      <c r="B1348" s="430" t="s">
        <v>1177</v>
      </c>
      <c r="C1348" s="969">
        <v>125000</v>
      </c>
      <c r="D1348" s="450">
        <v>308000</v>
      </c>
      <c r="E1348" s="438">
        <v>308000</v>
      </c>
      <c r="F1348" s="428">
        <v>250000</v>
      </c>
    </row>
    <row r="1349" spans="1:6" x14ac:dyDescent="0.25">
      <c r="A1349" s="429">
        <v>22020404</v>
      </c>
      <c r="B1349" s="430" t="s">
        <v>1181</v>
      </c>
      <c r="C1349" s="969">
        <v>150000</v>
      </c>
      <c r="D1349" s="450">
        <v>449000</v>
      </c>
      <c r="E1349" s="438">
        <v>450000</v>
      </c>
      <c r="F1349" s="428">
        <v>450000</v>
      </c>
    </row>
    <row r="1350" spans="1:6" x14ac:dyDescent="0.25">
      <c r="A1350" s="429">
        <v>22020405</v>
      </c>
      <c r="B1350" s="430" t="s">
        <v>1183</v>
      </c>
      <c r="C1350" s="969">
        <v>50000</v>
      </c>
      <c r="D1350" s="450">
        <v>90000</v>
      </c>
      <c r="E1350" s="438">
        <v>90000</v>
      </c>
      <c r="F1350" s="428">
        <v>95000</v>
      </c>
    </row>
    <row r="1351" spans="1:6" x14ac:dyDescent="0.25">
      <c r="A1351" s="429">
        <v>22020407</v>
      </c>
      <c r="B1351" s="430" t="s">
        <v>1185</v>
      </c>
      <c r="C1351" s="969">
        <v>50000</v>
      </c>
      <c r="D1351" s="450">
        <v>0</v>
      </c>
      <c r="E1351" s="438"/>
      <c r="F1351" s="428"/>
    </row>
    <row r="1352" spans="1:6" x14ac:dyDescent="0.25">
      <c r="A1352" s="972" t="s">
        <v>1399</v>
      </c>
      <c r="B1352" s="430" t="s">
        <v>1400</v>
      </c>
      <c r="C1352" s="969"/>
      <c r="D1352" s="450">
        <v>0</v>
      </c>
      <c r="E1352" s="438"/>
      <c r="F1352" s="428"/>
    </row>
    <row r="1353" spans="1:6" x14ac:dyDescent="0.25">
      <c r="A1353" s="807">
        <v>220205</v>
      </c>
      <c r="B1353" s="965" t="s">
        <v>1189</v>
      </c>
      <c r="C1353" s="966">
        <f>SUM(C1354:C1356)</f>
        <v>787000</v>
      </c>
      <c r="D1353" s="966">
        <f>SUM(D1354:D1356)</f>
        <v>375000</v>
      </c>
      <c r="E1353" s="966">
        <f t="shared" ref="E1353" si="270">SUM(E1354:E1356)</f>
        <v>380000</v>
      </c>
      <c r="F1353" s="966">
        <f>SUM(F1354:F1356)</f>
        <v>1315391</v>
      </c>
    </row>
    <row r="1354" spans="1:6" x14ac:dyDescent="0.25">
      <c r="A1354" s="429">
        <v>22020501</v>
      </c>
      <c r="B1354" s="430" t="s">
        <v>1191</v>
      </c>
      <c r="C1354" s="969"/>
      <c r="D1354" s="450">
        <v>375000</v>
      </c>
      <c r="E1354" s="428">
        <v>380000</v>
      </c>
      <c r="F1354" s="428">
        <v>315391</v>
      </c>
    </row>
    <row r="1355" spans="1:6" x14ac:dyDescent="0.25">
      <c r="A1355" s="429">
        <v>22020502</v>
      </c>
      <c r="B1355" s="430" t="s">
        <v>1193</v>
      </c>
      <c r="C1355" s="969">
        <v>0</v>
      </c>
      <c r="D1355" s="969">
        <v>0</v>
      </c>
      <c r="E1355" s="969">
        <v>0</v>
      </c>
      <c r="F1355" s="969">
        <v>0</v>
      </c>
    </row>
    <row r="1356" spans="1:6" ht="25.5" x14ac:dyDescent="0.25">
      <c r="A1356" s="429">
        <v>22020503</v>
      </c>
      <c r="B1356" s="430" t="s">
        <v>1401</v>
      </c>
      <c r="C1356" s="969">
        <v>787000</v>
      </c>
      <c r="D1356" s="450">
        <v>0</v>
      </c>
      <c r="E1356" s="438"/>
      <c r="F1356" s="428">
        <v>1000000</v>
      </c>
    </row>
    <row r="1357" spans="1:6" x14ac:dyDescent="0.25">
      <c r="A1357" s="807">
        <v>220206</v>
      </c>
      <c r="B1357" s="965" t="s">
        <v>1195</v>
      </c>
      <c r="C1357" s="966">
        <f>SUM(C1358:C1360)</f>
        <v>0</v>
      </c>
      <c r="D1357" s="966">
        <f>SUM(D1358:D1360)</f>
        <v>95000</v>
      </c>
      <c r="E1357" s="966">
        <f t="shared" ref="E1357:F1357" si="271">SUM(E1358:E1360)</f>
        <v>96000</v>
      </c>
      <c r="F1357" s="966">
        <f t="shared" si="271"/>
        <v>1397400</v>
      </c>
    </row>
    <row r="1358" spans="1:6" x14ac:dyDescent="0.25">
      <c r="A1358" s="429">
        <v>22020601</v>
      </c>
      <c r="B1358" s="430" t="s">
        <v>1328</v>
      </c>
      <c r="C1358" s="969"/>
      <c r="D1358" s="450">
        <v>0</v>
      </c>
      <c r="E1358" s="438"/>
      <c r="F1358" s="428"/>
    </row>
    <row r="1359" spans="1:6" x14ac:dyDescent="0.25">
      <c r="A1359" s="972" t="s">
        <v>1198</v>
      </c>
      <c r="B1359" s="430" t="s">
        <v>1199</v>
      </c>
      <c r="C1359" s="969"/>
      <c r="D1359" s="450">
        <v>0</v>
      </c>
      <c r="E1359" s="438"/>
      <c r="F1359" s="428">
        <v>1300000</v>
      </c>
    </row>
    <row r="1360" spans="1:6" x14ac:dyDescent="0.25">
      <c r="A1360" s="429">
        <v>22020605</v>
      </c>
      <c r="B1360" s="430" t="s">
        <v>1205</v>
      </c>
      <c r="C1360" s="969">
        <v>0</v>
      </c>
      <c r="D1360" s="450">
        <v>95000</v>
      </c>
      <c r="E1360" s="428">
        <v>96000</v>
      </c>
      <c r="F1360" s="428">
        <v>97400</v>
      </c>
    </row>
    <row r="1361" spans="1:6" x14ac:dyDescent="0.25">
      <c r="A1361" s="807">
        <v>220207</v>
      </c>
      <c r="B1361" s="965" t="s">
        <v>1207</v>
      </c>
      <c r="C1361" s="966">
        <f>SUM(C1362:C1366)</f>
        <v>0</v>
      </c>
      <c r="D1361" s="966">
        <f>SUM(D1362:D1366)</f>
        <v>0</v>
      </c>
      <c r="E1361" s="966">
        <f t="shared" ref="E1361:F1361" si="272">SUM(E1362:E1366)</f>
        <v>0</v>
      </c>
      <c r="F1361" s="966">
        <f t="shared" si="272"/>
        <v>1000000</v>
      </c>
    </row>
    <row r="1362" spans="1:6" x14ac:dyDescent="0.25">
      <c r="A1362" s="429">
        <v>22020701</v>
      </c>
      <c r="B1362" s="430" t="s">
        <v>1209</v>
      </c>
      <c r="C1362" s="438">
        <v>0</v>
      </c>
      <c r="D1362" s="438">
        <v>0</v>
      </c>
      <c r="E1362" s="438">
        <v>0</v>
      </c>
      <c r="F1362" s="428">
        <v>1000000</v>
      </c>
    </row>
    <row r="1363" spans="1:6" x14ac:dyDescent="0.25">
      <c r="A1363" s="429">
        <v>22020702</v>
      </c>
      <c r="B1363" s="430" t="s">
        <v>1211</v>
      </c>
      <c r="C1363" s="438">
        <v>0</v>
      </c>
      <c r="D1363" s="438">
        <v>0</v>
      </c>
      <c r="E1363" s="438">
        <v>0</v>
      </c>
      <c r="F1363" s="438">
        <v>0</v>
      </c>
    </row>
    <row r="1364" spans="1:6" x14ac:dyDescent="0.25">
      <c r="A1364" s="429">
        <v>22020703</v>
      </c>
      <c r="B1364" s="430" t="s">
        <v>1213</v>
      </c>
      <c r="C1364" s="438">
        <v>0</v>
      </c>
      <c r="D1364" s="438">
        <v>0</v>
      </c>
      <c r="E1364" s="438">
        <v>0</v>
      </c>
      <c r="F1364" s="438">
        <v>0</v>
      </c>
    </row>
    <row r="1365" spans="1:6" x14ac:dyDescent="0.25">
      <c r="A1365" s="429">
        <v>22020704</v>
      </c>
      <c r="B1365" s="430" t="s">
        <v>1286</v>
      </c>
      <c r="C1365" s="438">
        <v>0</v>
      </c>
      <c r="D1365" s="438">
        <v>0</v>
      </c>
      <c r="E1365" s="438">
        <v>0</v>
      </c>
      <c r="F1365" s="438">
        <v>0</v>
      </c>
    </row>
    <row r="1366" spans="1:6" x14ac:dyDescent="0.25">
      <c r="A1366" s="429">
        <v>22020706</v>
      </c>
      <c r="B1366" s="430" t="s">
        <v>1358</v>
      </c>
      <c r="C1366" s="438">
        <v>0</v>
      </c>
      <c r="D1366" s="438">
        <v>0</v>
      </c>
      <c r="E1366" s="438">
        <v>0</v>
      </c>
      <c r="F1366" s="438">
        <v>0</v>
      </c>
    </row>
    <row r="1367" spans="1:6" x14ac:dyDescent="0.25">
      <c r="A1367" s="807">
        <v>220208</v>
      </c>
      <c r="B1367" s="965" t="s">
        <v>1217</v>
      </c>
      <c r="C1367" s="966">
        <f>SUM(C1368:C1369)</f>
        <v>375000</v>
      </c>
      <c r="D1367" s="966">
        <f>SUM(D1368:D1369)</f>
        <v>1301550</v>
      </c>
      <c r="E1367" s="966">
        <f t="shared" ref="E1367:F1367" si="273">SUM(E1368:E1369)</f>
        <v>1390000</v>
      </c>
      <c r="F1367" s="966">
        <f t="shared" si="273"/>
        <v>1626400</v>
      </c>
    </row>
    <row r="1368" spans="1:6" x14ac:dyDescent="0.25">
      <c r="A1368" s="429">
        <v>22020801</v>
      </c>
      <c r="B1368" s="430" t="s">
        <v>1219</v>
      </c>
      <c r="C1368" s="969">
        <v>200000</v>
      </c>
      <c r="D1368" s="450">
        <v>585375</v>
      </c>
      <c r="E1368" s="428">
        <v>590000</v>
      </c>
      <c r="F1368" s="428">
        <v>626400</v>
      </c>
    </row>
    <row r="1369" spans="1:6" x14ac:dyDescent="0.25">
      <c r="A1369" s="429">
        <v>22020803</v>
      </c>
      <c r="B1369" s="430" t="s">
        <v>1223</v>
      </c>
      <c r="C1369" s="969">
        <v>175000</v>
      </c>
      <c r="D1369" s="450">
        <v>716175</v>
      </c>
      <c r="E1369" s="438">
        <v>800000</v>
      </c>
      <c r="F1369" s="428">
        <v>1000000</v>
      </c>
    </row>
    <row r="1370" spans="1:6" x14ac:dyDescent="0.25">
      <c r="A1370" s="807">
        <v>220210</v>
      </c>
      <c r="B1370" s="965" t="s">
        <v>1227</v>
      </c>
      <c r="C1370" s="966">
        <f>SUM(C1371:C1382)</f>
        <v>10778800</v>
      </c>
      <c r="D1370" s="966">
        <f>SUM(D1371:D1382)</f>
        <v>2441825</v>
      </c>
      <c r="E1370" s="966">
        <f>SUM(E1371:E1382)</f>
        <v>2756500</v>
      </c>
      <c r="F1370" s="966">
        <f>SUM(F1371:F1382)</f>
        <v>23065600</v>
      </c>
    </row>
    <row r="1371" spans="1:6" ht="21" customHeight="1" x14ac:dyDescent="0.25">
      <c r="A1371" s="972">
        <v>22021001</v>
      </c>
      <c r="B1371" s="430" t="s">
        <v>1228</v>
      </c>
      <c r="C1371" s="969">
        <v>100000</v>
      </c>
      <c r="D1371" s="450">
        <v>46325</v>
      </c>
      <c r="E1371" s="438">
        <v>46500</v>
      </c>
      <c r="F1371" s="428">
        <v>84000</v>
      </c>
    </row>
    <row r="1372" spans="1:6" ht="21" customHeight="1" x14ac:dyDescent="0.25">
      <c r="A1372" s="972">
        <v>22021002</v>
      </c>
      <c r="B1372" s="430" t="s">
        <v>1257</v>
      </c>
      <c r="C1372" s="969"/>
      <c r="D1372" s="450">
        <v>50000</v>
      </c>
      <c r="E1372" s="438">
        <v>60000</v>
      </c>
      <c r="F1372" s="428">
        <v>0</v>
      </c>
    </row>
    <row r="1373" spans="1:6" ht="21" customHeight="1" x14ac:dyDescent="0.25">
      <c r="A1373" s="972">
        <v>22021003</v>
      </c>
      <c r="B1373" s="430" t="s">
        <v>1229</v>
      </c>
      <c r="C1373" s="969"/>
      <c r="D1373" s="450">
        <v>200000</v>
      </c>
      <c r="E1373" s="428">
        <v>200000</v>
      </c>
      <c r="F1373" s="428">
        <v>300000</v>
      </c>
    </row>
    <row r="1374" spans="1:6" x14ac:dyDescent="0.25">
      <c r="A1374" s="972">
        <v>22021004</v>
      </c>
      <c r="B1374" s="430" t="s">
        <v>1297</v>
      </c>
      <c r="C1374" s="428">
        <v>0</v>
      </c>
      <c r="D1374" s="428">
        <v>0</v>
      </c>
      <c r="E1374" s="428">
        <v>0</v>
      </c>
      <c r="F1374" s="428"/>
    </row>
    <row r="1375" spans="1:6" x14ac:dyDescent="0.25">
      <c r="A1375" s="972" t="s">
        <v>1298</v>
      </c>
      <c r="B1375" s="430" t="s">
        <v>1231</v>
      </c>
      <c r="C1375" s="969">
        <v>50000</v>
      </c>
      <c r="D1375" s="428">
        <v>0</v>
      </c>
      <c r="E1375" s="428">
        <v>0</v>
      </c>
      <c r="F1375" s="428">
        <v>100000</v>
      </c>
    </row>
    <row r="1376" spans="1:6" x14ac:dyDescent="0.25">
      <c r="A1376" s="972" t="s">
        <v>1299</v>
      </c>
      <c r="B1376" s="430" t="s">
        <v>1243</v>
      </c>
      <c r="C1376" s="969">
        <v>100000</v>
      </c>
      <c r="D1376" s="428">
        <v>0</v>
      </c>
      <c r="E1376" s="428">
        <v>0</v>
      </c>
      <c r="F1376" s="428"/>
    </row>
    <row r="1377" spans="1:6" ht="22.5" customHeight="1" x14ac:dyDescent="0.25">
      <c r="A1377" s="972" t="s">
        <v>1343</v>
      </c>
      <c r="B1377" s="430" t="s">
        <v>1233</v>
      </c>
      <c r="C1377" s="969">
        <v>0</v>
      </c>
      <c r="D1377" s="450">
        <v>137500</v>
      </c>
      <c r="E1377" s="428">
        <v>150000</v>
      </c>
      <c r="F1377" s="428">
        <v>141600</v>
      </c>
    </row>
    <row r="1378" spans="1:6" x14ac:dyDescent="0.25">
      <c r="A1378" s="972" t="s">
        <v>1344</v>
      </c>
      <c r="B1378" s="430" t="s">
        <v>1234</v>
      </c>
      <c r="C1378" s="969">
        <v>0</v>
      </c>
      <c r="D1378" s="450">
        <v>0</v>
      </c>
      <c r="E1378" s="438"/>
      <c r="F1378" s="428"/>
    </row>
    <row r="1379" spans="1:6" x14ac:dyDescent="0.25">
      <c r="A1379" s="972">
        <v>22021023</v>
      </c>
      <c r="B1379" s="430" t="s">
        <v>1402</v>
      </c>
      <c r="C1379" s="969">
        <v>1697400</v>
      </c>
      <c r="D1379" s="450">
        <v>300000</v>
      </c>
      <c r="E1379" s="428">
        <v>500000</v>
      </c>
      <c r="F1379" s="428">
        <v>600000</v>
      </c>
    </row>
    <row r="1380" spans="1:6" x14ac:dyDescent="0.25">
      <c r="A1380" s="972">
        <v>22021025</v>
      </c>
      <c r="B1380" s="430" t="s">
        <v>1362</v>
      </c>
      <c r="C1380" s="969">
        <v>1900000</v>
      </c>
      <c r="D1380" s="450">
        <v>1708000</v>
      </c>
      <c r="E1380" s="438">
        <v>1800000</v>
      </c>
      <c r="F1380" s="438">
        <v>2500000</v>
      </c>
    </row>
    <row r="1381" spans="1:6" x14ac:dyDescent="0.25">
      <c r="A1381" s="972">
        <v>22021027</v>
      </c>
      <c r="B1381" s="430" t="s">
        <v>1414</v>
      </c>
      <c r="C1381" s="969">
        <v>6931400</v>
      </c>
      <c r="D1381" s="450">
        <v>0</v>
      </c>
      <c r="E1381" s="428">
        <v>0</v>
      </c>
      <c r="F1381" s="437">
        <v>0</v>
      </c>
    </row>
    <row r="1382" spans="1:6" x14ac:dyDescent="0.25">
      <c r="A1382" s="429">
        <v>222011</v>
      </c>
      <c r="B1382" s="430" t="s">
        <v>2513</v>
      </c>
      <c r="C1382" s="969">
        <v>0</v>
      </c>
      <c r="D1382" s="450">
        <v>0</v>
      </c>
      <c r="E1382" s="428">
        <v>0</v>
      </c>
      <c r="F1382" s="428">
        <v>19340000</v>
      </c>
    </row>
    <row r="1383" spans="1:6" ht="19.5" customHeight="1" x14ac:dyDescent="0.25">
      <c r="A1383" s="1065"/>
      <c r="B1383" s="1050" t="s">
        <v>1403</v>
      </c>
      <c r="C1383" s="976">
        <f>SUM(C1326,C1330,C1334,C1340,C1346,C1353,C1357,C1361,C1367,C1370)</f>
        <v>120235020</v>
      </c>
      <c r="D1383" s="976">
        <f>SUM(D1326,D1330,D1334,D1340,D1346,D1353,D1357,D1361,D1367,D1370)</f>
        <v>146871677</v>
      </c>
      <c r="E1383" s="976">
        <f t="shared" ref="E1383" si="274">SUM(E1326,E1330,E1334,E1340,E1346,E1353,E1357,E1361,E1367,E1370)</f>
        <v>147320750</v>
      </c>
      <c r="F1383" s="976">
        <f>SUM(F1326,F1330,F1334,F1340,F1346,F1353,F1357,F1361,F1367,F1370)</f>
        <v>171021816</v>
      </c>
    </row>
    <row r="1384" spans="1:6" s="381" customFormat="1" x14ac:dyDescent="0.25">
      <c r="A1384" s="1223"/>
      <c r="B1384" s="1224"/>
      <c r="C1384" s="1207"/>
      <c r="D1384" s="1005"/>
      <c r="E1384" s="1005"/>
      <c r="F1384" s="1005"/>
    </row>
    <row r="1385" spans="1:6" x14ac:dyDescent="0.25">
      <c r="A1385" s="1441" t="s">
        <v>1365</v>
      </c>
      <c r="B1385" s="1441"/>
      <c r="C1385" s="981"/>
      <c r="D1385" s="437"/>
      <c r="E1385" s="437"/>
      <c r="F1385" s="437"/>
    </row>
    <row r="1386" spans="1:6" ht="15" customHeight="1" x14ac:dyDescent="0.25">
      <c r="A1386" s="1450" t="s">
        <v>2514</v>
      </c>
      <c r="B1386" s="1450"/>
      <c r="C1386" s="813"/>
      <c r="D1386" s="437"/>
      <c r="E1386" s="437"/>
      <c r="F1386" s="437"/>
    </row>
    <row r="1387" spans="1:6" ht="17.25" customHeight="1" x14ac:dyDescent="0.25">
      <c r="A1387" s="807">
        <v>21</v>
      </c>
      <c r="B1387" s="965" t="s">
        <v>1125</v>
      </c>
      <c r="C1387" s="966">
        <f t="shared" ref="C1387:F1387" si="275">SUM(C1389:C1389)</f>
        <v>51659645</v>
      </c>
      <c r="D1387" s="966">
        <f t="shared" si="275"/>
        <v>55465038</v>
      </c>
      <c r="E1387" s="966">
        <f t="shared" si="275"/>
        <v>52924211</v>
      </c>
      <c r="F1387" s="966">
        <f t="shared" si="275"/>
        <v>57329755</v>
      </c>
    </row>
    <row r="1388" spans="1:6" x14ac:dyDescent="0.25">
      <c r="A1388" s="429">
        <v>210101</v>
      </c>
      <c r="B1388" s="974" t="s">
        <v>1126</v>
      </c>
      <c r="C1388" s="813"/>
      <c r="D1388" s="427"/>
      <c r="E1388" s="427"/>
      <c r="F1388" s="427"/>
    </row>
    <row r="1389" spans="1:6" ht="16.5" customHeight="1" x14ac:dyDescent="0.25">
      <c r="A1389" s="429">
        <v>21010101</v>
      </c>
      <c r="B1389" s="430" t="s">
        <v>1127</v>
      </c>
      <c r="C1389" s="969">
        <v>51659645</v>
      </c>
      <c r="D1389" s="428">
        <v>55465038</v>
      </c>
      <c r="E1389" s="428">
        <v>52924211</v>
      </c>
      <c r="F1389" s="453">
        <v>57329755</v>
      </c>
    </row>
    <row r="1390" spans="1:6" x14ac:dyDescent="0.25">
      <c r="A1390" s="807">
        <v>2202</v>
      </c>
      <c r="B1390" s="965" t="s">
        <v>1119</v>
      </c>
      <c r="C1390" s="987">
        <f t="shared" ref="C1390:F1390" si="276">(C1440-C1387)</f>
        <v>2825423</v>
      </c>
      <c r="D1390" s="987">
        <f t="shared" si="276"/>
        <v>400735472</v>
      </c>
      <c r="E1390" s="987">
        <f t="shared" si="276"/>
        <v>704677654</v>
      </c>
      <c r="F1390" s="987">
        <f t="shared" si="276"/>
        <v>616586850</v>
      </c>
    </row>
    <row r="1391" spans="1:6" x14ac:dyDescent="0.25">
      <c r="A1391" s="807">
        <v>220201</v>
      </c>
      <c r="B1391" s="965" t="s">
        <v>1129</v>
      </c>
      <c r="C1391" s="966">
        <f t="shared" ref="C1391:F1391" si="277">SUM(C1392:C1393)</f>
        <v>480000</v>
      </c>
      <c r="D1391" s="966">
        <f t="shared" si="277"/>
        <v>0</v>
      </c>
      <c r="E1391" s="966">
        <f t="shared" si="277"/>
        <v>3000000</v>
      </c>
      <c r="F1391" s="966">
        <f t="shared" si="277"/>
        <v>1190000</v>
      </c>
    </row>
    <row r="1392" spans="1:6" ht="24.75" customHeight="1" x14ac:dyDescent="0.25">
      <c r="A1392" s="429">
        <v>22020101</v>
      </c>
      <c r="B1392" s="430" t="s">
        <v>1131</v>
      </c>
      <c r="C1392" s="969">
        <v>480000</v>
      </c>
      <c r="D1392" s="428">
        <v>0</v>
      </c>
      <c r="E1392" s="428">
        <v>3000000</v>
      </c>
      <c r="F1392" s="437">
        <v>1190000</v>
      </c>
    </row>
    <row r="1393" spans="1:6" ht="17.25" customHeight="1" x14ac:dyDescent="0.25">
      <c r="A1393" s="429" t="s">
        <v>1252</v>
      </c>
      <c r="B1393" s="430" t="s">
        <v>1253</v>
      </c>
      <c r="C1393" s="969"/>
      <c r="D1393" s="428"/>
      <c r="E1393" s="428"/>
      <c r="F1393" s="437"/>
    </row>
    <row r="1394" spans="1:6" ht="20.25" customHeight="1" x14ac:dyDescent="0.25">
      <c r="A1394" s="807">
        <v>220202</v>
      </c>
      <c r="B1394" s="965" t="s">
        <v>1137</v>
      </c>
      <c r="C1394" s="966">
        <f t="shared" ref="C1394:E1394" si="278">SUM(C1395:C1399)</f>
        <v>170000</v>
      </c>
      <c r="D1394" s="966">
        <f t="shared" si="278"/>
        <v>395854404</v>
      </c>
      <c r="E1394" s="966">
        <f t="shared" si="278"/>
        <v>694917818</v>
      </c>
      <c r="F1394" s="966">
        <f>SUM(F1395:F1399)</f>
        <v>601250000</v>
      </c>
    </row>
    <row r="1395" spans="1:6" ht="20.25" customHeight="1" x14ac:dyDescent="0.25">
      <c r="A1395" s="429">
        <v>22020201</v>
      </c>
      <c r="B1395" s="430" t="s">
        <v>1139</v>
      </c>
      <c r="C1395" s="969">
        <v>50000</v>
      </c>
      <c r="D1395" s="428">
        <v>395638404</v>
      </c>
      <c r="E1395" s="438">
        <v>694593818</v>
      </c>
      <c r="F1395" s="453">
        <v>600000000</v>
      </c>
    </row>
    <row r="1396" spans="1:6" x14ac:dyDescent="0.25">
      <c r="A1396" s="429">
        <v>22020202</v>
      </c>
      <c r="B1396" s="430" t="s">
        <v>1141</v>
      </c>
      <c r="C1396" s="969">
        <v>120000</v>
      </c>
      <c r="D1396" s="428">
        <v>0</v>
      </c>
      <c r="E1396" s="428"/>
      <c r="F1396" s="453"/>
    </row>
    <row r="1397" spans="1:6" ht="19.5" customHeight="1" x14ac:dyDescent="0.25">
      <c r="A1397" s="429">
        <v>22020203</v>
      </c>
      <c r="B1397" s="430" t="s">
        <v>1143</v>
      </c>
      <c r="C1397" s="969">
        <v>0</v>
      </c>
      <c r="D1397" s="428">
        <v>0</v>
      </c>
      <c r="E1397" s="428">
        <v>0</v>
      </c>
      <c r="F1397" s="453">
        <v>1000000</v>
      </c>
    </row>
    <row r="1398" spans="1:6" ht="19.5" customHeight="1" x14ac:dyDescent="0.25">
      <c r="A1398" s="429">
        <v>22020204</v>
      </c>
      <c r="B1398" s="430" t="s">
        <v>1145</v>
      </c>
      <c r="C1398" s="969">
        <v>0</v>
      </c>
      <c r="D1398" s="428">
        <v>216000</v>
      </c>
      <c r="E1398" s="808">
        <v>324000</v>
      </c>
      <c r="F1398" s="453">
        <v>250000</v>
      </c>
    </row>
    <row r="1399" spans="1:6" x14ac:dyDescent="0.25">
      <c r="A1399" s="429">
        <v>22020205</v>
      </c>
      <c r="B1399" s="430" t="s">
        <v>1147</v>
      </c>
      <c r="C1399" s="969"/>
      <c r="D1399" s="428"/>
      <c r="E1399" s="428"/>
      <c r="F1399" s="437"/>
    </row>
    <row r="1400" spans="1:6" x14ac:dyDescent="0.25">
      <c r="A1400" s="807">
        <v>220203</v>
      </c>
      <c r="B1400" s="965" t="s">
        <v>1149</v>
      </c>
      <c r="C1400" s="966">
        <f t="shared" ref="C1400:E1400" si="279">SUM(C1401:C1405)</f>
        <v>160000</v>
      </c>
      <c r="D1400" s="966">
        <f t="shared" si="279"/>
        <v>1221544</v>
      </c>
      <c r="E1400" s="966">
        <f t="shared" si="279"/>
        <v>1265419</v>
      </c>
      <c r="F1400" s="966">
        <f>SUM(F1401:F1405)</f>
        <v>1673000</v>
      </c>
    </row>
    <row r="1401" spans="1:6" ht="25.5" customHeight="1" x14ac:dyDescent="0.25">
      <c r="A1401" s="429">
        <v>22020301</v>
      </c>
      <c r="B1401" s="430" t="s">
        <v>1151</v>
      </c>
      <c r="C1401" s="969">
        <v>60000</v>
      </c>
      <c r="D1401" s="428">
        <v>897504</v>
      </c>
      <c r="E1401" s="1005">
        <v>940376</v>
      </c>
      <c r="F1401" s="437">
        <v>1200000</v>
      </c>
    </row>
    <row r="1402" spans="1:6" ht="19.5" customHeight="1" x14ac:dyDescent="0.25">
      <c r="A1402" s="429">
        <v>22020302</v>
      </c>
      <c r="B1402" s="430" t="s">
        <v>1153</v>
      </c>
      <c r="C1402" s="969"/>
      <c r="D1402" s="428">
        <v>0</v>
      </c>
      <c r="E1402" s="428"/>
      <c r="F1402" s="437"/>
    </row>
    <row r="1403" spans="1:6" ht="25.5" customHeight="1" x14ac:dyDescent="0.25">
      <c r="A1403" s="429">
        <v>22020303</v>
      </c>
      <c r="B1403" s="430" t="s">
        <v>1239</v>
      </c>
      <c r="C1403" s="969">
        <v>60000</v>
      </c>
      <c r="D1403" s="428">
        <v>195376</v>
      </c>
      <c r="E1403" s="1193">
        <v>195376</v>
      </c>
      <c r="F1403" s="437">
        <v>280000</v>
      </c>
    </row>
    <row r="1404" spans="1:6" ht="20.25" customHeight="1" x14ac:dyDescent="0.25">
      <c r="A1404" s="429">
        <v>22020304</v>
      </c>
      <c r="B1404" s="430" t="s">
        <v>1157</v>
      </c>
      <c r="C1404" s="969"/>
      <c r="D1404" s="428">
        <v>0</v>
      </c>
      <c r="E1404" s="428"/>
      <c r="F1404" s="437"/>
    </row>
    <row r="1405" spans="1:6" ht="27" customHeight="1" x14ac:dyDescent="0.25">
      <c r="A1405" s="429">
        <v>22020305</v>
      </c>
      <c r="B1405" s="430" t="s">
        <v>1159</v>
      </c>
      <c r="C1405" s="969">
        <v>40000</v>
      </c>
      <c r="D1405" s="428">
        <v>128664</v>
      </c>
      <c r="E1405" s="1005">
        <v>129667</v>
      </c>
      <c r="F1405" s="1066">
        <v>193000</v>
      </c>
    </row>
    <row r="1406" spans="1:6" x14ac:dyDescent="0.25">
      <c r="A1406" s="807">
        <v>220204</v>
      </c>
      <c r="B1406" s="965" t="s">
        <v>1173</v>
      </c>
      <c r="C1406" s="966">
        <f t="shared" ref="C1406:E1406" si="280">SUM(C1407:C1414)</f>
        <v>1176500</v>
      </c>
      <c r="D1406" s="966">
        <f t="shared" si="280"/>
        <v>1448336</v>
      </c>
      <c r="E1406" s="966">
        <f t="shared" si="280"/>
        <v>1453584</v>
      </c>
      <c r="F1406" s="966">
        <f>SUM(F1407:F1414)</f>
        <v>5324200</v>
      </c>
    </row>
    <row r="1407" spans="1:6" ht="19.5" customHeight="1" x14ac:dyDescent="0.25">
      <c r="A1407" s="429">
        <v>22020401</v>
      </c>
      <c r="B1407" s="430" t="s">
        <v>1175</v>
      </c>
      <c r="C1407" s="969">
        <v>200000</v>
      </c>
      <c r="D1407" s="428">
        <v>810000</v>
      </c>
      <c r="E1407" s="428">
        <v>810000</v>
      </c>
      <c r="F1407" s="437">
        <v>1200000</v>
      </c>
    </row>
    <row r="1408" spans="1:6" ht="26.25" customHeight="1" x14ac:dyDescent="0.25">
      <c r="A1408" s="429">
        <v>22020402</v>
      </c>
      <c r="B1408" s="430" t="s">
        <v>1177</v>
      </c>
      <c r="C1408" s="969">
        <v>200000</v>
      </c>
      <c r="D1408" s="428">
        <v>250000</v>
      </c>
      <c r="E1408" s="428">
        <v>252500</v>
      </c>
      <c r="F1408" s="438">
        <v>375000</v>
      </c>
    </row>
    <row r="1409" spans="1:6" x14ac:dyDescent="0.25">
      <c r="A1409" s="429">
        <v>22020403</v>
      </c>
      <c r="B1409" s="430" t="s">
        <v>1179</v>
      </c>
      <c r="C1409" s="969">
        <v>30000</v>
      </c>
      <c r="D1409" s="428">
        <v>0</v>
      </c>
      <c r="E1409" s="428">
        <v>0</v>
      </c>
      <c r="F1409" s="428">
        <v>0</v>
      </c>
    </row>
    <row r="1410" spans="1:6" ht="27.75" customHeight="1" x14ac:dyDescent="0.25">
      <c r="A1410" s="429">
        <v>22020404</v>
      </c>
      <c r="B1410" s="430" t="s">
        <v>1181</v>
      </c>
      <c r="C1410" s="969">
        <v>30000</v>
      </c>
      <c r="D1410" s="428">
        <v>248336</v>
      </c>
      <c r="E1410" s="428">
        <v>251084</v>
      </c>
      <c r="F1410" s="437">
        <v>336000</v>
      </c>
    </row>
    <row r="1411" spans="1:6" ht="24.75" customHeight="1" x14ac:dyDescent="0.25">
      <c r="A1411" s="429">
        <v>22020405</v>
      </c>
      <c r="B1411" s="430" t="s">
        <v>1183</v>
      </c>
      <c r="C1411" s="969">
        <v>100000</v>
      </c>
      <c r="D1411" s="428">
        <v>140000</v>
      </c>
      <c r="E1411" s="438">
        <v>140000</v>
      </c>
      <c r="F1411" s="437">
        <v>216000</v>
      </c>
    </row>
    <row r="1412" spans="1:6" x14ac:dyDescent="0.25">
      <c r="A1412" s="429">
        <v>22020406</v>
      </c>
      <c r="B1412" s="430" t="s">
        <v>1185</v>
      </c>
      <c r="C1412" s="969">
        <v>16500</v>
      </c>
      <c r="D1412" s="428">
        <v>0</v>
      </c>
      <c r="E1412" s="428">
        <v>0</v>
      </c>
      <c r="F1412" s="428">
        <v>0</v>
      </c>
    </row>
    <row r="1413" spans="1:6" x14ac:dyDescent="0.25">
      <c r="A1413" s="429">
        <v>22020410</v>
      </c>
      <c r="B1413" s="430" t="s">
        <v>1404</v>
      </c>
      <c r="C1413" s="969">
        <v>600000</v>
      </c>
      <c r="D1413" s="428">
        <v>0</v>
      </c>
      <c r="E1413" s="428">
        <v>0</v>
      </c>
      <c r="F1413" s="428">
        <v>0</v>
      </c>
    </row>
    <row r="1414" spans="1:6" ht="30.75" customHeight="1" x14ac:dyDescent="0.25">
      <c r="A1414" s="429">
        <v>22020416</v>
      </c>
      <c r="B1414" s="430" t="s">
        <v>1405</v>
      </c>
      <c r="C1414" s="428">
        <v>0</v>
      </c>
      <c r="D1414" s="428">
        <v>0</v>
      </c>
      <c r="E1414" s="428">
        <v>0</v>
      </c>
      <c r="F1414" s="437">
        <v>3197200</v>
      </c>
    </row>
    <row r="1415" spans="1:6" x14ac:dyDescent="0.25">
      <c r="A1415" s="807">
        <v>220205</v>
      </c>
      <c r="B1415" s="965" t="s">
        <v>1189</v>
      </c>
      <c r="C1415" s="966">
        <f t="shared" ref="C1415:F1415" si="281">SUM(C1416:C1418)</f>
        <v>0</v>
      </c>
      <c r="D1415" s="966">
        <f t="shared" si="281"/>
        <v>500000</v>
      </c>
      <c r="E1415" s="966">
        <f t="shared" si="281"/>
        <v>500000</v>
      </c>
      <c r="F1415" s="966">
        <f t="shared" si="281"/>
        <v>1296250</v>
      </c>
    </row>
    <row r="1416" spans="1:6" x14ac:dyDescent="0.25">
      <c r="A1416" s="429">
        <v>22020501</v>
      </c>
      <c r="B1416" s="430" t="s">
        <v>1368</v>
      </c>
      <c r="C1416" s="969"/>
      <c r="D1416" s="428"/>
      <c r="E1416" s="428"/>
      <c r="F1416" s="427"/>
    </row>
    <row r="1417" spans="1:6" x14ac:dyDescent="0.25">
      <c r="A1417" s="429">
        <v>22020502</v>
      </c>
      <c r="B1417" s="430" t="s">
        <v>1193</v>
      </c>
      <c r="C1417" s="969"/>
      <c r="D1417" s="428"/>
      <c r="E1417" s="428"/>
      <c r="F1417" s="428"/>
    </row>
    <row r="1418" spans="1:6" ht="27" customHeight="1" x14ac:dyDescent="0.25">
      <c r="A1418" s="429">
        <v>22020503</v>
      </c>
      <c r="B1418" s="430" t="s">
        <v>1307</v>
      </c>
      <c r="C1418" s="969"/>
      <c r="D1418" s="808">
        <v>500000</v>
      </c>
      <c r="E1418" s="808">
        <v>500000</v>
      </c>
      <c r="F1418" s="438">
        <v>1296250</v>
      </c>
    </row>
    <row r="1419" spans="1:6" x14ac:dyDescent="0.25">
      <c r="A1419" s="807">
        <v>220206</v>
      </c>
      <c r="B1419" s="965" t="s">
        <v>1195</v>
      </c>
      <c r="C1419" s="966">
        <f t="shared" ref="C1419:F1419" si="282">SUM(C1420:C1421)</f>
        <v>30000</v>
      </c>
      <c r="D1419" s="966">
        <f t="shared" si="282"/>
        <v>0</v>
      </c>
      <c r="E1419" s="966">
        <f t="shared" si="282"/>
        <v>0</v>
      </c>
      <c r="F1419" s="966">
        <f t="shared" si="282"/>
        <v>0</v>
      </c>
    </row>
    <row r="1420" spans="1:6" x14ac:dyDescent="0.25">
      <c r="A1420" s="429">
        <v>22020601</v>
      </c>
      <c r="B1420" s="430" t="s">
        <v>1197</v>
      </c>
      <c r="C1420" s="969"/>
      <c r="D1420" s="428"/>
      <c r="E1420" s="428"/>
      <c r="F1420" s="437"/>
    </row>
    <row r="1421" spans="1:6" x14ac:dyDescent="0.25">
      <c r="A1421" s="429">
        <v>22020605</v>
      </c>
      <c r="B1421" s="430" t="s">
        <v>1205</v>
      </c>
      <c r="C1421" s="969">
        <v>30000</v>
      </c>
      <c r="D1421" s="428"/>
      <c r="E1421" s="428"/>
      <c r="F1421" s="437"/>
    </row>
    <row r="1422" spans="1:6" ht="25.5" x14ac:dyDescent="0.25">
      <c r="A1422" s="807">
        <v>220207</v>
      </c>
      <c r="B1422" s="965" t="s">
        <v>1285</v>
      </c>
      <c r="C1422" s="966">
        <f t="shared" ref="C1422:F1422" si="283">SUM(C1423:C1426)</f>
        <v>0</v>
      </c>
      <c r="D1422" s="966">
        <f t="shared" si="283"/>
        <v>0</v>
      </c>
      <c r="E1422" s="966">
        <f t="shared" si="283"/>
        <v>0</v>
      </c>
      <c r="F1422" s="966">
        <f t="shared" si="283"/>
        <v>0</v>
      </c>
    </row>
    <row r="1423" spans="1:6" x14ac:dyDescent="0.25">
      <c r="A1423" s="429">
        <v>22020701</v>
      </c>
      <c r="B1423" s="430" t="s">
        <v>1406</v>
      </c>
      <c r="C1423" s="969"/>
      <c r="D1423" s="428">
        <v>0</v>
      </c>
      <c r="E1423" s="428">
        <v>0</v>
      </c>
      <c r="F1423" s="437"/>
    </row>
    <row r="1424" spans="1:6" x14ac:dyDescent="0.25">
      <c r="A1424" s="429">
        <v>22020702</v>
      </c>
      <c r="B1424" s="430" t="s">
        <v>1211</v>
      </c>
      <c r="C1424" s="969"/>
      <c r="D1424" s="428">
        <v>0</v>
      </c>
      <c r="E1424" s="428">
        <v>0</v>
      </c>
      <c r="F1424" s="437"/>
    </row>
    <row r="1425" spans="1:6" x14ac:dyDescent="0.25">
      <c r="A1425" s="429">
        <v>22020703</v>
      </c>
      <c r="B1425" s="430" t="s">
        <v>1213</v>
      </c>
      <c r="C1425" s="969"/>
      <c r="D1425" s="428">
        <v>0</v>
      </c>
      <c r="E1425" s="428">
        <v>0</v>
      </c>
      <c r="F1425" s="437"/>
    </row>
    <row r="1426" spans="1:6" x14ac:dyDescent="0.25">
      <c r="A1426" s="429">
        <v>22020704</v>
      </c>
      <c r="B1426" s="430" t="s">
        <v>1407</v>
      </c>
      <c r="C1426" s="969"/>
      <c r="D1426" s="428">
        <v>0</v>
      </c>
      <c r="E1426" s="428">
        <v>0</v>
      </c>
      <c r="F1426" s="437"/>
    </row>
    <row r="1427" spans="1:6" x14ac:dyDescent="0.25">
      <c r="A1427" s="807">
        <v>220208</v>
      </c>
      <c r="B1427" s="965" t="s">
        <v>1217</v>
      </c>
      <c r="C1427" s="966">
        <f t="shared" ref="C1427:F1427" si="284">SUM(C1428:C1430)</f>
        <v>225000</v>
      </c>
      <c r="D1427" s="966">
        <f t="shared" si="284"/>
        <v>1233356</v>
      </c>
      <c r="E1427" s="966">
        <f t="shared" si="284"/>
        <v>1283000</v>
      </c>
      <c r="F1427" s="966">
        <f t="shared" si="284"/>
        <v>1900000</v>
      </c>
    </row>
    <row r="1428" spans="1:6" ht="20.25" customHeight="1" x14ac:dyDescent="0.25">
      <c r="A1428" s="429">
        <v>22020801</v>
      </c>
      <c r="B1428" s="430" t="s">
        <v>1219</v>
      </c>
      <c r="C1428" s="969">
        <v>150000</v>
      </c>
      <c r="D1428" s="428">
        <v>800000</v>
      </c>
      <c r="E1428" s="428">
        <v>827000</v>
      </c>
      <c r="F1428" s="438">
        <v>1100000</v>
      </c>
    </row>
    <row r="1429" spans="1:6" x14ac:dyDescent="0.25">
      <c r="A1429" s="429">
        <v>22020802</v>
      </c>
      <c r="B1429" s="430" t="s">
        <v>1221</v>
      </c>
      <c r="C1429" s="969"/>
      <c r="D1429" s="428">
        <v>0</v>
      </c>
      <c r="E1429" s="428"/>
      <c r="F1429" s="437"/>
    </row>
    <row r="1430" spans="1:6" ht="28.5" customHeight="1" x14ac:dyDescent="0.25">
      <c r="A1430" s="429">
        <v>22020803</v>
      </c>
      <c r="B1430" s="430" t="s">
        <v>1223</v>
      </c>
      <c r="C1430" s="969">
        <v>75000</v>
      </c>
      <c r="D1430" s="428">
        <v>433356</v>
      </c>
      <c r="E1430" s="428">
        <v>456000</v>
      </c>
      <c r="F1430" s="437">
        <v>800000</v>
      </c>
    </row>
    <row r="1431" spans="1:6" x14ac:dyDescent="0.25">
      <c r="A1431" s="807">
        <v>220210</v>
      </c>
      <c r="B1431" s="965" t="s">
        <v>1227</v>
      </c>
      <c r="C1431" s="966">
        <f t="shared" ref="C1431:F1431" si="285">SUM(C1432:C1439)</f>
        <v>583923</v>
      </c>
      <c r="D1431" s="966">
        <f t="shared" si="285"/>
        <v>477832</v>
      </c>
      <c r="E1431" s="966">
        <f t="shared" si="285"/>
        <v>2257833</v>
      </c>
      <c r="F1431" s="966">
        <f t="shared" si="285"/>
        <v>3953400</v>
      </c>
    </row>
    <row r="1432" spans="1:6" ht="28.5" customHeight="1" x14ac:dyDescent="0.25">
      <c r="A1432" s="429">
        <v>22021001</v>
      </c>
      <c r="B1432" s="430" t="s">
        <v>1228</v>
      </c>
      <c r="C1432" s="969">
        <v>150000</v>
      </c>
      <c r="D1432" s="428">
        <v>477832</v>
      </c>
      <c r="E1432" s="438">
        <v>477833</v>
      </c>
      <c r="F1432" s="437">
        <v>573400</v>
      </c>
    </row>
    <row r="1433" spans="1:6" ht="28.5" customHeight="1" x14ac:dyDescent="0.25">
      <c r="A1433" s="429">
        <v>22021003</v>
      </c>
      <c r="B1433" s="430" t="s">
        <v>1229</v>
      </c>
      <c r="C1433" s="969">
        <v>0</v>
      </c>
      <c r="D1433" s="428">
        <v>0</v>
      </c>
      <c r="E1433" s="438">
        <v>0</v>
      </c>
      <c r="F1433" s="438">
        <v>760000</v>
      </c>
    </row>
    <row r="1434" spans="1:6" ht="27.75" customHeight="1" x14ac:dyDescent="0.25">
      <c r="A1434" s="429">
        <v>22021006</v>
      </c>
      <c r="B1434" s="430" t="s">
        <v>1231</v>
      </c>
      <c r="C1434" s="969">
        <v>0</v>
      </c>
      <c r="D1434" s="428">
        <v>0</v>
      </c>
      <c r="E1434" s="438">
        <v>0</v>
      </c>
      <c r="F1434" s="437">
        <v>200000</v>
      </c>
    </row>
    <row r="1435" spans="1:6" ht="20.25" customHeight="1" x14ac:dyDescent="0.25">
      <c r="A1435" s="429">
        <v>22021007</v>
      </c>
      <c r="B1435" s="430" t="s">
        <v>1243</v>
      </c>
      <c r="C1435" s="969">
        <v>150000</v>
      </c>
      <c r="D1435" s="428">
        <v>0</v>
      </c>
      <c r="E1435" s="438">
        <v>0</v>
      </c>
      <c r="F1435" s="437"/>
    </row>
    <row r="1436" spans="1:6" ht="29.25" customHeight="1" x14ac:dyDescent="0.25">
      <c r="A1436" s="429">
        <v>22021014</v>
      </c>
      <c r="B1436" s="430" t="s">
        <v>1233</v>
      </c>
      <c r="C1436" s="969">
        <v>0</v>
      </c>
      <c r="D1436" s="428">
        <v>0</v>
      </c>
      <c r="E1436" s="428">
        <v>100000</v>
      </c>
      <c r="F1436" s="438">
        <v>100000</v>
      </c>
    </row>
    <row r="1437" spans="1:6" ht="29.25" customHeight="1" x14ac:dyDescent="0.25">
      <c r="A1437" s="972">
        <v>22021022</v>
      </c>
      <c r="B1437" s="430" t="s">
        <v>1234</v>
      </c>
      <c r="C1437" s="969">
        <v>150000</v>
      </c>
      <c r="D1437" s="428">
        <v>0</v>
      </c>
      <c r="E1437" s="428">
        <v>0</v>
      </c>
      <c r="F1437" s="438">
        <v>200000</v>
      </c>
    </row>
    <row r="1438" spans="1:6" ht="29.25" customHeight="1" x14ac:dyDescent="0.25">
      <c r="A1438" s="1015">
        <v>22021023</v>
      </c>
      <c r="B1438" s="458" t="s">
        <v>1235</v>
      </c>
      <c r="C1438" s="1067">
        <v>0</v>
      </c>
      <c r="D1438" s="428">
        <v>0</v>
      </c>
      <c r="E1438" s="428">
        <v>1680000</v>
      </c>
      <c r="F1438" s="438">
        <v>720000</v>
      </c>
    </row>
    <row r="1439" spans="1:6" ht="27" customHeight="1" x14ac:dyDescent="0.25">
      <c r="A1439" s="972">
        <v>22021026</v>
      </c>
      <c r="B1439" s="430" t="s">
        <v>787</v>
      </c>
      <c r="C1439" s="969">
        <v>133923</v>
      </c>
      <c r="D1439" s="428">
        <v>0</v>
      </c>
      <c r="E1439" s="428">
        <v>0</v>
      </c>
      <c r="F1439" s="438">
        <v>1400000</v>
      </c>
    </row>
    <row r="1440" spans="1:6" x14ac:dyDescent="0.25">
      <c r="A1440" s="995"/>
      <c r="B1440" s="1050" t="s">
        <v>1408</v>
      </c>
      <c r="C1440" s="976">
        <f t="shared" ref="C1440:F1440" si="286">SUM(C1387,C1391,C1394,C1400,C1406,C1415,C1419,C1422,C1427,C1431)</f>
        <v>54485068</v>
      </c>
      <c r="D1440" s="976">
        <f t="shared" si="286"/>
        <v>456200510</v>
      </c>
      <c r="E1440" s="976">
        <f t="shared" si="286"/>
        <v>757601865</v>
      </c>
      <c r="F1440" s="976">
        <f t="shared" si="286"/>
        <v>673916605</v>
      </c>
    </row>
    <row r="1441" spans="1:6" s="381" customFormat="1" x14ac:dyDescent="0.25">
      <c r="A1441" s="1225"/>
      <c r="B1441" s="1226"/>
      <c r="C1441" s="1106"/>
      <c r="D1441" s="1005"/>
      <c r="E1441" s="1005"/>
      <c r="F1441" s="1208"/>
    </row>
    <row r="1442" spans="1:6" x14ac:dyDescent="0.25">
      <c r="A1442" s="1433" t="s">
        <v>1247</v>
      </c>
      <c r="B1442" s="1433"/>
      <c r="C1442" s="961"/>
      <c r="D1442" s="437"/>
      <c r="E1442" s="428"/>
      <c r="F1442" s="428"/>
    </row>
    <row r="1443" spans="1:6" x14ac:dyDescent="0.25">
      <c r="A1443" s="1068" t="s">
        <v>1031</v>
      </c>
      <c r="B1443" s="1321" t="s">
        <v>3059</v>
      </c>
      <c r="C1443" s="981"/>
      <c r="D1443" s="437"/>
      <c r="E1443" s="428"/>
      <c r="F1443" s="428"/>
    </row>
    <row r="1444" spans="1:6" x14ac:dyDescent="0.25">
      <c r="A1444" s="1003">
        <v>21</v>
      </c>
      <c r="B1444" s="965" t="s">
        <v>1125</v>
      </c>
      <c r="C1444" s="966">
        <f>SUM(C1446:C1446)</f>
        <v>35151589.649999999</v>
      </c>
      <c r="D1444" s="966">
        <f>SUM(D1446:D1446)</f>
        <v>37519646</v>
      </c>
      <c r="E1444" s="966">
        <f t="shared" ref="E1444:F1444" si="287">SUM(E1446:E1446)</f>
        <v>37519646</v>
      </c>
      <c r="F1444" s="966">
        <f t="shared" si="287"/>
        <v>38080409</v>
      </c>
    </row>
    <row r="1445" spans="1:6" x14ac:dyDescent="0.25">
      <c r="A1445" s="807">
        <v>210101</v>
      </c>
      <c r="B1445" s="965" t="s">
        <v>1126</v>
      </c>
      <c r="C1445" s="1421"/>
      <c r="D1445" s="428"/>
      <c r="E1445" s="428"/>
      <c r="F1445" s="428"/>
    </row>
    <row r="1446" spans="1:6" x14ac:dyDescent="0.25">
      <c r="A1446" s="429">
        <v>21010101</v>
      </c>
      <c r="B1446" s="430" t="s">
        <v>1127</v>
      </c>
      <c r="C1446" s="969">
        <v>35151589.649999999</v>
      </c>
      <c r="D1446" s="437">
        <v>37519646</v>
      </c>
      <c r="E1446" s="437">
        <v>37519646</v>
      </c>
      <c r="F1446" s="453">
        <v>38080409</v>
      </c>
    </row>
    <row r="1447" spans="1:6" x14ac:dyDescent="0.25">
      <c r="A1447" s="807">
        <v>2202</v>
      </c>
      <c r="B1447" s="965" t="s">
        <v>1119</v>
      </c>
      <c r="C1447" s="966">
        <f>SUM(C1448,C1451,C1457,C1463,C1471,C1475,C1479,C1485,C1488)</f>
        <v>14652103</v>
      </c>
      <c r="D1447" s="966">
        <f>SUM(D1448,D1451,D1457,D1463,D1471,D1475,D1479,D1485,D1488)</f>
        <v>14991939</v>
      </c>
      <c r="E1447" s="966">
        <f t="shared" ref="E1447:F1447" si="288">SUM(E1448,E1451,E1457,E1463,E1471,E1475,E1479,E1485,E1488)</f>
        <v>14296881</v>
      </c>
      <c r="F1447" s="966">
        <f t="shared" si="288"/>
        <v>11783321.859999999</v>
      </c>
    </row>
    <row r="1448" spans="1:6" x14ac:dyDescent="0.25">
      <c r="A1448" s="971" t="s">
        <v>1128</v>
      </c>
      <c r="B1448" s="965" t="s">
        <v>1250</v>
      </c>
      <c r="C1448" s="966">
        <f>SUM(C1449:C1450)</f>
        <v>0</v>
      </c>
      <c r="D1448" s="966">
        <f>SUM(D1449:D1450)</f>
        <v>0</v>
      </c>
      <c r="E1448" s="966">
        <f t="shared" ref="E1448:F1448" si="289">SUM(E1449:E1450)</f>
        <v>0</v>
      </c>
      <c r="F1448" s="966">
        <f t="shared" si="289"/>
        <v>400000</v>
      </c>
    </row>
    <row r="1449" spans="1:6" x14ac:dyDescent="0.25">
      <c r="A1449" s="972" t="s">
        <v>1130</v>
      </c>
      <c r="B1449" s="430" t="s">
        <v>1251</v>
      </c>
      <c r="C1449" s="969"/>
      <c r="D1449" s="437">
        <v>0</v>
      </c>
      <c r="E1449" s="428"/>
      <c r="F1449" s="453">
        <v>400000</v>
      </c>
    </row>
    <row r="1450" spans="1:6" x14ac:dyDescent="0.25">
      <c r="A1450" s="972" t="s">
        <v>1252</v>
      </c>
      <c r="B1450" s="430" t="s">
        <v>1253</v>
      </c>
      <c r="C1450" s="969"/>
      <c r="D1450" s="437">
        <v>0</v>
      </c>
      <c r="E1450" s="428"/>
      <c r="F1450" s="453"/>
    </row>
    <row r="1451" spans="1:6" x14ac:dyDescent="0.25">
      <c r="A1451" s="807">
        <v>220202</v>
      </c>
      <c r="B1451" s="965" t="s">
        <v>1137</v>
      </c>
      <c r="C1451" s="966">
        <f>SUM(C1452:C1456)</f>
        <v>62000</v>
      </c>
      <c r="D1451" s="966">
        <f>SUM(D1452:D1456)</f>
        <v>57200</v>
      </c>
      <c r="E1451" s="966">
        <f t="shared" ref="E1451:F1451" si="290">SUM(E1452:E1456)</f>
        <v>52000</v>
      </c>
      <c r="F1451" s="966">
        <f t="shared" si="290"/>
        <v>78000</v>
      </c>
    </row>
    <row r="1452" spans="1:6" x14ac:dyDescent="0.25">
      <c r="A1452" s="429">
        <v>22020201</v>
      </c>
      <c r="B1452" s="430" t="s">
        <v>1139</v>
      </c>
      <c r="C1452" s="969">
        <v>62000</v>
      </c>
      <c r="D1452" s="437">
        <v>0</v>
      </c>
      <c r="E1452" s="428"/>
      <c r="F1452" s="453"/>
    </row>
    <row r="1453" spans="1:6" x14ac:dyDescent="0.25">
      <c r="A1453" s="429">
        <v>22020202</v>
      </c>
      <c r="B1453" s="430" t="s">
        <v>1141</v>
      </c>
      <c r="C1453" s="969"/>
      <c r="D1453" s="437">
        <v>0</v>
      </c>
      <c r="E1453" s="428"/>
      <c r="F1453" s="453"/>
    </row>
    <row r="1454" spans="1:6" x14ac:dyDescent="0.25">
      <c r="A1454" s="429">
        <v>22020203</v>
      </c>
      <c r="B1454" s="430" t="s">
        <v>1143</v>
      </c>
      <c r="C1454" s="969"/>
      <c r="D1454" s="437">
        <v>0</v>
      </c>
      <c r="E1454" s="428"/>
      <c r="F1454" s="453"/>
    </row>
    <row r="1455" spans="1:6" x14ac:dyDescent="0.25">
      <c r="A1455" s="429">
        <v>22020204</v>
      </c>
      <c r="B1455" s="430" t="s">
        <v>1145</v>
      </c>
      <c r="C1455" s="969"/>
      <c r="D1455" s="437">
        <v>57200</v>
      </c>
      <c r="E1455" s="437">
        <v>52000</v>
      </c>
      <c r="F1455" s="453">
        <v>78000</v>
      </c>
    </row>
    <row r="1456" spans="1:6" x14ac:dyDescent="0.25">
      <c r="A1456" s="429">
        <v>22020205</v>
      </c>
      <c r="B1456" s="430" t="s">
        <v>1147</v>
      </c>
      <c r="C1456" s="969"/>
      <c r="D1456" s="437">
        <v>0</v>
      </c>
      <c r="E1456" s="428"/>
      <c r="F1456" s="453"/>
    </row>
    <row r="1457" spans="1:6" x14ac:dyDescent="0.25">
      <c r="A1457" s="807">
        <v>220203</v>
      </c>
      <c r="B1457" s="965" t="s">
        <v>1149</v>
      </c>
      <c r="C1457" s="966">
        <f>SUM(C1458:C1462)</f>
        <v>66000</v>
      </c>
      <c r="D1457" s="966">
        <f>SUM(D1458:D1462)</f>
        <v>474545</v>
      </c>
      <c r="E1457" s="966">
        <f t="shared" ref="E1457:F1457" si="291">SUM(E1458:E1462)</f>
        <v>446555</v>
      </c>
      <c r="F1457" s="966">
        <f t="shared" si="291"/>
        <v>530000</v>
      </c>
    </row>
    <row r="1458" spans="1:6" ht="24" customHeight="1" x14ac:dyDescent="0.25">
      <c r="A1458" s="429">
        <v>22020301</v>
      </c>
      <c r="B1458" s="430" t="s">
        <v>1151</v>
      </c>
      <c r="C1458" s="969">
        <v>36000</v>
      </c>
      <c r="D1458" s="437">
        <v>159271</v>
      </c>
      <c r="E1458" s="1005">
        <v>147795</v>
      </c>
      <c r="F1458" s="453">
        <v>200000</v>
      </c>
    </row>
    <row r="1459" spans="1:6" x14ac:dyDescent="0.25">
      <c r="A1459" s="429">
        <v>22020302</v>
      </c>
      <c r="B1459" s="430" t="s">
        <v>1153</v>
      </c>
      <c r="C1459" s="969"/>
      <c r="D1459" s="437">
        <v>0</v>
      </c>
      <c r="E1459" s="1244"/>
      <c r="F1459" s="453"/>
    </row>
    <row r="1460" spans="1:6" ht="15" customHeight="1" x14ac:dyDescent="0.25">
      <c r="A1460" s="429">
        <v>22020303</v>
      </c>
      <c r="B1460" s="430" t="s">
        <v>1155</v>
      </c>
      <c r="C1460" s="969">
        <v>30000</v>
      </c>
      <c r="D1460" s="437">
        <v>196584</v>
      </c>
      <c r="E1460" s="1005">
        <v>190850</v>
      </c>
      <c r="F1460" s="453">
        <v>150000</v>
      </c>
    </row>
    <row r="1461" spans="1:6" x14ac:dyDescent="0.25">
      <c r="A1461" s="429">
        <v>22020304</v>
      </c>
      <c r="B1461" s="430" t="s">
        <v>1157</v>
      </c>
      <c r="C1461" s="969"/>
      <c r="D1461" s="437">
        <v>51333</v>
      </c>
      <c r="E1461" s="1005">
        <v>46660</v>
      </c>
      <c r="F1461" s="453">
        <v>100000</v>
      </c>
    </row>
    <row r="1462" spans="1:6" ht="22.5" customHeight="1" x14ac:dyDescent="0.25">
      <c r="A1462" s="429">
        <v>22020305</v>
      </c>
      <c r="B1462" s="430" t="s">
        <v>1159</v>
      </c>
      <c r="C1462" s="969"/>
      <c r="D1462" s="437">
        <v>67357</v>
      </c>
      <c r="E1462" s="1005">
        <v>61250</v>
      </c>
      <c r="F1462" s="453">
        <v>80000</v>
      </c>
    </row>
    <row r="1463" spans="1:6" x14ac:dyDescent="0.25">
      <c r="A1463" s="807">
        <v>220204</v>
      </c>
      <c r="B1463" s="965" t="s">
        <v>1173</v>
      </c>
      <c r="C1463" s="966">
        <f>SUM(C1464:C1470)</f>
        <v>896220</v>
      </c>
      <c r="D1463" s="966">
        <f>SUM(D1464:D1470)</f>
        <v>1983655</v>
      </c>
      <c r="E1463" s="966">
        <f t="shared" ref="E1463:F1463" si="292">SUM(E1464:E1470)</f>
        <v>1522110</v>
      </c>
      <c r="F1463" s="966">
        <f t="shared" si="292"/>
        <v>2759000</v>
      </c>
    </row>
    <row r="1464" spans="1:6" ht="23.25" customHeight="1" x14ac:dyDescent="0.25">
      <c r="A1464" s="429">
        <v>22020401</v>
      </c>
      <c r="B1464" s="430" t="s">
        <v>1175</v>
      </c>
      <c r="C1464" s="969">
        <v>838700</v>
      </c>
      <c r="D1464" s="437">
        <v>1629363</v>
      </c>
      <c r="E1464" s="1005">
        <v>1200000</v>
      </c>
      <c r="F1464" s="453">
        <v>2000000</v>
      </c>
    </row>
    <row r="1465" spans="1:6" ht="23.25" customHeight="1" x14ac:dyDescent="0.25">
      <c r="A1465" s="429">
        <v>22020402</v>
      </c>
      <c r="B1465" s="430" t="s">
        <v>1177</v>
      </c>
      <c r="C1465" s="969">
        <v>57520</v>
      </c>
      <c r="D1465" s="437">
        <v>53167</v>
      </c>
      <c r="E1465" s="1005">
        <v>48350</v>
      </c>
      <c r="F1465" s="453">
        <v>100000</v>
      </c>
    </row>
    <row r="1466" spans="1:6" ht="23.25" customHeight="1" x14ac:dyDescent="0.25">
      <c r="A1466" s="429">
        <v>22020403</v>
      </c>
      <c r="B1466" s="430" t="s">
        <v>1179</v>
      </c>
      <c r="C1466" s="969"/>
      <c r="D1466" s="437">
        <v>209458</v>
      </c>
      <c r="E1466" s="1005">
        <v>190410</v>
      </c>
      <c r="F1466" s="453">
        <v>200000</v>
      </c>
    </row>
    <row r="1467" spans="1:6" ht="18" customHeight="1" x14ac:dyDescent="0.25">
      <c r="A1467" s="429">
        <v>22020404</v>
      </c>
      <c r="B1467" s="430" t="s">
        <v>1181</v>
      </c>
      <c r="C1467" s="969"/>
      <c r="D1467" s="437">
        <v>36667</v>
      </c>
      <c r="E1467" s="1005">
        <v>33350</v>
      </c>
      <c r="F1467" s="453">
        <v>300000</v>
      </c>
    </row>
    <row r="1468" spans="1:6" ht="18" customHeight="1" x14ac:dyDescent="0.25">
      <c r="A1468" s="429">
        <v>22020405</v>
      </c>
      <c r="B1468" s="430" t="s">
        <v>1183</v>
      </c>
      <c r="C1468" s="969"/>
      <c r="D1468" s="437">
        <v>55000</v>
      </c>
      <c r="E1468" s="1005">
        <v>50000</v>
      </c>
      <c r="F1468" s="453">
        <v>159000</v>
      </c>
    </row>
    <row r="1469" spans="1:6" x14ac:dyDescent="0.25">
      <c r="A1469" s="429">
        <v>22020407</v>
      </c>
      <c r="B1469" s="430" t="s">
        <v>1411</v>
      </c>
      <c r="C1469" s="969"/>
      <c r="D1469" s="437">
        <v>0</v>
      </c>
      <c r="E1469" s="437">
        <v>0</v>
      </c>
      <c r="F1469" s="437"/>
    </row>
    <row r="1470" spans="1:6" x14ac:dyDescent="0.25">
      <c r="A1470" s="972" t="s">
        <v>1399</v>
      </c>
      <c r="B1470" s="430" t="s">
        <v>1400</v>
      </c>
      <c r="C1470" s="969"/>
      <c r="D1470" s="437">
        <v>0</v>
      </c>
      <c r="E1470" s="437">
        <v>0</v>
      </c>
      <c r="F1470" s="437"/>
    </row>
    <row r="1471" spans="1:6" x14ac:dyDescent="0.25">
      <c r="A1471" s="807">
        <v>220205</v>
      </c>
      <c r="B1471" s="965" t="s">
        <v>1189</v>
      </c>
      <c r="C1471" s="966">
        <f>SUM(C1472:C1474)</f>
        <v>0</v>
      </c>
      <c r="D1471" s="966">
        <f>SUM(D1472:D1474)</f>
        <v>0</v>
      </c>
      <c r="E1471" s="966">
        <f t="shared" ref="E1471:F1471" si="293">SUM(E1472:E1474)</f>
        <v>0</v>
      </c>
      <c r="F1471" s="966">
        <f t="shared" si="293"/>
        <v>1105100</v>
      </c>
    </row>
    <row r="1472" spans="1:6" ht="23.25" customHeight="1" x14ac:dyDescent="0.25">
      <c r="A1472" s="429">
        <v>22020501</v>
      </c>
      <c r="B1472" s="430" t="s">
        <v>1191</v>
      </c>
      <c r="C1472" s="969"/>
      <c r="D1472" s="428">
        <v>0</v>
      </c>
      <c r="E1472" s="428">
        <v>0</v>
      </c>
      <c r="F1472" s="453">
        <v>105100</v>
      </c>
    </row>
    <row r="1473" spans="1:6" x14ac:dyDescent="0.25">
      <c r="A1473" s="429">
        <v>22020502</v>
      </c>
      <c r="B1473" s="430" t="s">
        <v>1193</v>
      </c>
      <c r="C1473" s="969"/>
      <c r="D1473" s="428">
        <v>0</v>
      </c>
      <c r="E1473" s="428">
        <v>0</v>
      </c>
      <c r="F1473" s="453"/>
    </row>
    <row r="1474" spans="1:6" ht="35.25" customHeight="1" x14ac:dyDescent="0.25">
      <c r="A1474" s="429">
        <v>22020503</v>
      </c>
      <c r="B1474" s="430" t="s">
        <v>1401</v>
      </c>
      <c r="C1474" s="969"/>
      <c r="D1474" s="428">
        <v>0</v>
      </c>
      <c r="E1474" s="437">
        <v>0</v>
      </c>
      <c r="F1474" s="453">
        <v>1000000</v>
      </c>
    </row>
    <row r="1475" spans="1:6" x14ac:dyDescent="0.25">
      <c r="A1475" s="807">
        <v>220206</v>
      </c>
      <c r="B1475" s="965" t="s">
        <v>1195</v>
      </c>
      <c r="C1475" s="966">
        <f>SUM(C1476:C1478)</f>
        <v>40000</v>
      </c>
      <c r="D1475" s="966">
        <f>SUM(D1476:D1478)</f>
        <v>229625</v>
      </c>
      <c r="E1475" s="966">
        <f t="shared" ref="E1475:F1475" si="294">SUM(E1476:E1478)</f>
        <v>208750</v>
      </c>
      <c r="F1475" s="966">
        <f t="shared" si="294"/>
        <v>445950</v>
      </c>
    </row>
    <row r="1476" spans="1:6" ht="36.75" customHeight="1" x14ac:dyDescent="0.25">
      <c r="A1476" s="429">
        <v>22020601</v>
      </c>
      <c r="B1476" s="430" t="s">
        <v>1412</v>
      </c>
      <c r="C1476" s="969"/>
      <c r="D1476" s="437">
        <v>151250</v>
      </c>
      <c r="E1476" s="1005">
        <v>137500</v>
      </c>
      <c r="F1476" s="453">
        <v>224500</v>
      </c>
    </row>
    <row r="1477" spans="1:6" x14ac:dyDescent="0.25">
      <c r="A1477" s="972" t="s">
        <v>1198</v>
      </c>
      <c r="B1477" s="430" t="s">
        <v>1199</v>
      </c>
      <c r="C1477" s="969"/>
      <c r="D1477" s="437">
        <v>0</v>
      </c>
      <c r="E1477" s="1244"/>
      <c r="F1477" s="453"/>
    </row>
    <row r="1478" spans="1:6" ht="22.5" customHeight="1" x14ac:dyDescent="0.25">
      <c r="A1478" s="429">
        <v>22020605</v>
      </c>
      <c r="B1478" s="430" t="s">
        <v>1205</v>
      </c>
      <c r="C1478" s="969">
        <v>40000</v>
      </c>
      <c r="D1478" s="437">
        <v>78375</v>
      </c>
      <c r="E1478" s="1005">
        <v>71250</v>
      </c>
      <c r="F1478" s="453">
        <v>221450</v>
      </c>
    </row>
    <row r="1479" spans="1:6" x14ac:dyDescent="0.25">
      <c r="A1479" s="807">
        <v>220207</v>
      </c>
      <c r="B1479" s="965" t="s">
        <v>1207</v>
      </c>
      <c r="C1479" s="966">
        <f>SUM(C1480:C1484)</f>
        <v>0</v>
      </c>
      <c r="D1479" s="966">
        <f>SUM(D1480:D1484)</f>
        <v>0</v>
      </c>
      <c r="E1479" s="966">
        <f t="shared" ref="E1479:F1479" si="295">SUM(E1480:E1484)</f>
        <v>0</v>
      </c>
      <c r="F1479" s="966">
        <f t="shared" si="295"/>
        <v>1400000</v>
      </c>
    </row>
    <row r="1480" spans="1:6" x14ac:dyDescent="0.25">
      <c r="A1480" s="429">
        <v>22020701</v>
      </c>
      <c r="B1480" s="430" t="s">
        <v>1413</v>
      </c>
      <c r="C1480" s="969"/>
      <c r="D1480" s="437">
        <v>0</v>
      </c>
      <c r="E1480" s="437">
        <v>0</v>
      </c>
      <c r="F1480" s="453">
        <v>1400000</v>
      </c>
    </row>
    <row r="1481" spans="1:6" x14ac:dyDescent="0.25">
      <c r="A1481" s="429">
        <v>22020702</v>
      </c>
      <c r="B1481" s="430" t="s">
        <v>1211</v>
      </c>
      <c r="C1481" s="969"/>
      <c r="D1481" s="428">
        <v>0</v>
      </c>
      <c r="E1481" s="428">
        <v>0</v>
      </c>
      <c r="F1481" s="453"/>
    </row>
    <row r="1482" spans="1:6" x14ac:dyDescent="0.25">
      <c r="A1482" s="429">
        <v>22020703</v>
      </c>
      <c r="B1482" s="430" t="s">
        <v>1213</v>
      </c>
      <c r="C1482" s="969"/>
      <c r="D1482" s="428">
        <v>0</v>
      </c>
      <c r="E1482" s="428">
        <v>0</v>
      </c>
      <c r="F1482" s="453"/>
    </row>
    <row r="1483" spans="1:6" x14ac:dyDescent="0.25">
      <c r="A1483" s="429">
        <v>22020704</v>
      </c>
      <c r="B1483" s="430" t="s">
        <v>1286</v>
      </c>
      <c r="C1483" s="969"/>
      <c r="D1483" s="428">
        <v>0</v>
      </c>
      <c r="E1483" s="428">
        <v>0</v>
      </c>
      <c r="F1483" s="453"/>
    </row>
    <row r="1484" spans="1:6" x14ac:dyDescent="0.25">
      <c r="A1484" s="429">
        <v>22020706</v>
      </c>
      <c r="B1484" s="430" t="s">
        <v>1358</v>
      </c>
      <c r="C1484" s="969"/>
      <c r="D1484" s="428">
        <v>0</v>
      </c>
      <c r="E1484" s="428">
        <v>0</v>
      </c>
      <c r="F1484" s="453"/>
    </row>
    <row r="1485" spans="1:6" x14ac:dyDescent="0.25">
      <c r="A1485" s="807">
        <v>220208</v>
      </c>
      <c r="B1485" s="965" t="s">
        <v>1217</v>
      </c>
      <c r="C1485" s="966">
        <f>SUM(C1486:C1487)</f>
        <v>212000</v>
      </c>
      <c r="D1485" s="966">
        <f>SUM(D1486:D1487)</f>
        <v>1403333</v>
      </c>
      <c r="E1485" s="966">
        <f t="shared" ref="E1485:F1485" si="296">SUM(E1486:E1487)</f>
        <v>1016660</v>
      </c>
      <c r="F1485" s="966">
        <f t="shared" si="296"/>
        <v>1374000</v>
      </c>
    </row>
    <row r="1486" spans="1:6" x14ac:dyDescent="0.25">
      <c r="A1486" s="429">
        <v>22020801</v>
      </c>
      <c r="B1486" s="430" t="s">
        <v>1219</v>
      </c>
      <c r="C1486" s="969">
        <v>212000</v>
      </c>
      <c r="D1486" s="437">
        <v>1385000</v>
      </c>
      <c r="E1486" s="437">
        <v>1000000</v>
      </c>
      <c r="F1486" s="453">
        <v>1200000</v>
      </c>
    </row>
    <row r="1487" spans="1:6" x14ac:dyDescent="0.25">
      <c r="A1487" s="429">
        <v>22020803</v>
      </c>
      <c r="B1487" s="430" t="s">
        <v>1223</v>
      </c>
      <c r="C1487" s="969"/>
      <c r="D1487" s="437">
        <v>18333</v>
      </c>
      <c r="E1487" s="437">
        <v>16660</v>
      </c>
      <c r="F1487" s="453">
        <v>174000</v>
      </c>
    </row>
    <row r="1488" spans="1:6" x14ac:dyDescent="0.25">
      <c r="A1488" s="807">
        <v>220210</v>
      </c>
      <c r="B1488" s="965" t="s">
        <v>1227</v>
      </c>
      <c r="C1488" s="966">
        <f>SUM(C1489:C1500)</f>
        <v>13375883</v>
      </c>
      <c r="D1488" s="966">
        <f>SUM(D1489:D1500)</f>
        <v>10843581</v>
      </c>
      <c r="E1488" s="966">
        <f t="shared" ref="E1488" si="297">SUM(E1489:E1500)</f>
        <v>11050806</v>
      </c>
      <c r="F1488" s="966">
        <f>SUM(F1489:F1500)</f>
        <v>3691271.8600000003</v>
      </c>
    </row>
    <row r="1489" spans="1:8" ht="18.75" customHeight="1" x14ac:dyDescent="0.25">
      <c r="A1489" s="972">
        <v>22021001</v>
      </c>
      <c r="B1489" s="430" t="s">
        <v>1228</v>
      </c>
      <c r="C1489" s="969">
        <v>297000</v>
      </c>
      <c r="D1489" s="437">
        <v>508500</v>
      </c>
      <c r="E1489" s="437">
        <v>535000</v>
      </c>
      <c r="F1489" s="453">
        <v>500000</v>
      </c>
    </row>
    <row r="1490" spans="1:8" x14ac:dyDescent="0.25">
      <c r="A1490" s="972">
        <v>22021002</v>
      </c>
      <c r="B1490" s="430" t="s">
        <v>1257</v>
      </c>
      <c r="C1490" s="969"/>
      <c r="D1490" s="1069">
        <v>0</v>
      </c>
      <c r="E1490" s="1069">
        <v>0</v>
      </c>
      <c r="F1490" s="453"/>
    </row>
    <row r="1491" spans="1:8" x14ac:dyDescent="0.25">
      <c r="A1491" s="972">
        <v>22021003</v>
      </c>
      <c r="B1491" s="430" t="s">
        <v>1229</v>
      </c>
      <c r="C1491" s="969">
        <v>215050</v>
      </c>
      <c r="D1491" s="1069">
        <v>0</v>
      </c>
      <c r="E1491" s="1069">
        <v>0</v>
      </c>
      <c r="F1491" s="453">
        <v>420000</v>
      </c>
    </row>
    <row r="1492" spans="1:8" x14ac:dyDescent="0.25">
      <c r="A1492" s="972">
        <v>22021004</v>
      </c>
      <c r="B1492" s="430" t="s">
        <v>1297</v>
      </c>
      <c r="C1492" s="969"/>
      <c r="D1492" s="1069">
        <v>0</v>
      </c>
      <c r="E1492" s="1069">
        <v>0</v>
      </c>
      <c r="F1492" s="453"/>
    </row>
    <row r="1493" spans="1:8" x14ac:dyDescent="0.25">
      <c r="A1493" s="972" t="s">
        <v>1298</v>
      </c>
      <c r="B1493" s="430" t="s">
        <v>1231</v>
      </c>
      <c r="C1493" s="969" t="s">
        <v>1264</v>
      </c>
      <c r="D1493" s="437">
        <v>103722</v>
      </c>
      <c r="E1493" s="437">
        <v>95350</v>
      </c>
      <c r="F1493" s="453">
        <v>40000</v>
      </c>
    </row>
    <row r="1494" spans="1:8" x14ac:dyDescent="0.25">
      <c r="A1494" s="972" t="s">
        <v>1299</v>
      </c>
      <c r="B1494" s="430" t="s">
        <v>1243</v>
      </c>
      <c r="C1494" s="969">
        <v>200000</v>
      </c>
      <c r="D1494" s="437">
        <v>0</v>
      </c>
      <c r="E1494" s="437"/>
      <c r="F1494" s="453">
        <v>600000</v>
      </c>
    </row>
    <row r="1495" spans="1:8" ht="18" customHeight="1" x14ac:dyDescent="0.25">
      <c r="A1495" s="972" t="s">
        <v>1343</v>
      </c>
      <c r="B1495" s="430" t="s">
        <v>1233</v>
      </c>
      <c r="C1495" s="969">
        <v>50000</v>
      </c>
      <c r="D1495" s="437">
        <v>0</v>
      </c>
      <c r="E1495" s="437">
        <v>0</v>
      </c>
      <c r="F1495" s="453">
        <v>85000</v>
      </c>
    </row>
    <row r="1496" spans="1:8" x14ac:dyDescent="0.25">
      <c r="A1496" s="972" t="s">
        <v>1344</v>
      </c>
      <c r="B1496" s="430" t="s">
        <v>1234</v>
      </c>
      <c r="C1496" s="969"/>
      <c r="D1496" s="437">
        <v>0</v>
      </c>
      <c r="E1496" s="437"/>
      <c r="F1496" s="453"/>
    </row>
    <row r="1497" spans="1:8" x14ac:dyDescent="0.25">
      <c r="A1497" s="972">
        <v>22021023</v>
      </c>
      <c r="B1497" s="430" t="s">
        <v>1402</v>
      </c>
      <c r="C1497" s="969">
        <v>12613833</v>
      </c>
      <c r="D1497" s="437">
        <v>10231359</v>
      </c>
      <c r="E1497" s="437">
        <v>10420456</v>
      </c>
      <c r="F1497" s="453">
        <v>2046271.86</v>
      </c>
    </row>
    <row r="1498" spans="1:8" x14ac:dyDescent="0.25">
      <c r="A1498" s="972">
        <v>22021025</v>
      </c>
      <c r="B1498" s="430" t="s">
        <v>1362</v>
      </c>
      <c r="C1498" s="969"/>
      <c r="D1498" s="1069">
        <v>0</v>
      </c>
      <c r="E1498" s="1069">
        <v>0</v>
      </c>
      <c r="F1498" s="453"/>
      <c r="H1498" s="382"/>
    </row>
    <row r="1499" spans="1:8" x14ac:dyDescent="0.25">
      <c r="A1499" s="972">
        <v>22021027</v>
      </c>
      <c r="B1499" s="430" t="s">
        <v>1414</v>
      </c>
      <c r="C1499" s="969"/>
      <c r="D1499" s="1069">
        <v>0</v>
      </c>
      <c r="E1499" s="1069">
        <v>0</v>
      </c>
      <c r="F1499" s="453"/>
    </row>
    <row r="1500" spans="1:8" x14ac:dyDescent="0.25">
      <c r="A1500" s="429">
        <v>22021064</v>
      </c>
      <c r="B1500" s="430" t="s">
        <v>1265</v>
      </c>
      <c r="C1500" s="969"/>
      <c r="D1500" s="1069">
        <v>0</v>
      </c>
      <c r="E1500" s="1069">
        <v>0</v>
      </c>
      <c r="F1500" s="453"/>
      <c r="H1500" s="383"/>
    </row>
    <row r="1501" spans="1:8" x14ac:dyDescent="0.25">
      <c r="A1501" s="807"/>
      <c r="B1501" s="1017" t="s">
        <v>2515</v>
      </c>
      <c r="C1501" s="976">
        <f>SUM(C1444+C1447)</f>
        <v>49803692.649999999</v>
      </c>
      <c r="D1501" s="976">
        <f>SUM(D1444+D1447)</f>
        <v>52511585</v>
      </c>
      <c r="E1501" s="976">
        <f t="shared" ref="E1501" si="298">SUM(E1444+E1447)</f>
        <v>51816527</v>
      </c>
      <c r="F1501" s="976">
        <f>SUM(F1444+F1447)</f>
        <v>49863730.859999999</v>
      </c>
    </row>
    <row r="1502" spans="1:8" s="381" customFormat="1" x14ac:dyDescent="0.25">
      <c r="A1502" s="1225"/>
      <c r="B1502" s="1226"/>
      <c r="C1502" s="1106"/>
      <c r="D1502" s="1005"/>
      <c r="E1502" s="1005"/>
      <c r="F1502" s="1005"/>
    </row>
    <row r="1503" spans="1:8" x14ac:dyDescent="0.25">
      <c r="A1503" s="1441" t="s">
        <v>1365</v>
      </c>
      <c r="B1503" s="1441"/>
      <c r="C1503" s="981">
        <f>12738378+2123038+361385+1124721</f>
        <v>16347522</v>
      </c>
      <c r="D1503" s="437">
        <v>20842337.649999999</v>
      </c>
      <c r="E1503" s="437"/>
      <c r="F1503" s="437"/>
    </row>
    <row r="1504" spans="1:8" ht="30" customHeight="1" x14ac:dyDescent="0.25">
      <c r="A1504" s="1444" t="s">
        <v>2516</v>
      </c>
      <c r="B1504" s="1444"/>
      <c r="C1504" s="1007"/>
      <c r="D1504" s="981"/>
      <c r="E1504" s="437"/>
      <c r="F1504" s="437"/>
    </row>
    <row r="1505" spans="1:6" x14ac:dyDescent="0.25">
      <c r="A1505" s="1070">
        <v>21</v>
      </c>
      <c r="B1505" s="987" t="s">
        <v>1125</v>
      </c>
      <c r="C1505" s="966">
        <f t="shared" ref="C1505:F1505" si="299">SUM(C1507:C1507)</f>
        <v>15297510</v>
      </c>
      <c r="D1505" s="966">
        <f t="shared" si="299"/>
        <v>16558803</v>
      </c>
      <c r="E1505" s="966">
        <f t="shared" si="299"/>
        <v>17945666</v>
      </c>
      <c r="F1505" s="966">
        <f t="shared" si="299"/>
        <v>20914310</v>
      </c>
    </row>
    <row r="1506" spans="1:6" x14ac:dyDescent="0.25">
      <c r="A1506" s="1071">
        <v>210101</v>
      </c>
      <c r="B1506" s="813" t="s">
        <v>2517</v>
      </c>
      <c r="C1506" s="813"/>
      <c r="D1506" s="428">
        <v>0</v>
      </c>
      <c r="E1506" s="428"/>
      <c r="F1506" s="428"/>
    </row>
    <row r="1507" spans="1:6" ht="21.75" customHeight="1" x14ac:dyDescent="0.25">
      <c r="A1507" s="1072">
        <v>21010101</v>
      </c>
      <c r="B1507" s="969" t="s">
        <v>1127</v>
      </c>
      <c r="C1507" s="969">
        <v>15297510</v>
      </c>
      <c r="D1507" s="428">
        <v>16558803</v>
      </c>
      <c r="E1507" s="428">
        <v>17945666</v>
      </c>
      <c r="F1507" s="1005">
        <v>20914310</v>
      </c>
    </row>
    <row r="1508" spans="1:6" x14ac:dyDescent="0.25">
      <c r="A1508" s="1070">
        <v>2202</v>
      </c>
      <c r="B1508" s="987" t="s">
        <v>1119</v>
      </c>
      <c r="C1508" s="997">
        <f t="shared" ref="C1508:F1508" si="300">(C1564-C1505)</f>
        <v>3937000</v>
      </c>
      <c r="D1508" s="997">
        <f t="shared" si="300"/>
        <v>10065798</v>
      </c>
      <c r="E1508" s="997">
        <f t="shared" si="300"/>
        <v>13951799.969999999</v>
      </c>
      <c r="F1508" s="997">
        <f t="shared" si="300"/>
        <v>17353200</v>
      </c>
    </row>
    <row r="1509" spans="1:6" x14ac:dyDescent="0.25">
      <c r="A1509" s="1070">
        <v>220201</v>
      </c>
      <c r="B1509" s="987" t="s">
        <v>1129</v>
      </c>
      <c r="C1509" s="966">
        <f t="shared" ref="C1509:F1509" si="301">SUM(C1510:C1511)</f>
        <v>1927000</v>
      </c>
      <c r="D1509" s="966">
        <f t="shared" si="301"/>
        <v>1980000</v>
      </c>
      <c r="E1509" s="966">
        <f t="shared" si="301"/>
        <v>2580000</v>
      </c>
      <c r="F1509" s="966">
        <f t="shared" si="301"/>
        <v>2000000</v>
      </c>
    </row>
    <row r="1510" spans="1:6" ht="22.5" customHeight="1" x14ac:dyDescent="0.25">
      <c r="A1510" s="1072">
        <v>22020101</v>
      </c>
      <c r="B1510" s="969" t="s">
        <v>1131</v>
      </c>
      <c r="C1510" s="969">
        <v>1927000</v>
      </c>
      <c r="D1510" s="428">
        <v>1980000</v>
      </c>
      <c r="E1510" s="435">
        <v>2580000</v>
      </c>
      <c r="F1510" s="435">
        <v>2000000</v>
      </c>
    </row>
    <row r="1511" spans="1:6" x14ac:dyDescent="0.25">
      <c r="A1511" s="1073" t="s">
        <v>1252</v>
      </c>
      <c r="B1511" s="969" t="s">
        <v>1253</v>
      </c>
      <c r="C1511" s="969">
        <v>0</v>
      </c>
      <c r="D1511" s="435">
        <v>0</v>
      </c>
      <c r="E1511" s="435">
        <v>0</v>
      </c>
      <c r="F1511" s="437"/>
    </row>
    <row r="1512" spans="1:6" x14ac:dyDescent="0.25">
      <c r="A1512" s="1070">
        <v>220202</v>
      </c>
      <c r="B1512" s="987" t="s">
        <v>1137</v>
      </c>
      <c r="C1512" s="966">
        <f t="shared" ref="C1512:F1512" si="302">SUM(C1513:C1517)</f>
        <v>0</v>
      </c>
      <c r="D1512" s="966">
        <f t="shared" si="302"/>
        <v>0</v>
      </c>
      <c r="E1512" s="966">
        <f t="shared" si="302"/>
        <v>0</v>
      </c>
      <c r="F1512" s="966">
        <f t="shared" si="302"/>
        <v>265200</v>
      </c>
    </row>
    <row r="1513" spans="1:6" x14ac:dyDescent="0.25">
      <c r="A1513" s="1072">
        <v>22020201</v>
      </c>
      <c r="B1513" s="969" t="s">
        <v>1139</v>
      </c>
      <c r="C1513" s="969">
        <v>0</v>
      </c>
      <c r="D1513" s="435">
        <v>0</v>
      </c>
      <c r="E1513" s="435">
        <v>0</v>
      </c>
      <c r="F1513" s="437">
        <v>0</v>
      </c>
    </row>
    <row r="1514" spans="1:6" ht="18" customHeight="1" x14ac:dyDescent="0.25">
      <c r="A1514" s="1072">
        <v>22020202</v>
      </c>
      <c r="B1514" s="969" t="s">
        <v>1141</v>
      </c>
      <c r="C1514" s="969">
        <v>0</v>
      </c>
      <c r="D1514" s="428">
        <v>0</v>
      </c>
      <c r="E1514" s="428">
        <v>0</v>
      </c>
      <c r="F1514" s="437">
        <v>90000</v>
      </c>
    </row>
    <row r="1515" spans="1:6" ht="23.25" customHeight="1" x14ac:dyDescent="0.25">
      <c r="A1515" s="1072">
        <v>22020203</v>
      </c>
      <c r="B1515" s="969" t="s">
        <v>1143</v>
      </c>
      <c r="C1515" s="969">
        <v>0</v>
      </c>
      <c r="D1515" s="428">
        <v>0</v>
      </c>
      <c r="E1515" s="428">
        <v>0</v>
      </c>
      <c r="F1515" s="437"/>
    </row>
    <row r="1516" spans="1:6" x14ac:dyDescent="0.25">
      <c r="A1516" s="1072">
        <v>22020204</v>
      </c>
      <c r="B1516" s="969" t="s">
        <v>1145</v>
      </c>
      <c r="C1516" s="969">
        <v>0</v>
      </c>
      <c r="D1516" s="428">
        <v>0</v>
      </c>
      <c r="E1516" s="428">
        <v>0</v>
      </c>
      <c r="F1516" s="437">
        <v>115200</v>
      </c>
    </row>
    <row r="1517" spans="1:6" x14ac:dyDescent="0.25">
      <c r="A1517" s="1072">
        <v>22020205</v>
      </c>
      <c r="B1517" s="969" t="s">
        <v>1147</v>
      </c>
      <c r="C1517" s="969">
        <v>0</v>
      </c>
      <c r="D1517" s="435">
        <v>0</v>
      </c>
      <c r="E1517" s="435">
        <v>0</v>
      </c>
      <c r="F1517" s="437">
        <v>60000</v>
      </c>
    </row>
    <row r="1518" spans="1:6" x14ac:dyDescent="0.25">
      <c r="A1518" s="1070">
        <v>220203</v>
      </c>
      <c r="B1518" s="987" t="s">
        <v>1149</v>
      </c>
      <c r="C1518" s="966">
        <f t="shared" ref="C1518:F1518" si="303">SUM(C1519:C1524)</f>
        <v>260000</v>
      </c>
      <c r="D1518" s="966">
        <f t="shared" si="303"/>
        <v>673999</v>
      </c>
      <c r="E1518" s="966">
        <f t="shared" si="303"/>
        <v>690999.97</v>
      </c>
      <c r="F1518" s="966">
        <f t="shared" si="303"/>
        <v>776000</v>
      </c>
    </row>
    <row r="1519" spans="1:6" ht="21" customHeight="1" x14ac:dyDescent="0.25">
      <c r="A1519" s="1072">
        <v>22020301</v>
      </c>
      <c r="B1519" s="969" t="s">
        <v>1151</v>
      </c>
      <c r="C1519" s="969">
        <v>200000</v>
      </c>
      <c r="D1519" s="428">
        <v>349833</v>
      </c>
      <c r="E1519" s="428">
        <v>366666.65</v>
      </c>
      <c r="F1519" s="435">
        <v>300000</v>
      </c>
    </row>
    <row r="1520" spans="1:6" ht="21" customHeight="1" x14ac:dyDescent="0.25">
      <c r="A1520" s="1072">
        <v>22020302</v>
      </c>
      <c r="B1520" s="969" t="s">
        <v>1153</v>
      </c>
      <c r="C1520" s="969">
        <v>0</v>
      </c>
      <c r="D1520" s="428">
        <v>18667</v>
      </c>
      <c r="E1520" s="435">
        <v>18666.66</v>
      </c>
      <c r="F1520" s="435">
        <v>28000</v>
      </c>
    </row>
    <row r="1521" spans="1:6" ht="21" customHeight="1" x14ac:dyDescent="0.25">
      <c r="A1521" s="1072">
        <v>22020303</v>
      </c>
      <c r="B1521" s="969" t="s">
        <v>1239</v>
      </c>
      <c r="C1521" s="969">
        <v>60000</v>
      </c>
      <c r="D1521" s="428">
        <v>173499</v>
      </c>
      <c r="E1521" s="428">
        <v>173666.66</v>
      </c>
      <c r="F1521" s="435">
        <v>250000</v>
      </c>
    </row>
    <row r="1522" spans="1:6" ht="21" customHeight="1" x14ac:dyDescent="0.25">
      <c r="A1522" s="1072">
        <v>22020304</v>
      </c>
      <c r="B1522" s="969" t="s">
        <v>1157</v>
      </c>
      <c r="C1522" s="969">
        <v>0</v>
      </c>
      <c r="D1522" s="435">
        <v>0</v>
      </c>
      <c r="E1522" s="435">
        <v>0</v>
      </c>
      <c r="F1522" s="437"/>
    </row>
    <row r="1523" spans="1:6" ht="21" customHeight="1" x14ac:dyDescent="0.25">
      <c r="A1523" s="1072">
        <v>22020305</v>
      </c>
      <c r="B1523" s="969" t="s">
        <v>1159</v>
      </c>
      <c r="C1523" s="969">
        <v>0</v>
      </c>
      <c r="D1523" s="428">
        <v>73333</v>
      </c>
      <c r="E1523" s="435">
        <v>73333.34</v>
      </c>
      <c r="F1523" s="435">
        <v>110000</v>
      </c>
    </row>
    <row r="1524" spans="1:6" ht="21" customHeight="1" x14ac:dyDescent="0.25">
      <c r="A1524" s="1072" t="s">
        <v>1162</v>
      </c>
      <c r="B1524" s="969" t="s">
        <v>1163</v>
      </c>
      <c r="C1524" s="969">
        <v>0</v>
      </c>
      <c r="D1524" s="428">
        <v>58667</v>
      </c>
      <c r="E1524" s="431">
        <v>58666.66</v>
      </c>
      <c r="F1524" s="431">
        <v>88000</v>
      </c>
    </row>
    <row r="1525" spans="1:6" x14ac:dyDescent="0.25">
      <c r="A1525" s="1070">
        <v>220204</v>
      </c>
      <c r="B1525" s="987" t="s">
        <v>1173</v>
      </c>
      <c r="C1525" s="966">
        <f t="shared" ref="C1525:F1525" si="304">SUM(C1526:C1531)</f>
        <v>1380000</v>
      </c>
      <c r="D1525" s="966">
        <f t="shared" si="304"/>
        <v>1407000</v>
      </c>
      <c r="E1525" s="966">
        <f t="shared" si="304"/>
        <v>1417000</v>
      </c>
      <c r="F1525" s="966">
        <f t="shared" si="304"/>
        <v>1780000</v>
      </c>
    </row>
    <row r="1526" spans="1:6" x14ac:dyDescent="0.25">
      <c r="A1526" s="1072">
        <v>22020401</v>
      </c>
      <c r="B1526" s="969" t="s">
        <v>1175</v>
      </c>
      <c r="C1526" s="969">
        <v>770000</v>
      </c>
      <c r="D1526" s="428">
        <v>1040333</v>
      </c>
      <c r="E1526" s="428">
        <v>1050333.3400000001</v>
      </c>
      <c r="F1526" s="437">
        <v>1200000</v>
      </c>
    </row>
    <row r="1527" spans="1:6" ht="25.5" customHeight="1" x14ac:dyDescent="0.25">
      <c r="A1527" s="1072">
        <v>22020402</v>
      </c>
      <c r="B1527" s="969" t="s">
        <v>1177</v>
      </c>
      <c r="C1527" s="969">
        <v>610000</v>
      </c>
      <c r="D1527" s="428">
        <v>246667</v>
      </c>
      <c r="E1527" s="428">
        <v>246666.66</v>
      </c>
      <c r="F1527" s="435">
        <v>200000</v>
      </c>
    </row>
    <row r="1528" spans="1:6" ht="22.5" customHeight="1" x14ac:dyDescent="0.25">
      <c r="A1528" s="1072">
        <v>22020403</v>
      </c>
      <c r="B1528" s="969" t="s">
        <v>1179</v>
      </c>
      <c r="C1528" s="969">
        <v>0</v>
      </c>
      <c r="D1528" s="435">
        <v>0</v>
      </c>
      <c r="E1528" s="435">
        <v>0</v>
      </c>
      <c r="F1528" s="437"/>
    </row>
    <row r="1529" spans="1:6" x14ac:dyDescent="0.25">
      <c r="A1529" s="1072">
        <v>22020404</v>
      </c>
      <c r="B1529" s="969" t="s">
        <v>1181</v>
      </c>
      <c r="C1529" s="969">
        <v>0</v>
      </c>
      <c r="D1529" s="435">
        <v>0</v>
      </c>
      <c r="E1529" s="435">
        <v>0</v>
      </c>
      <c r="F1529" s="437"/>
    </row>
    <row r="1530" spans="1:6" ht="20.25" customHeight="1" x14ac:dyDescent="0.25">
      <c r="A1530" s="1072">
        <v>22020405</v>
      </c>
      <c r="B1530" s="969" t="s">
        <v>1183</v>
      </c>
      <c r="C1530" s="969">
        <v>0</v>
      </c>
      <c r="D1530" s="435">
        <v>0</v>
      </c>
      <c r="E1530" s="435">
        <v>0</v>
      </c>
      <c r="F1530" s="437">
        <v>200000</v>
      </c>
    </row>
    <row r="1531" spans="1:6" ht="20.25" customHeight="1" x14ac:dyDescent="0.25">
      <c r="A1531" s="1072">
        <v>22020406</v>
      </c>
      <c r="B1531" s="969" t="s">
        <v>1185</v>
      </c>
      <c r="C1531" s="969">
        <v>0</v>
      </c>
      <c r="D1531" s="428">
        <v>120000</v>
      </c>
      <c r="E1531" s="435">
        <v>120000</v>
      </c>
      <c r="F1531" s="435">
        <v>180000</v>
      </c>
    </row>
    <row r="1532" spans="1:6" x14ac:dyDescent="0.25">
      <c r="A1532" s="1070">
        <v>220205</v>
      </c>
      <c r="B1532" s="987" t="s">
        <v>1189</v>
      </c>
      <c r="C1532" s="966">
        <f t="shared" ref="C1532:F1532" si="305">SUM(C1533:C1535)</f>
        <v>0</v>
      </c>
      <c r="D1532" s="966">
        <f t="shared" si="305"/>
        <v>355000</v>
      </c>
      <c r="E1532" s="966">
        <f t="shared" si="305"/>
        <v>744000</v>
      </c>
      <c r="F1532" s="966">
        <f t="shared" si="305"/>
        <v>1000000</v>
      </c>
    </row>
    <row r="1533" spans="1:6" x14ac:dyDescent="0.25">
      <c r="A1533" s="1072">
        <v>22020501</v>
      </c>
      <c r="B1533" s="969" t="s">
        <v>1191</v>
      </c>
      <c r="C1533" s="969"/>
      <c r="D1533" s="435">
        <v>0</v>
      </c>
      <c r="E1533" s="435">
        <v>0</v>
      </c>
      <c r="F1533" s="437"/>
    </row>
    <row r="1534" spans="1:6" x14ac:dyDescent="0.25">
      <c r="A1534" s="1072">
        <v>22020502</v>
      </c>
      <c r="B1534" s="969" t="s">
        <v>1193</v>
      </c>
      <c r="C1534" s="969"/>
      <c r="D1534" s="435">
        <v>0</v>
      </c>
      <c r="E1534" s="435">
        <v>0</v>
      </c>
      <c r="F1534" s="437"/>
    </row>
    <row r="1535" spans="1:6" ht="25.5" x14ac:dyDescent="0.25">
      <c r="A1535" s="1072">
        <v>22020503</v>
      </c>
      <c r="B1535" s="969" t="s">
        <v>1307</v>
      </c>
      <c r="C1535" s="969"/>
      <c r="D1535" s="428">
        <v>355000</v>
      </c>
      <c r="E1535" s="435">
        <v>744000</v>
      </c>
      <c r="F1535" s="437">
        <v>1000000</v>
      </c>
    </row>
    <row r="1536" spans="1:6" x14ac:dyDescent="0.25">
      <c r="A1536" s="1070">
        <v>220206</v>
      </c>
      <c r="B1536" s="987" t="s">
        <v>1195</v>
      </c>
      <c r="C1536" s="966">
        <f t="shared" ref="C1536:F1536" si="306">SUM(C1537:C1538)</f>
        <v>0</v>
      </c>
      <c r="D1536" s="966">
        <f t="shared" si="306"/>
        <v>0</v>
      </c>
      <c r="E1536" s="966">
        <f t="shared" si="306"/>
        <v>0</v>
      </c>
      <c r="F1536" s="966">
        <f t="shared" si="306"/>
        <v>0</v>
      </c>
    </row>
    <row r="1537" spans="1:6" x14ac:dyDescent="0.25">
      <c r="A1537" s="1072">
        <v>22020601</v>
      </c>
      <c r="B1537" s="969" t="s">
        <v>1197</v>
      </c>
      <c r="C1537" s="969"/>
      <c r="D1537" s="435">
        <v>0</v>
      </c>
      <c r="E1537" s="435">
        <v>0</v>
      </c>
      <c r="F1537" s="437"/>
    </row>
    <row r="1538" spans="1:6" x14ac:dyDescent="0.25">
      <c r="A1538" s="1072">
        <v>22020605</v>
      </c>
      <c r="B1538" s="969" t="s">
        <v>1205</v>
      </c>
      <c r="C1538" s="969">
        <v>0</v>
      </c>
      <c r="D1538" s="435">
        <v>0</v>
      </c>
      <c r="E1538" s="435">
        <v>0</v>
      </c>
      <c r="F1538" s="437"/>
    </row>
    <row r="1539" spans="1:6" x14ac:dyDescent="0.25">
      <c r="A1539" s="1074">
        <v>220207</v>
      </c>
      <c r="B1539" s="987" t="s">
        <v>1242</v>
      </c>
      <c r="C1539" s="966">
        <f t="shared" ref="C1539:F1539" si="307">SUM(C1540:C1543)</f>
        <v>0</v>
      </c>
      <c r="D1539" s="966">
        <f t="shared" si="307"/>
        <v>0</v>
      </c>
      <c r="E1539" s="966">
        <f t="shared" si="307"/>
        <v>0</v>
      </c>
      <c r="F1539" s="966">
        <f t="shared" si="307"/>
        <v>0</v>
      </c>
    </row>
    <row r="1540" spans="1:6" x14ac:dyDescent="0.25">
      <c r="A1540" s="1072">
        <v>22020701</v>
      </c>
      <c r="B1540" s="969" t="s">
        <v>1209</v>
      </c>
      <c r="C1540" s="969">
        <v>0</v>
      </c>
      <c r="D1540" s="435">
        <v>0</v>
      </c>
      <c r="E1540" s="435">
        <v>0</v>
      </c>
      <c r="F1540" s="437"/>
    </row>
    <row r="1541" spans="1:6" x14ac:dyDescent="0.25">
      <c r="A1541" s="1072">
        <v>22020702</v>
      </c>
      <c r="B1541" s="969" t="s">
        <v>1211</v>
      </c>
      <c r="C1541" s="969">
        <v>0</v>
      </c>
      <c r="D1541" s="435">
        <v>0</v>
      </c>
      <c r="E1541" s="435">
        <v>0</v>
      </c>
      <c r="F1541" s="437"/>
    </row>
    <row r="1542" spans="1:6" x14ac:dyDescent="0.25">
      <c r="A1542" s="1072">
        <v>22020703</v>
      </c>
      <c r="B1542" s="969" t="s">
        <v>1213</v>
      </c>
      <c r="C1542" s="969">
        <v>0</v>
      </c>
      <c r="D1542" s="435">
        <v>0</v>
      </c>
      <c r="E1542" s="435">
        <v>0</v>
      </c>
      <c r="F1542" s="437"/>
    </row>
    <row r="1543" spans="1:6" x14ac:dyDescent="0.25">
      <c r="A1543" s="1072">
        <v>22020704</v>
      </c>
      <c r="B1543" s="969" t="s">
        <v>1215</v>
      </c>
      <c r="C1543" s="969">
        <v>0</v>
      </c>
      <c r="D1543" s="435">
        <v>0</v>
      </c>
      <c r="E1543" s="435">
        <v>0</v>
      </c>
      <c r="F1543" s="437"/>
    </row>
    <row r="1544" spans="1:6" x14ac:dyDescent="0.25">
      <c r="A1544" s="1070">
        <v>220208</v>
      </c>
      <c r="B1544" s="987" t="s">
        <v>1217</v>
      </c>
      <c r="C1544" s="966">
        <f t="shared" ref="C1544:F1544" si="308">SUM(C1545:C1546)</f>
        <v>0</v>
      </c>
      <c r="D1544" s="966">
        <f t="shared" si="308"/>
        <v>1110466</v>
      </c>
      <c r="E1544" s="966">
        <f t="shared" si="308"/>
        <v>1120466.6600000001</v>
      </c>
      <c r="F1544" s="966">
        <f t="shared" si="308"/>
        <v>1750000</v>
      </c>
    </row>
    <row r="1545" spans="1:6" ht="21" customHeight="1" x14ac:dyDescent="0.25">
      <c r="A1545" s="1072">
        <v>22020801</v>
      </c>
      <c r="B1545" s="969" t="s">
        <v>1219</v>
      </c>
      <c r="C1545" s="969"/>
      <c r="D1545" s="428">
        <v>710466</v>
      </c>
      <c r="E1545" s="435">
        <v>720466.66</v>
      </c>
      <c r="F1545" s="437">
        <v>1000000</v>
      </c>
    </row>
    <row r="1546" spans="1:6" ht="21" customHeight="1" x14ac:dyDescent="0.25">
      <c r="A1546" s="1072">
        <v>22020803</v>
      </c>
      <c r="B1546" s="969" t="s">
        <v>1223</v>
      </c>
      <c r="C1546" s="969">
        <v>0</v>
      </c>
      <c r="D1546" s="428">
        <v>400000</v>
      </c>
      <c r="E1546" s="435">
        <v>400000</v>
      </c>
      <c r="F1546" s="437">
        <v>750000</v>
      </c>
    </row>
    <row r="1547" spans="1:6" x14ac:dyDescent="0.25">
      <c r="A1547" s="1070">
        <v>220210</v>
      </c>
      <c r="B1547" s="987" t="s">
        <v>1227</v>
      </c>
      <c r="C1547" s="966">
        <f t="shared" ref="C1547:F1547" si="309">SUM(C1548:C1563)</f>
        <v>370000</v>
      </c>
      <c r="D1547" s="966">
        <f t="shared" si="309"/>
        <v>4539333</v>
      </c>
      <c r="E1547" s="966">
        <f t="shared" si="309"/>
        <v>7399333.3399999999</v>
      </c>
      <c r="F1547" s="966">
        <f t="shared" si="309"/>
        <v>9782000</v>
      </c>
    </row>
    <row r="1548" spans="1:6" ht="17.25" customHeight="1" x14ac:dyDescent="0.25">
      <c r="A1548" s="1073">
        <v>22021001</v>
      </c>
      <c r="B1548" s="969" t="s">
        <v>1228</v>
      </c>
      <c r="C1548" s="969">
        <v>60000</v>
      </c>
      <c r="D1548" s="428">
        <v>153333</v>
      </c>
      <c r="E1548" s="435">
        <v>153333.34</v>
      </c>
      <c r="F1548" s="437">
        <v>150000</v>
      </c>
    </row>
    <row r="1549" spans="1:6" x14ac:dyDescent="0.25">
      <c r="A1549" s="1073">
        <v>22021003</v>
      </c>
      <c r="B1549" s="969" t="s">
        <v>1229</v>
      </c>
      <c r="C1549" s="969">
        <v>265000</v>
      </c>
      <c r="D1549" s="435">
        <v>0</v>
      </c>
      <c r="E1549" s="435">
        <v>0</v>
      </c>
      <c r="F1549" s="437"/>
    </row>
    <row r="1550" spans="1:6" x14ac:dyDescent="0.25">
      <c r="A1550" s="1073">
        <v>22021004</v>
      </c>
      <c r="B1550" s="969" t="s">
        <v>1297</v>
      </c>
      <c r="C1550" s="969">
        <v>0</v>
      </c>
      <c r="D1550" s="435">
        <v>0</v>
      </c>
      <c r="E1550" s="435">
        <v>0</v>
      </c>
      <c r="F1550" s="437"/>
    </row>
    <row r="1551" spans="1:6" x14ac:dyDescent="0.25">
      <c r="A1551" s="1073">
        <v>22021006</v>
      </c>
      <c r="B1551" s="969" t="s">
        <v>1231</v>
      </c>
      <c r="C1551" s="969">
        <v>0</v>
      </c>
      <c r="D1551" s="435">
        <v>0</v>
      </c>
      <c r="E1551" s="435">
        <v>0</v>
      </c>
      <c r="F1551" s="437"/>
    </row>
    <row r="1552" spans="1:6" x14ac:dyDescent="0.25">
      <c r="A1552" s="1073">
        <v>22021007</v>
      </c>
      <c r="B1552" s="969" t="s">
        <v>1243</v>
      </c>
      <c r="C1552" s="969">
        <v>0</v>
      </c>
      <c r="D1552" s="435">
        <v>0</v>
      </c>
      <c r="E1552" s="435">
        <v>0</v>
      </c>
      <c r="F1552" s="437"/>
    </row>
    <row r="1553" spans="1:6" x14ac:dyDescent="0.25">
      <c r="A1553" s="1073">
        <v>22021008</v>
      </c>
      <c r="B1553" s="969" t="s">
        <v>1308</v>
      </c>
      <c r="C1553" s="969">
        <v>0</v>
      </c>
      <c r="D1553" s="435">
        <v>0</v>
      </c>
      <c r="E1553" s="435">
        <v>0</v>
      </c>
      <c r="F1553" s="437"/>
    </row>
    <row r="1554" spans="1:6" ht="20.25" customHeight="1" x14ac:dyDescent="0.25">
      <c r="A1554" s="1073" t="s">
        <v>1343</v>
      </c>
      <c r="B1554" s="969" t="s">
        <v>1233</v>
      </c>
      <c r="C1554" s="969">
        <v>0</v>
      </c>
      <c r="D1554" s="435">
        <v>135000</v>
      </c>
      <c r="E1554" s="435">
        <v>140000</v>
      </c>
      <c r="F1554" s="435">
        <v>140000</v>
      </c>
    </row>
    <row r="1555" spans="1:6" x14ac:dyDescent="0.25">
      <c r="A1555" s="1073">
        <v>22021022</v>
      </c>
      <c r="B1555" s="969" t="s">
        <v>1234</v>
      </c>
      <c r="C1555" s="969">
        <v>0</v>
      </c>
      <c r="D1555" s="435">
        <v>0</v>
      </c>
      <c r="E1555" s="428"/>
      <c r="F1555" s="437"/>
    </row>
    <row r="1556" spans="1:6" ht="18" customHeight="1" x14ac:dyDescent="0.25">
      <c r="A1556" s="1073">
        <v>22021023</v>
      </c>
      <c r="B1556" s="969" t="s">
        <v>1235</v>
      </c>
      <c r="C1556" s="969">
        <v>45000</v>
      </c>
      <c r="D1556" s="435">
        <v>606000</v>
      </c>
      <c r="E1556" s="435">
        <v>876000</v>
      </c>
      <c r="F1556" s="437">
        <v>1200000</v>
      </c>
    </row>
    <row r="1557" spans="1:6" ht="18" customHeight="1" x14ac:dyDescent="0.25">
      <c r="A1557" s="1073">
        <v>22021025</v>
      </c>
      <c r="B1557" s="969" t="s">
        <v>1362</v>
      </c>
      <c r="C1557" s="969">
        <v>0</v>
      </c>
      <c r="D1557" s="435">
        <v>562000</v>
      </c>
      <c r="E1557" s="435">
        <v>600000</v>
      </c>
      <c r="F1557" s="437">
        <v>1200000</v>
      </c>
    </row>
    <row r="1558" spans="1:6" x14ac:dyDescent="0.25">
      <c r="A1558" s="1073">
        <v>22021026</v>
      </c>
      <c r="B1558" s="969" t="s">
        <v>787</v>
      </c>
      <c r="C1558" s="969">
        <v>0</v>
      </c>
      <c r="D1558" s="435">
        <v>250000</v>
      </c>
      <c r="E1558" s="435">
        <v>250000</v>
      </c>
      <c r="F1558" s="437">
        <v>1000000</v>
      </c>
    </row>
    <row r="1559" spans="1:6" x14ac:dyDescent="0.25">
      <c r="A1559" s="1073">
        <v>22021027</v>
      </c>
      <c r="B1559" s="969" t="s">
        <v>1244</v>
      </c>
      <c r="C1559" s="969">
        <v>0</v>
      </c>
      <c r="D1559" s="435">
        <v>0</v>
      </c>
      <c r="E1559" s="428"/>
      <c r="F1559" s="437"/>
    </row>
    <row r="1560" spans="1:6" x14ac:dyDescent="0.25">
      <c r="A1560" s="1073">
        <v>22021031</v>
      </c>
      <c r="B1560" s="969" t="s">
        <v>1261</v>
      </c>
      <c r="C1560" s="969">
        <v>0</v>
      </c>
      <c r="D1560" s="435">
        <v>0</v>
      </c>
      <c r="E1560" s="428"/>
      <c r="F1560" s="437"/>
    </row>
    <row r="1561" spans="1:6" ht="53.25" customHeight="1" x14ac:dyDescent="0.25">
      <c r="A1561" s="1073">
        <v>22021044</v>
      </c>
      <c r="B1561" s="969" t="s">
        <v>2518</v>
      </c>
      <c r="C1561" s="969">
        <v>0</v>
      </c>
      <c r="D1561" s="435">
        <v>2833000</v>
      </c>
      <c r="E1561" s="435">
        <v>2887000</v>
      </c>
      <c r="F1561" s="437">
        <v>1992000</v>
      </c>
    </row>
    <row r="1562" spans="1:6" ht="24" customHeight="1" x14ac:dyDescent="0.25">
      <c r="A1562" s="1073">
        <v>22021045</v>
      </c>
      <c r="B1562" s="969" t="s">
        <v>2519</v>
      </c>
      <c r="C1562" s="969">
        <v>0</v>
      </c>
      <c r="D1562" s="435">
        <v>0</v>
      </c>
      <c r="E1562" s="435">
        <v>0</v>
      </c>
      <c r="F1562" s="1005">
        <v>2000000</v>
      </c>
    </row>
    <row r="1563" spans="1:6" ht="29.25" customHeight="1" x14ac:dyDescent="0.25">
      <c r="A1563" s="1073">
        <v>22021046</v>
      </c>
      <c r="B1563" s="969" t="s">
        <v>2520</v>
      </c>
      <c r="C1563" s="969">
        <v>0</v>
      </c>
      <c r="D1563" s="428">
        <v>0</v>
      </c>
      <c r="E1563" s="435">
        <v>2493000</v>
      </c>
      <c r="F1563" s="435">
        <v>2100000</v>
      </c>
    </row>
    <row r="1564" spans="1:6" x14ac:dyDescent="0.25">
      <c r="A1564" s="1075"/>
      <c r="B1564" s="1050" t="s">
        <v>2521</v>
      </c>
      <c r="C1564" s="976">
        <f t="shared" ref="C1564:E1564" si="310">SUM(C1505,C1509,C1512,C1518,C1525,C1532,C1536,C1539,C1544,C1547)</f>
        <v>19234510</v>
      </c>
      <c r="D1564" s="976">
        <f t="shared" si="310"/>
        <v>26624601</v>
      </c>
      <c r="E1564" s="976">
        <f t="shared" si="310"/>
        <v>31897465.969999999</v>
      </c>
      <c r="F1564" s="976">
        <f>SUM(F1505,F1509,F1512,F1518,F1525,F1532,F1536,F1539,F1544,F1547)</f>
        <v>38267510</v>
      </c>
    </row>
    <row r="1565" spans="1:6" s="381" customFormat="1" x14ac:dyDescent="0.25">
      <c r="A1565" s="446"/>
      <c r="B1565" s="446"/>
      <c r="C1565" s="1005"/>
      <c r="D1565" s="1005"/>
      <c r="E1565" s="1005"/>
      <c r="F1565" s="1005"/>
    </row>
    <row r="1566" spans="1:6" x14ac:dyDescent="0.25">
      <c r="A1566" s="1441" t="s">
        <v>1365</v>
      </c>
      <c r="B1566" s="1441"/>
      <c r="C1566" s="981"/>
      <c r="D1566" s="437"/>
      <c r="E1566" s="437"/>
      <c r="F1566" s="437"/>
    </row>
    <row r="1567" spans="1:6" ht="30.75" customHeight="1" x14ac:dyDescent="0.25">
      <c r="A1567" s="1445" t="s">
        <v>2522</v>
      </c>
      <c r="B1567" s="1445"/>
      <c r="C1567" s="1023"/>
      <c r="D1567" s="993"/>
      <c r="E1567" s="437"/>
      <c r="F1567" s="437"/>
    </row>
    <row r="1568" spans="1:6" x14ac:dyDescent="0.25">
      <c r="A1568" s="1074">
        <v>21</v>
      </c>
      <c r="B1568" s="1076" t="s">
        <v>1125</v>
      </c>
      <c r="C1568" s="991">
        <f t="shared" ref="C1568:F1568" si="311">SUM(C1570)</f>
        <v>114643343</v>
      </c>
      <c r="D1568" s="991">
        <f t="shared" si="311"/>
        <v>142242757</v>
      </c>
      <c r="E1568" s="991">
        <f t="shared" si="311"/>
        <v>142242757</v>
      </c>
      <c r="F1568" s="991">
        <f t="shared" si="311"/>
        <v>141433987</v>
      </c>
    </row>
    <row r="1569" spans="1:6" x14ac:dyDescent="0.25">
      <c r="A1569" s="1071">
        <v>210101</v>
      </c>
      <c r="B1569" s="813" t="s">
        <v>1126</v>
      </c>
      <c r="C1569" s="813"/>
      <c r="D1569" s="437">
        <v>0</v>
      </c>
      <c r="E1569" s="437"/>
      <c r="F1569" s="437"/>
    </row>
    <row r="1570" spans="1:6" ht="22.5" customHeight="1" x14ac:dyDescent="0.25">
      <c r="A1570" s="1072">
        <v>21010101</v>
      </c>
      <c r="B1570" s="969" t="s">
        <v>1127</v>
      </c>
      <c r="C1570" s="969">
        <v>114643343</v>
      </c>
      <c r="D1570" s="557">
        <v>142242757</v>
      </c>
      <c r="E1570" s="557">
        <v>142242757</v>
      </c>
      <c r="F1570" s="1016">
        <v>141433987</v>
      </c>
    </row>
    <row r="1571" spans="1:6" x14ac:dyDescent="0.25">
      <c r="A1571" s="1070">
        <v>2202</v>
      </c>
      <c r="B1571" s="987" t="s">
        <v>1119</v>
      </c>
      <c r="C1571" s="997">
        <f t="shared" ref="C1571:F1571" si="312">(C1637-C1568)</f>
        <v>133386400</v>
      </c>
      <c r="D1571" s="997">
        <f t="shared" si="312"/>
        <v>34558929</v>
      </c>
      <c r="E1571" s="997">
        <f t="shared" si="312"/>
        <v>43266783</v>
      </c>
      <c r="F1571" s="997">
        <f t="shared" si="312"/>
        <v>38530368</v>
      </c>
    </row>
    <row r="1572" spans="1:6" x14ac:dyDescent="0.25">
      <c r="A1572" s="1070">
        <v>220201</v>
      </c>
      <c r="B1572" s="987" t="s">
        <v>1129</v>
      </c>
      <c r="C1572" s="991">
        <f t="shared" ref="C1572:D1572" si="313">SUM(C1573:C1574)</f>
        <v>401000</v>
      </c>
      <c r="D1572" s="991">
        <f t="shared" si="313"/>
        <v>2065000</v>
      </c>
      <c r="E1572" s="991">
        <f t="shared" ref="E1572:F1572" si="314">SUM(E1573:E1574)</f>
        <v>2234150</v>
      </c>
      <c r="F1572" s="991">
        <f t="shared" si="314"/>
        <v>2400000</v>
      </c>
    </row>
    <row r="1573" spans="1:6" ht="18" customHeight="1" x14ac:dyDescent="0.25">
      <c r="A1573" s="1072">
        <v>22020101</v>
      </c>
      <c r="B1573" s="969" t="s">
        <v>1131</v>
      </c>
      <c r="C1573" s="969">
        <v>401000</v>
      </c>
      <c r="D1573" s="437">
        <v>2065000</v>
      </c>
      <c r="E1573" s="557">
        <v>2234150</v>
      </c>
      <c r="F1573" s="1016">
        <v>2400000</v>
      </c>
    </row>
    <row r="1574" spans="1:6" x14ac:dyDescent="0.25">
      <c r="A1574" s="1072" t="s">
        <v>1252</v>
      </c>
      <c r="B1574" s="969" t="s">
        <v>1253</v>
      </c>
      <c r="C1574" s="969">
        <v>0</v>
      </c>
      <c r="D1574" s="437">
        <v>0</v>
      </c>
      <c r="E1574" s="437"/>
      <c r="F1574" s="1016">
        <v>0</v>
      </c>
    </row>
    <row r="1575" spans="1:6" x14ac:dyDescent="0.25">
      <c r="A1575" s="1070">
        <v>220202</v>
      </c>
      <c r="B1575" s="987" t="s">
        <v>1137</v>
      </c>
      <c r="C1575" s="991">
        <f t="shared" ref="C1575:F1575" si="315">SUM(C1576:C1580)</f>
        <v>0</v>
      </c>
      <c r="D1575" s="991">
        <f t="shared" si="315"/>
        <v>273120</v>
      </c>
      <c r="E1575" s="991">
        <f t="shared" si="315"/>
        <v>273120</v>
      </c>
      <c r="F1575" s="991">
        <f t="shared" si="315"/>
        <v>500000</v>
      </c>
    </row>
    <row r="1576" spans="1:6" ht="23.25" customHeight="1" x14ac:dyDescent="0.25">
      <c r="A1576" s="1072">
        <v>22020201</v>
      </c>
      <c r="B1576" s="969" t="s">
        <v>1139</v>
      </c>
      <c r="C1576" s="969">
        <v>0</v>
      </c>
      <c r="D1576" s="437">
        <v>0</v>
      </c>
      <c r="E1576" s="437"/>
      <c r="F1576" s="437">
        <v>0</v>
      </c>
    </row>
    <row r="1577" spans="1:6" x14ac:dyDescent="0.25">
      <c r="A1577" s="1072">
        <v>22020202</v>
      </c>
      <c r="B1577" s="969" t="s">
        <v>1141</v>
      </c>
      <c r="C1577" s="969">
        <v>0</v>
      </c>
      <c r="D1577" s="437">
        <v>0</v>
      </c>
      <c r="E1577" s="437"/>
      <c r="F1577" s="437"/>
    </row>
    <row r="1578" spans="1:6" x14ac:dyDescent="0.25">
      <c r="A1578" s="1072">
        <v>22020203</v>
      </c>
      <c r="B1578" s="969" t="s">
        <v>1143</v>
      </c>
      <c r="C1578" s="969">
        <v>0</v>
      </c>
      <c r="D1578" s="437">
        <v>0</v>
      </c>
      <c r="E1578" s="437"/>
      <c r="F1578" s="437"/>
    </row>
    <row r="1579" spans="1:6" ht="21.75" customHeight="1" x14ac:dyDescent="0.25">
      <c r="A1579" s="1072">
        <v>22020204</v>
      </c>
      <c r="B1579" s="969" t="s">
        <v>1145</v>
      </c>
      <c r="C1579" s="969">
        <v>0</v>
      </c>
      <c r="D1579" s="437">
        <v>273120</v>
      </c>
      <c r="E1579" s="557">
        <v>273120</v>
      </c>
      <c r="F1579" s="437">
        <v>500000</v>
      </c>
    </row>
    <row r="1580" spans="1:6" ht="22.5" customHeight="1" x14ac:dyDescent="0.25">
      <c r="A1580" s="1072">
        <v>22020205</v>
      </c>
      <c r="B1580" s="969" t="s">
        <v>1147</v>
      </c>
      <c r="C1580" s="969">
        <v>0</v>
      </c>
      <c r="D1580" s="437">
        <v>0</v>
      </c>
      <c r="E1580" s="437"/>
      <c r="F1580" s="437"/>
    </row>
    <row r="1581" spans="1:6" x14ac:dyDescent="0.25">
      <c r="A1581" s="1070">
        <v>220203</v>
      </c>
      <c r="B1581" s="987" t="s">
        <v>1149</v>
      </c>
      <c r="C1581" s="991">
        <f t="shared" ref="C1581:F1581" si="316">SUM(C1582:C1592)</f>
        <v>500000</v>
      </c>
      <c r="D1581" s="991">
        <f t="shared" si="316"/>
        <v>1854584</v>
      </c>
      <c r="E1581" s="991">
        <f t="shared" si="316"/>
        <v>2081585</v>
      </c>
      <c r="F1581" s="991">
        <f t="shared" si="316"/>
        <v>5112908</v>
      </c>
    </row>
    <row r="1582" spans="1:6" ht="21.75" customHeight="1" x14ac:dyDescent="0.25">
      <c r="A1582" s="1072">
        <v>22020301</v>
      </c>
      <c r="B1582" s="969" t="s">
        <v>1151</v>
      </c>
      <c r="C1582" s="969">
        <v>250000</v>
      </c>
      <c r="D1582" s="453">
        <v>526544</v>
      </c>
      <c r="E1582" s="557">
        <v>526545</v>
      </c>
      <c r="F1582" s="437">
        <v>800668</v>
      </c>
    </row>
    <row r="1583" spans="1:6" ht="21.75" customHeight="1" x14ac:dyDescent="0.25">
      <c r="A1583" s="1072">
        <v>22020302</v>
      </c>
      <c r="B1583" s="969" t="s">
        <v>1153</v>
      </c>
      <c r="C1583" s="969">
        <v>0</v>
      </c>
      <c r="D1583" s="428">
        <v>0</v>
      </c>
      <c r="E1583" s="428">
        <v>0</v>
      </c>
      <c r="F1583" s="437">
        <v>0</v>
      </c>
    </row>
    <row r="1584" spans="1:6" ht="21.75" customHeight="1" x14ac:dyDescent="0.25">
      <c r="A1584" s="1073" t="s">
        <v>1154</v>
      </c>
      <c r="B1584" s="969" t="s">
        <v>1239</v>
      </c>
      <c r="C1584" s="969">
        <v>250000</v>
      </c>
      <c r="D1584" s="453">
        <v>337920</v>
      </c>
      <c r="E1584" s="557">
        <v>337920</v>
      </c>
      <c r="F1584" s="437">
        <v>500000</v>
      </c>
    </row>
    <row r="1585" spans="1:6" ht="21.75" customHeight="1" x14ac:dyDescent="0.25">
      <c r="A1585" s="1073" t="s">
        <v>1156</v>
      </c>
      <c r="B1585" s="969" t="s">
        <v>1157</v>
      </c>
      <c r="C1585" s="969">
        <v>0</v>
      </c>
      <c r="D1585" s="437">
        <v>21120</v>
      </c>
      <c r="E1585" s="557">
        <v>21120</v>
      </c>
      <c r="F1585" s="437">
        <v>42240</v>
      </c>
    </row>
    <row r="1586" spans="1:6" ht="21.75" customHeight="1" x14ac:dyDescent="0.25">
      <c r="A1586" s="1073" t="s">
        <v>1158</v>
      </c>
      <c r="B1586" s="969" t="s">
        <v>1159</v>
      </c>
      <c r="C1586" s="969">
        <v>0</v>
      </c>
      <c r="D1586" s="428">
        <v>0</v>
      </c>
      <c r="E1586" s="428">
        <v>0</v>
      </c>
      <c r="F1586" s="437">
        <v>100000</v>
      </c>
    </row>
    <row r="1587" spans="1:6" ht="21.75" customHeight="1" x14ac:dyDescent="0.25">
      <c r="A1587" s="1072">
        <v>22020306</v>
      </c>
      <c r="B1587" s="969" t="s">
        <v>1161</v>
      </c>
      <c r="C1587" s="969">
        <v>0</v>
      </c>
      <c r="D1587" s="428">
        <v>0</v>
      </c>
      <c r="E1587" s="428">
        <v>0</v>
      </c>
      <c r="F1587" s="437">
        <v>200000</v>
      </c>
    </row>
    <row r="1588" spans="1:6" ht="21.75" customHeight="1" x14ac:dyDescent="0.25">
      <c r="A1588" s="1072">
        <v>22020307</v>
      </c>
      <c r="B1588" s="969" t="s">
        <v>1240</v>
      </c>
      <c r="C1588" s="969">
        <v>0</v>
      </c>
      <c r="D1588" s="428">
        <v>0</v>
      </c>
      <c r="E1588" s="428">
        <v>0</v>
      </c>
      <c r="F1588" s="437"/>
    </row>
    <row r="1589" spans="1:6" ht="21.75" customHeight="1" x14ac:dyDescent="0.25">
      <c r="A1589" s="1072">
        <v>22020308</v>
      </c>
      <c r="B1589" s="969" t="s">
        <v>1165</v>
      </c>
      <c r="C1589" s="969">
        <v>0</v>
      </c>
      <c r="D1589" s="428">
        <v>0</v>
      </c>
      <c r="E1589" s="428">
        <v>0</v>
      </c>
      <c r="F1589" s="437"/>
    </row>
    <row r="1590" spans="1:6" ht="21.75" customHeight="1" x14ac:dyDescent="0.25">
      <c r="A1590" s="1073" t="s">
        <v>1166</v>
      </c>
      <c r="B1590" s="969" t="s">
        <v>2523</v>
      </c>
      <c r="C1590" s="969">
        <v>0</v>
      </c>
      <c r="D1590" s="437">
        <v>969000</v>
      </c>
      <c r="E1590" s="437">
        <v>1196000</v>
      </c>
      <c r="F1590" s="437">
        <v>3470000</v>
      </c>
    </row>
    <row r="1591" spans="1:6" ht="23.25" customHeight="1" x14ac:dyDescent="0.25">
      <c r="A1591" s="1073" t="s">
        <v>1168</v>
      </c>
      <c r="B1591" s="969" t="s">
        <v>1169</v>
      </c>
      <c r="C1591" s="969">
        <v>0</v>
      </c>
      <c r="D1591" s="437">
        <v>0</v>
      </c>
      <c r="E1591" s="437"/>
      <c r="F1591" s="437"/>
    </row>
    <row r="1592" spans="1:6" ht="23.25" customHeight="1" x14ac:dyDescent="0.25">
      <c r="A1592" s="1073" t="s">
        <v>1170</v>
      </c>
      <c r="B1592" s="969" t="s">
        <v>2524</v>
      </c>
      <c r="C1592" s="969">
        <v>0</v>
      </c>
      <c r="D1592" s="437">
        <v>0</v>
      </c>
      <c r="E1592" s="437"/>
      <c r="F1592" s="437"/>
    </row>
    <row r="1593" spans="1:6" ht="23.25" customHeight="1" x14ac:dyDescent="0.25">
      <c r="A1593" s="1070">
        <v>220204</v>
      </c>
      <c r="B1593" s="987" t="s">
        <v>1173</v>
      </c>
      <c r="C1593" s="991">
        <f t="shared" ref="C1593:F1593" si="317">SUM(C1594:C1606)</f>
        <v>2350000</v>
      </c>
      <c r="D1593" s="991">
        <f t="shared" si="317"/>
        <v>1935086</v>
      </c>
      <c r="E1593" s="991">
        <f t="shared" si="317"/>
        <v>7089347</v>
      </c>
      <c r="F1593" s="991">
        <f t="shared" si="317"/>
        <v>3112812</v>
      </c>
    </row>
    <row r="1594" spans="1:6" ht="20.25" customHeight="1" x14ac:dyDescent="0.25">
      <c r="A1594" s="1072">
        <v>22020401</v>
      </c>
      <c r="B1594" s="969" t="s">
        <v>1175</v>
      </c>
      <c r="C1594" s="969">
        <v>2100000</v>
      </c>
      <c r="D1594" s="453">
        <v>1595587</v>
      </c>
      <c r="E1594" s="557">
        <v>1695587</v>
      </c>
      <c r="F1594" s="437">
        <v>2500000</v>
      </c>
    </row>
    <row r="1595" spans="1:6" ht="20.25" customHeight="1" x14ac:dyDescent="0.25">
      <c r="A1595" s="1072">
        <v>22020402</v>
      </c>
      <c r="B1595" s="969" t="s">
        <v>1177</v>
      </c>
      <c r="C1595" s="969">
        <v>250000</v>
      </c>
      <c r="D1595" s="453">
        <v>139390</v>
      </c>
      <c r="E1595" s="557">
        <v>143760</v>
      </c>
      <c r="F1595" s="437">
        <v>115280</v>
      </c>
    </row>
    <row r="1596" spans="1:6" ht="20.25" customHeight="1" x14ac:dyDescent="0.25">
      <c r="A1596" s="1072">
        <v>22020403</v>
      </c>
      <c r="B1596" s="969" t="s">
        <v>1179</v>
      </c>
      <c r="C1596" s="969">
        <v>0</v>
      </c>
      <c r="D1596" s="428">
        <v>0</v>
      </c>
      <c r="E1596" s="428">
        <v>0</v>
      </c>
      <c r="F1596" s="437">
        <v>99000</v>
      </c>
    </row>
    <row r="1597" spans="1:6" ht="20.25" customHeight="1" x14ac:dyDescent="0.25">
      <c r="A1597" s="1072">
        <v>22020404</v>
      </c>
      <c r="B1597" s="969" t="s">
        <v>1181</v>
      </c>
      <c r="C1597" s="969">
        <v>0</v>
      </c>
      <c r="D1597" s="428">
        <v>0</v>
      </c>
      <c r="E1597" s="428">
        <v>0</v>
      </c>
      <c r="F1597" s="437">
        <v>0</v>
      </c>
    </row>
    <row r="1598" spans="1:6" ht="20.25" customHeight="1" x14ac:dyDescent="0.25">
      <c r="A1598" s="1072">
        <v>22020405</v>
      </c>
      <c r="B1598" s="969" t="s">
        <v>1183</v>
      </c>
      <c r="C1598" s="969">
        <v>0</v>
      </c>
      <c r="D1598" s="453">
        <v>200109</v>
      </c>
      <c r="E1598" s="557">
        <v>250000</v>
      </c>
      <c r="F1598" s="437">
        <v>368532</v>
      </c>
    </row>
    <row r="1599" spans="1:6" ht="32.25" customHeight="1" x14ac:dyDescent="0.25">
      <c r="A1599" s="1072">
        <v>22020406</v>
      </c>
      <c r="B1599" s="969" t="s">
        <v>2525</v>
      </c>
      <c r="C1599" s="969">
        <v>0</v>
      </c>
      <c r="D1599" s="428">
        <v>0</v>
      </c>
      <c r="E1599" s="428">
        <v>5000000</v>
      </c>
      <c r="F1599" s="437">
        <v>30000</v>
      </c>
    </row>
    <row r="1600" spans="1:6" ht="18" customHeight="1" x14ac:dyDescent="0.25">
      <c r="A1600" s="1072">
        <v>22020407</v>
      </c>
      <c r="B1600" s="969" t="s">
        <v>2526</v>
      </c>
      <c r="C1600" s="969">
        <v>0</v>
      </c>
      <c r="D1600" s="428">
        <v>0</v>
      </c>
      <c r="E1600" s="428">
        <v>0</v>
      </c>
      <c r="F1600" s="437"/>
    </row>
    <row r="1601" spans="1:6" ht="18" customHeight="1" x14ac:dyDescent="0.25">
      <c r="A1601" s="1072">
        <v>22020408</v>
      </c>
      <c r="B1601" s="969" t="s">
        <v>2527</v>
      </c>
      <c r="C1601" s="969">
        <v>0</v>
      </c>
      <c r="D1601" s="428">
        <v>0</v>
      </c>
      <c r="E1601" s="428">
        <v>0</v>
      </c>
      <c r="F1601" s="437"/>
    </row>
    <row r="1602" spans="1:6" ht="18" customHeight="1" x14ac:dyDescent="0.25">
      <c r="A1602" s="1072">
        <v>22020409</v>
      </c>
      <c r="B1602" s="969" t="s">
        <v>2528</v>
      </c>
      <c r="C1602" s="969">
        <v>0</v>
      </c>
      <c r="D1602" s="428">
        <v>0</v>
      </c>
      <c r="E1602" s="428">
        <v>0</v>
      </c>
      <c r="F1602" s="437"/>
    </row>
    <row r="1603" spans="1:6" ht="18" customHeight="1" x14ac:dyDescent="0.25">
      <c r="A1603" s="1072">
        <v>22020410</v>
      </c>
      <c r="B1603" s="969" t="s">
        <v>2529</v>
      </c>
      <c r="C1603" s="969">
        <v>0</v>
      </c>
      <c r="D1603" s="428">
        <v>0</v>
      </c>
      <c r="E1603" s="428">
        <v>0</v>
      </c>
      <c r="F1603" s="437"/>
    </row>
    <row r="1604" spans="1:6" ht="18" customHeight="1" x14ac:dyDescent="0.25">
      <c r="A1604" s="1072">
        <v>22020411</v>
      </c>
      <c r="B1604" s="969" t="s">
        <v>1254</v>
      </c>
      <c r="C1604" s="969">
        <v>0</v>
      </c>
      <c r="D1604" s="428">
        <v>0</v>
      </c>
      <c r="E1604" s="428">
        <v>0</v>
      </c>
      <c r="F1604" s="437"/>
    </row>
    <row r="1605" spans="1:6" ht="18" customHeight="1" x14ac:dyDescent="0.25">
      <c r="A1605" s="1072">
        <v>22020412</v>
      </c>
      <c r="B1605" s="969" t="s">
        <v>1400</v>
      </c>
      <c r="C1605" s="969">
        <v>0</v>
      </c>
      <c r="D1605" s="428">
        <v>0</v>
      </c>
      <c r="E1605" s="428">
        <v>0</v>
      </c>
      <c r="F1605" s="437"/>
    </row>
    <row r="1606" spans="1:6" ht="18" customHeight="1" x14ac:dyDescent="0.25">
      <c r="A1606" s="1072">
        <v>22020413</v>
      </c>
      <c r="B1606" s="969" t="s">
        <v>2530</v>
      </c>
      <c r="C1606" s="969">
        <v>0</v>
      </c>
      <c r="D1606" s="428">
        <v>0</v>
      </c>
      <c r="E1606" s="428">
        <v>0</v>
      </c>
      <c r="F1606" s="437"/>
    </row>
    <row r="1607" spans="1:6" x14ac:dyDescent="0.25">
      <c r="A1607" s="1070">
        <v>220205</v>
      </c>
      <c r="B1607" s="987" t="s">
        <v>1189</v>
      </c>
      <c r="C1607" s="991">
        <f t="shared" ref="C1607:F1607" si="318">SUM(C1608:C1610)</f>
        <v>1697400</v>
      </c>
      <c r="D1607" s="991">
        <f t="shared" si="318"/>
        <v>3267000</v>
      </c>
      <c r="E1607" s="991">
        <f t="shared" si="318"/>
        <v>4246000</v>
      </c>
      <c r="F1607" s="991">
        <f t="shared" si="318"/>
        <v>5000000</v>
      </c>
    </row>
    <row r="1608" spans="1:6" ht="19.5" customHeight="1" x14ac:dyDescent="0.25">
      <c r="A1608" s="1072">
        <v>22020501</v>
      </c>
      <c r="B1608" s="969" t="s">
        <v>1191</v>
      </c>
      <c r="C1608" s="969">
        <v>0</v>
      </c>
      <c r="D1608" s="437">
        <v>0</v>
      </c>
      <c r="E1608" s="437">
        <v>0</v>
      </c>
      <c r="F1608" s="437"/>
    </row>
    <row r="1609" spans="1:6" ht="19.5" customHeight="1" x14ac:dyDescent="0.25">
      <c r="A1609" s="1072">
        <v>22020502</v>
      </c>
      <c r="B1609" s="969" t="s">
        <v>1193</v>
      </c>
      <c r="C1609" s="969">
        <v>0</v>
      </c>
      <c r="D1609" s="437">
        <v>0</v>
      </c>
      <c r="E1609" s="437">
        <v>0</v>
      </c>
      <c r="F1609" s="437"/>
    </row>
    <row r="1610" spans="1:6" ht="27.75" customHeight="1" x14ac:dyDescent="0.25">
      <c r="A1610" s="1072">
        <v>22020503</v>
      </c>
      <c r="B1610" s="969" t="s">
        <v>1307</v>
      </c>
      <c r="C1610" s="969">
        <v>1697400</v>
      </c>
      <c r="D1610" s="437">
        <v>3267000</v>
      </c>
      <c r="E1610" s="428">
        <v>4246000</v>
      </c>
      <c r="F1610" s="437">
        <v>5000000</v>
      </c>
    </row>
    <row r="1611" spans="1:6" x14ac:dyDescent="0.25">
      <c r="A1611" s="1070">
        <v>220206</v>
      </c>
      <c r="B1611" s="987" t="s">
        <v>1195</v>
      </c>
      <c r="C1611" s="991">
        <f t="shared" ref="C1611:F1611" si="319">SUM(C1612:C1616)</f>
        <v>0</v>
      </c>
      <c r="D1611" s="991">
        <f t="shared" si="319"/>
        <v>2240000</v>
      </c>
      <c r="E1611" s="991">
        <f t="shared" si="319"/>
        <v>3360000</v>
      </c>
      <c r="F1611" s="991">
        <f t="shared" si="319"/>
        <v>3360000</v>
      </c>
    </row>
    <row r="1612" spans="1:6" ht="21" customHeight="1" x14ac:dyDescent="0.25">
      <c r="A1612" s="1072">
        <v>22020601</v>
      </c>
      <c r="B1612" s="969" t="s">
        <v>1197</v>
      </c>
      <c r="C1612" s="969">
        <v>0</v>
      </c>
      <c r="D1612" s="453">
        <v>2240000</v>
      </c>
      <c r="E1612" s="557">
        <v>3360000</v>
      </c>
      <c r="F1612" s="437">
        <v>3360000</v>
      </c>
    </row>
    <row r="1613" spans="1:6" x14ac:dyDescent="0.25">
      <c r="A1613" s="1072">
        <v>22020602</v>
      </c>
      <c r="B1613" s="969" t="s">
        <v>1199</v>
      </c>
      <c r="C1613" s="969">
        <v>0</v>
      </c>
      <c r="D1613" s="428">
        <v>0</v>
      </c>
      <c r="E1613" s="428">
        <v>0</v>
      </c>
      <c r="F1613" s="437"/>
    </row>
    <row r="1614" spans="1:6" x14ac:dyDescent="0.25">
      <c r="A1614" s="1072">
        <v>22020603</v>
      </c>
      <c r="B1614" s="969" t="s">
        <v>1201</v>
      </c>
      <c r="C1614" s="969">
        <v>0</v>
      </c>
      <c r="D1614" s="428">
        <v>0</v>
      </c>
      <c r="E1614" s="428">
        <v>0</v>
      </c>
      <c r="F1614" s="437"/>
    </row>
    <row r="1615" spans="1:6" x14ac:dyDescent="0.25">
      <c r="A1615" s="1072">
        <v>22020604</v>
      </c>
      <c r="B1615" s="969" t="s">
        <v>1203</v>
      </c>
      <c r="C1615" s="969">
        <v>0</v>
      </c>
      <c r="D1615" s="428">
        <v>0</v>
      </c>
      <c r="E1615" s="428">
        <v>0</v>
      </c>
      <c r="F1615" s="437"/>
    </row>
    <row r="1616" spans="1:6" x14ac:dyDescent="0.25">
      <c r="A1616" s="1072">
        <v>22020605</v>
      </c>
      <c r="B1616" s="969" t="s">
        <v>1205</v>
      </c>
      <c r="C1616" s="969">
        <v>0</v>
      </c>
      <c r="D1616" s="428">
        <v>0</v>
      </c>
      <c r="E1616" s="428">
        <v>0</v>
      </c>
      <c r="F1616" s="437"/>
    </row>
    <row r="1617" spans="1:6" ht="28.5" customHeight="1" x14ac:dyDescent="0.25">
      <c r="A1617" s="1070">
        <v>220207</v>
      </c>
      <c r="B1617" s="987" t="s">
        <v>1285</v>
      </c>
      <c r="C1617" s="991">
        <f t="shared" ref="C1617:F1617" si="320">SUM(C1618:C1622)</f>
        <v>0</v>
      </c>
      <c r="D1617" s="991">
        <f t="shared" si="320"/>
        <v>0</v>
      </c>
      <c r="E1617" s="991">
        <f t="shared" si="320"/>
        <v>0</v>
      </c>
      <c r="F1617" s="991">
        <f t="shared" si="320"/>
        <v>0</v>
      </c>
    </row>
    <row r="1618" spans="1:6" x14ac:dyDescent="0.25">
      <c r="A1618" s="1072">
        <v>22020701</v>
      </c>
      <c r="B1618" s="969" t="s">
        <v>1209</v>
      </c>
      <c r="C1618" s="969">
        <v>0</v>
      </c>
      <c r="D1618" s="428">
        <v>0</v>
      </c>
      <c r="E1618" s="428">
        <v>0</v>
      </c>
      <c r="F1618" s="437"/>
    </row>
    <row r="1619" spans="1:6" x14ac:dyDescent="0.25">
      <c r="A1619" s="1072">
        <v>22020702</v>
      </c>
      <c r="B1619" s="969" t="s">
        <v>1211</v>
      </c>
      <c r="C1619" s="969">
        <v>0</v>
      </c>
      <c r="D1619" s="428">
        <v>0</v>
      </c>
      <c r="E1619" s="428">
        <v>0</v>
      </c>
      <c r="F1619" s="437"/>
    </row>
    <row r="1620" spans="1:6" x14ac:dyDescent="0.25">
      <c r="A1620" s="1072">
        <v>22020703</v>
      </c>
      <c r="B1620" s="969" t="s">
        <v>1213</v>
      </c>
      <c r="C1620" s="969">
        <v>0</v>
      </c>
      <c r="D1620" s="428">
        <v>0</v>
      </c>
      <c r="E1620" s="428">
        <v>0</v>
      </c>
      <c r="F1620" s="437"/>
    </row>
    <row r="1621" spans="1:6" x14ac:dyDescent="0.25">
      <c r="A1621" s="1072">
        <v>22020704</v>
      </c>
      <c r="B1621" s="969" t="s">
        <v>1215</v>
      </c>
      <c r="C1621" s="969">
        <v>0</v>
      </c>
      <c r="D1621" s="428">
        <v>0</v>
      </c>
      <c r="E1621" s="428">
        <v>0</v>
      </c>
      <c r="F1621" s="437"/>
    </row>
    <row r="1622" spans="1:6" x14ac:dyDescent="0.25">
      <c r="A1622" s="1072">
        <v>22020706</v>
      </c>
      <c r="B1622" s="969" t="s">
        <v>1358</v>
      </c>
      <c r="C1622" s="969">
        <v>0</v>
      </c>
      <c r="D1622" s="428">
        <v>0</v>
      </c>
      <c r="E1622" s="428">
        <v>0</v>
      </c>
      <c r="F1622" s="437"/>
    </row>
    <row r="1623" spans="1:6" x14ac:dyDescent="0.25">
      <c r="A1623" s="1070">
        <v>220208</v>
      </c>
      <c r="B1623" s="987" t="s">
        <v>1217</v>
      </c>
      <c r="C1623" s="991">
        <f t="shared" ref="C1623:F1623" si="321">SUM(C1624:C1626)</f>
        <v>2237000</v>
      </c>
      <c r="D1623" s="991">
        <f t="shared" si="321"/>
        <v>1690867</v>
      </c>
      <c r="E1623" s="991">
        <f t="shared" si="321"/>
        <v>1840411</v>
      </c>
      <c r="F1623" s="991">
        <f t="shared" si="321"/>
        <v>3500000</v>
      </c>
    </row>
    <row r="1624" spans="1:6" ht="24.75" customHeight="1" x14ac:dyDescent="0.25">
      <c r="A1624" s="1072">
        <v>22020801</v>
      </c>
      <c r="B1624" s="969" t="s">
        <v>1219</v>
      </c>
      <c r="C1624" s="969">
        <v>2237000</v>
      </c>
      <c r="D1624" s="437">
        <v>229680</v>
      </c>
      <c r="E1624" s="428">
        <v>344520</v>
      </c>
      <c r="F1624" s="437">
        <v>500000</v>
      </c>
    </row>
    <row r="1625" spans="1:6" ht="24.75" customHeight="1" x14ac:dyDescent="0.25">
      <c r="A1625" s="1072">
        <v>22020802</v>
      </c>
      <c r="B1625" s="969" t="s">
        <v>1221</v>
      </c>
      <c r="C1625" s="969">
        <v>0</v>
      </c>
      <c r="D1625" s="437">
        <v>0</v>
      </c>
      <c r="E1625" s="557">
        <v>0</v>
      </c>
      <c r="F1625" s="437"/>
    </row>
    <row r="1626" spans="1:6" ht="24.75" customHeight="1" x14ac:dyDescent="0.25">
      <c r="A1626" s="1072">
        <v>22020803</v>
      </c>
      <c r="B1626" s="969" t="s">
        <v>1223</v>
      </c>
      <c r="C1626" s="969">
        <v>0</v>
      </c>
      <c r="D1626" s="437">
        <v>1461187</v>
      </c>
      <c r="E1626" s="557">
        <v>1495891</v>
      </c>
      <c r="F1626" s="437">
        <v>3000000</v>
      </c>
    </row>
    <row r="1627" spans="1:6" x14ac:dyDescent="0.25">
      <c r="A1627" s="1070">
        <v>220210</v>
      </c>
      <c r="B1627" s="987" t="s">
        <v>1227</v>
      </c>
      <c r="C1627" s="991">
        <f t="shared" ref="C1627:F1627" si="322">SUM(C1628:C1636)</f>
        <v>126201000</v>
      </c>
      <c r="D1627" s="991">
        <f t="shared" si="322"/>
        <v>21233272</v>
      </c>
      <c r="E1627" s="991">
        <f t="shared" si="322"/>
        <v>22142170</v>
      </c>
      <c r="F1627" s="991">
        <f t="shared" si="322"/>
        <v>15544648</v>
      </c>
    </row>
    <row r="1628" spans="1:6" ht="21" customHeight="1" x14ac:dyDescent="0.25">
      <c r="A1628" s="1072">
        <v>22021001</v>
      </c>
      <c r="B1628" s="969" t="s">
        <v>1228</v>
      </c>
      <c r="C1628" s="969">
        <v>100000</v>
      </c>
      <c r="D1628" s="453">
        <v>129712</v>
      </c>
      <c r="E1628" s="557">
        <v>129712</v>
      </c>
      <c r="F1628" s="437">
        <v>226248</v>
      </c>
    </row>
    <row r="1629" spans="1:6" ht="21" customHeight="1" x14ac:dyDescent="0.25">
      <c r="A1629" s="1073">
        <v>22021003</v>
      </c>
      <c r="B1629" s="969" t="s">
        <v>1229</v>
      </c>
      <c r="C1629" s="969">
        <v>0</v>
      </c>
      <c r="D1629" s="453">
        <v>578105</v>
      </c>
      <c r="E1629" s="557">
        <v>950000</v>
      </c>
      <c r="F1629" s="437">
        <v>2400000</v>
      </c>
    </row>
    <row r="1630" spans="1:6" x14ac:dyDescent="0.25">
      <c r="A1630" s="1073">
        <v>22021006</v>
      </c>
      <c r="B1630" s="969" t="s">
        <v>1231</v>
      </c>
      <c r="C1630" s="969">
        <v>0</v>
      </c>
      <c r="D1630" s="428">
        <v>0</v>
      </c>
      <c r="E1630" s="428">
        <v>0</v>
      </c>
      <c r="F1630" s="437"/>
    </row>
    <row r="1631" spans="1:6" x14ac:dyDescent="0.25">
      <c r="A1631" s="1073">
        <v>22021007</v>
      </c>
      <c r="B1631" s="969" t="s">
        <v>1243</v>
      </c>
      <c r="C1631" s="969">
        <v>330000</v>
      </c>
      <c r="D1631" s="428">
        <v>0</v>
      </c>
      <c r="E1631" s="428">
        <v>0</v>
      </c>
      <c r="F1631" s="437"/>
    </row>
    <row r="1632" spans="1:6" ht="25.5" customHeight="1" x14ac:dyDescent="0.25">
      <c r="A1632" s="1073">
        <v>22021014</v>
      </c>
      <c r="B1632" s="969" t="s">
        <v>1233</v>
      </c>
      <c r="C1632" s="969">
        <v>0</v>
      </c>
      <c r="D1632" s="437">
        <v>318883</v>
      </c>
      <c r="E1632" s="557">
        <v>355872</v>
      </c>
      <c r="F1632" s="437">
        <v>400000</v>
      </c>
    </row>
    <row r="1633" spans="1:6" ht="25.5" customHeight="1" x14ac:dyDescent="0.25">
      <c r="A1633" s="1073">
        <v>22021021</v>
      </c>
      <c r="B1633" s="969" t="s">
        <v>1331</v>
      </c>
      <c r="C1633" s="969">
        <v>500000</v>
      </c>
      <c r="D1633" s="437">
        <v>0</v>
      </c>
      <c r="E1633" s="557">
        <v>100000</v>
      </c>
      <c r="F1633" s="437">
        <v>572000</v>
      </c>
    </row>
    <row r="1634" spans="1:6" ht="25.5" customHeight="1" x14ac:dyDescent="0.25">
      <c r="A1634" s="1072">
        <v>22021022</v>
      </c>
      <c r="B1634" s="969" t="s">
        <v>1234</v>
      </c>
      <c r="C1634" s="969">
        <v>970000</v>
      </c>
      <c r="D1634" s="453">
        <v>399998</v>
      </c>
      <c r="E1634" s="557">
        <v>450000</v>
      </c>
      <c r="F1634" s="437">
        <v>1000000</v>
      </c>
    </row>
    <row r="1635" spans="1:6" ht="25.5" customHeight="1" x14ac:dyDescent="0.25">
      <c r="A1635" s="1073">
        <v>22021023</v>
      </c>
      <c r="B1635" s="969" t="s">
        <v>1235</v>
      </c>
      <c r="C1635" s="969">
        <v>123650000</v>
      </c>
      <c r="D1635" s="453">
        <v>19806574</v>
      </c>
      <c r="E1635" s="557">
        <v>19806586</v>
      </c>
      <c r="F1635" s="437">
        <v>10040000</v>
      </c>
    </row>
    <row r="1636" spans="1:6" ht="25.5" customHeight="1" x14ac:dyDescent="0.25">
      <c r="A1636" s="1072">
        <v>22021026</v>
      </c>
      <c r="B1636" s="969" t="s">
        <v>787</v>
      </c>
      <c r="C1636" s="969">
        <v>651000</v>
      </c>
      <c r="D1636" s="437">
        <v>0</v>
      </c>
      <c r="E1636" s="557">
        <v>350000</v>
      </c>
      <c r="F1636" s="437">
        <v>906400</v>
      </c>
    </row>
    <row r="1637" spans="1:6" ht="25.5" customHeight="1" x14ac:dyDescent="0.25">
      <c r="A1637" s="1077"/>
      <c r="B1637" s="978" t="s">
        <v>2531</v>
      </c>
      <c r="C1637" s="976">
        <f t="shared" ref="C1637:F1637" si="323">SUM(C1568,C1572,C1575,C1581,C1593,C1607,C1611,C1617,C1623,C1627)</f>
        <v>248029743</v>
      </c>
      <c r="D1637" s="976">
        <f t="shared" si="323"/>
        <v>176801686</v>
      </c>
      <c r="E1637" s="976">
        <f t="shared" si="323"/>
        <v>185509540</v>
      </c>
      <c r="F1637" s="976">
        <f t="shared" si="323"/>
        <v>179964355</v>
      </c>
    </row>
    <row r="1638" spans="1:6" s="381" customFormat="1" x14ac:dyDescent="0.25">
      <c r="A1638" s="1227"/>
      <c r="B1638" s="968"/>
      <c r="C1638" s="968"/>
      <c r="D1638" s="1005"/>
      <c r="E1638" s="1005"/>
      <c r="F1638" s="1005"/>
    </row>
    <row r="1639" spans="1:6" x14ac:dyDescent="0.25">
      <c r="A1639" s="1446" t="s">
        <v>1365</v>
      </c>
      <c r="B1639" s="1446"/>
      <c r="C1639" s="981"/>
      <c r="D1639" s="437"/>
      <c r="E1639" s="437"/>
      <c r="F1639" s="437"/>
    </row>
    <row r="1640" spans="1:6" ht="33" customHeight="1" x14ac:dyDescent="0.25">
      <c r="A1640" s="1453" t="s">
        <v>2532</v>
      </c>
      <c r="B1640" s="1453"/>
      <c r="C1640" s="813"/>
      <c r="D1640" s="993"/>
      <c r="E1640" s="437"/>
      <c r="F1640" s="437"/>
    </row>
    <row r="1641" spans="1:6" ht="18.75" customHeight="1" x14ac:dyDescent="0.25">
      <c r="A1641" s="806">
        <v>22</v>
      </c>
      <c r="B1641" s="1000" t="s">
        <v>1322</v>
      </c>
      <c r="C1641" s="991">
        <f>SUM(C1642:C1642)</f>
        <v>74073130</v>
      </c>
      <c r="D1641" s="991">
        <f>SUM(D1642:D1642)</f>
        <v>75099276</v>
      </c>
      <c r="E1641" s="991">
        <f>SUM(E1642:E1642)</f>
        <v>75099280</v>
      </c>
      <c r="F1641" s="991">
        <f>SUM(F1642:F1642)</f>
        <v>75099280</v>
      </c>
    </row>
    <row r="1642" spans="1:6" ht="21.75" customHeight="1" x14ac:dyDescent="0.25">
      <c r="A1642" s="429">
        <v>22</v>
      </c>
      <c r="B1642" s="430" t="s">
        <v>1322</v>
      </c>
      <c r="C1642" s="1423">
        <v>74073130</v>
      </c>
      <c r="D1642" s="557">
        <v>75099276</v>
      </c>
      <c r="E1642" s="428">
        <v>75099280</v>
      </c>
      <c r="F1642" s="817">
        <v>75099280</v>
      </c>
    </row>
    <row r="1643" spans="1:6" ht="18" customHeight="1" x14ac:dyDescent="0.25">
      <c r="A1643" s="1070">
        <v>2202</v>
      </c>
      <c r="B1643" s="987" t="s">
        <v>1119</v>
      </c>
      <c r="C1643" s="997">
        <f t="shared" ref="C1643" si="324">SUM(C1644,C1647,C1653,C1665,C1679,C1683,C1689,C1696,C1700,C1702)</f>
        <v>10343850</v>
      </c>
      <c r="D1643" s="997">
        <f t="shared" ref="D1643" si="325">SUM(D1644,D1647,D1653,D1665,D1679,D1683,D1689,D1696,D1700,D1702)</f>
        <v>11637565</v>
      </c>
      <c r="E1643" s="997">
        <f>SUM(E1644,E1647,E1653,E1665,E1679,E1683,E1689,E1696,E1700,E1702)</f>
        <v>12273000</v>
      </c>
      <c r="F1643" s="997">
        <f>SUM(F1644,F1647,F1653,F1665,F1679,F1683,F1689,F1696,F1700,F1702)</f>
        <v>14499000</v>
      </c>
    </row>
    <row r="1644" spans="1:6" ht="18" customHeight="1" x14ac:dyDescent="0.25">
      <c r="A1644" s="1070">
        <v>220201</v>
      </c>
      <c r="B1644" s="987" t="s">
        <v>1129</v>
      </c>
      <c r="C1644" s="991">
        <f t="shared" ref="C1644" si="326">SUM(C1645:C1646)</f>
        <v>70400</v>
      </c>
      <c r="D1644" s="991">
        <f t="shared" ref="D1644" si="327">SUM(D1645:D1646)</f>
        <v>505400</v>
      </c>
      <c r="E1644" s="991">
        <f t="shared" ref="E1644:F1644" si="328">SUM(E1645:E1646)</f>
        <v>500000</v>
      </c>
      <c r="F1644" s="991">
        <f t="shared" si="328"/>
        <v>500000</v>
      </c>
    </row>
    <row r="1645" spans="1:6" ht="18.75" customHeight="1" x14ac:dyDescent="0.25">
      <c r="A1645" s="1072">
        <v>22020101</v>
      </c>
      <c r="B1645" s="969" t="s">
        <v>1131</v>
      </c>
      <c r="C1645" s="1423">
        <v>70400</v>
      </c>
      <c r="D1645" s="1008">
        <v>505400</v>
      </c>
      <c r="E1645" s="557">
        <v>500000</v>
      </c>
      <c r="F1645" s="1078">
        <v>500000</v>
      </c>
    </row>
    <row r="1646" spans="1:6" ht="19.5" customHeight="1" x14ac:dyDescent="0.25">
      <c r="A1646" s="1072" t="s">
        <v>1252</v>
      </c>
      <c r="B1646" s="969" t="s">
        <v>1253</v>
      </c>
      <c r="C1646" s="969">
        <v>0</v>
      </c>
      <c r="D1646" s="437">
        <v>0</v>
      </c>
      <c r="E1646" s="557"/>
      <c r="F1646" s="817">
        <v>0</v>
      </c>
    </row>
    <row r="1647" spans="1:6" x14ac:dyDescent="0.25">
      <c r="A1647" s="1070">
        <v>220202</v>
      </c>
      <c r="B1647" s="987" t="s">
        <v>1137</v>
      </c>
      <c r="C1647" s="991">
        <f t="shared" ref="C1647" si="329">SUM(C1648:C1652)</f>
        <v>169470</v>
      </c>
      <c r="D1647" s="991">
        <f>SUM(D1648:D1652)</f>
        <v>167760</v>
      </c>
      <c r="E1647" s="991">
        <f t="shared" ref="E1647:F1647" si="330">SUM(E1648:E1652)</f>
        <v>150000</v>
      </c>
      <c r="F1647" s="991">
        <f t="shared" si="330"/>
        <v>150000</v>
      </c>
    </row>
    <row r="1648" spans="1:6" ht="18.75" customHeight="1" x14ac:dyDescent="0.25">
      <c r="A1648" s="1072">
        <v>22020201</v>
      </c>
      <c r="B1648" s="969" t="s">
        <v>1139</v>
      </c>
      <c r="C1648" s="969"/>
      <c r="D1648" s="428">
        <v>0</v>
      </c>
      <c r="E1648" s="428">
        <v>0</v>
      </c>
      <c r="F1648" s="817">
        <v>0</v>
      </c>
    </row>
    <row r="1649" spans="1:6" ht="18.75" customHeight="1" x14ac:dyDescent="0.25">
      <c r="A1649" s="1072">
        <v>22020202</v>
      </c>
      <c r="B1649" s="969" t="s">
        <v>1141</v>
      </c>
      <c r="C1649" s="969"/>
      <c r="D1649" s="428">
        <v>0</v>
      </c>
      <c r="E1649" s="428">
        <v>0</v>
      </c>
      <c r="F1649" s="817"/>
    </row>
    <row r="1650" spans="1:6" ht="18.75" customHeight="1" x14ac:dyDescent="0.25">
      <c r="A1650" s="1072">
        <v>22020203</v>
      </c>
      <c r="B1650" s="969" t="s">
        <v>1143</v>
      </c>
      <c r="C1650" s="969"/>
      <c r="D1650" s="428">
        <v>0</v>
      </c>
      <c r="E1650" s="428">
        <v>0</v>
      </c>
      <c r="F1650" s="817"/>
    </row>
    <row r="1651" spans="1:6" ht="21.75" customHeight="1" x14ac:dyDescent="0.25">
      <c r="A1651" s="1072">
        <v>22020204</v>
      </c>
      <c r="B1651" s="969" t="s">
        <v>1145</v>
      </c>
      <c r="C1651" s="816">
        <v>169470</v>
      </c>
      <c r="D1651" s="453">
        <v>167760</v>
      </c>
      <c r="E1651" s="557">
        <v>150000</v>
      </c>
      <c r="F1651" s="557">
        <v>150000</v>
      </c>
    </row>
    <row r="1652" spans="1:6" x14ac:dyDescent="0.25">
      <c r="A1652" s="1072">
        <v>22020205</v>
      </c>
      <c r="B1652" s="969" t="s">
        <v>1147</v>
      </c>
      <c r="C1652" s="969"/>
      <c r="D1652" s="437">
        <v>0</v>
      </c>
      <c r="E1652" s="557"/>
      <c r="F1652" s="817"/>
    </row>
    <row r="1653" spans="1:6" x14ac:dyDescent="0.25">
      <c r="A1653" s="1070">
        <v>220203</v>
      </c>
      <c r="B1653" s="987" t="s">
        <v>1149</v>
      </c>
      <c r="C1653" s="991">
        <f t="shared" ref="C1653" si="331">SUM(C1654:C1664)</f>
        <v>1674810</v>
      </c>
      <c r="D1653" s="991">
        <f>SUM(D1654:D1664)</f>
        <v>1441900</v>
      </c>
      <c r="E1653" s="991">
        <f t="shared" ref="E1653:F1653" si="332">SUM(E1654:E1664)</f>
        <v>1427000</v>
      </c>
      <c r="F1653" s="991">
        <f t="shared" si="332"/>
        <v>1519000</v>
      </c>
    </row>
    <row r="1654" spans="1:6" ht="23.25" customHeight="1" x14ac:dyDescent="0.25">
      <c r="A1654" s="1072">
        <v>22020301</v>
      </c>
      <c r="B1654" s="969" t="s">
        <v>1151</v>
      </c>
      <c r="C1654" s="817">
        <v>1485710</v>
      </c>
      <c r="D1654" s="453">
        <v>891000</v>
      </c>
      <c r="E1654" s="817">
        <v>800000</v>
      </c>
      <c r="F1654" s="817">
        <v>800000</v>
      </c>
    </row>
    <row r="1655" spans="1:6" x14ac:dyDescent="0.25">
      <c r="A1655" s="1072">
        <v>22020302</v>
      </c>
      <c r="B1655" s="969" t="s">
        <v>1153</v>
      </c>
      <c r="C1655" s="969"/>
      <c r="D1655" s="453">
        <v>0</v>
      </c>
      <c r="E1655" s="557"/>
      <c r="F1655" s="817"/>
    </row>
    <row r="1656" spans="1:6" ht="22.5" customHeight="1" x14ac:dyDescent="0.25">
      <c r="A1656" s="1073" t="s">
        <v>1154</v>
      </c>
      <c r="B1656" s="969" t="s">
        <v>1239</v>
      </c>
      <c r="C1656" s="969">
        <v>157900</v>
      </c>
      <c r="D1656" s="453">
        <v>190400</v>
      </c>
      <c r="E1656" s="557">
        <v>219000</v>
      </c>
      <c r="F1656" s="817">
        <v>219000</v>
      </c>
    </row>
    <row r="1657" spans="1:6" x14ac:dyDescent="0.25">
      <c r="A1657" s="1073" t="s">
        <v>1156</v>
      </c>
      <c r="B1657" s="969" t="s">
        <v>1157</v>
      </c>
      <c r="C1657" s="969">
        <v>0</v>
      </c>
      <c r="D1657" s="437">
        <v>0</v>
      </c>
      <c r="E1657" s="557">
        <v>0</v>
      </c>
      <c r="F1657" s="817">
        <v>0</v>
      </c>
    </row>
    <row r="1658" spans="1:6" x14ac:dyDescent="0.25">
      <c r="A1658" s="1073" t="s">
        <v>1158</v>
      </c>
      <c r="B1658" s="969" t="s">
        <v>1159</v>
      </c>
      <c r="C1658" s="969">
        <v>0</v>
      </c>
      <c r="D1658" s="437">
        <v>0</v>
      </c>
      <c r="E1658" s="557"/>
      <c r="F1658" s="817">
        <v>0</v>
      </c>
    </row>
    <row r="1659" spans="1:6" x14ac:dyDescent="0.25">
      <c r="A1659" s="1072">
        <v>22020306</v>
      </c>
      <c r="B1659" s="969" t="s">
        <v>1161</v>
      </c>
      <c r="C1659" s="969"/>
      <c r="D1659" s="453">
        <v>348000</v>
      </c>
      <c r="E1659" s="557">
        <v>400000</v>
      </c>
      <c r="F1659" s="817">
        <v>400000</v>
      </c>
    </row>
    <row r="1660" spans="1:6" x14ac:dyDescent="0.25">
      <c r="A1660" s="1072">
        <v>22020307</v>
      </c>
      <c r="B1660" s="969" t="s">
        <v>1240</v>
      </c>
      <c r="C1660" s="969">
        <v>31200</v>
      </c>
      <c r="D1660" s="453">
        <v>12500</v>
      </c>
      <c r="E1660" s="557">
        <v>8000</v>
      </c>
      <c r="F1660" s="817">
        <v>100000</v>
      </c>
    </row>
    <row r="1661" spans="1:6" x14ac:dyDescent="0.25">
      <c r="A1661" s="1072">
        <v>22020308</v>
      </c>
      <c r="B1661" s="969" t="s">
        <v>1165</v>
      </c>
      <c r="C1661" s="969">
        <v>0</v>
      </c>
      <c r="D1661" s="428">
        <v>0</v>
      </c>
      <c r="E1661" s="428">
        <v>0</v>
      </c>
      <c r="F1661" s="817">
        <v>0</v>
      </c>
    </row>
    <row r="1662" spans="1:6" x14ac:dyDescent="0.25">
      <c r="A1662" s="1073" t="s">
        <v>1166</v>
      </c>
      <c r="B1662" s="969" t="s">
        <v>2523</v>
      </c>
      <c r="C1662" s="969">
        <v>0</v>
      </c>
      <c r="D1662" s="428">
        <v>0</v>
      </c>
      <c r="E1662" s="428">
        <v>0</v>
      </c>
      <c r="F1662" s="817">
        <v>0</v>
      </c>
    </row>
    <row r="1663" spans="1:6" x14ac:dyDescent="0.25">
      <c r="A1663" s="1073" t="s">
        <v>1168</v>
      </c>
      <c r="B1663" s="969" t="s">
        <v>1169</v>
      </c>
      <c r="C1663" s="969">
        <v>0</v>
      </c>
      <c r="D1663" s="428">
        <v>0</v>
      </c>
      <c r="E1663" s="428">
        <v>0</v>
      </c>
      <c r="F1663" s="817">
        <v>0</v>
      </c>
    </row>
    <row r="1664" spans="1:6" x14ac:dyDescent="0.25">
      <c r="A1664" s="1073" t="s">
        <v>1170</v>
      </c>
      <c r="B1664" s="969" t="s">
        <v>2524</v>
      </c>
      <c r="C1664" s="969">
        <v>0</v>
      </c>
      <c r="D1664" s="428">
        <v>0</v>
      </c>
      <c r="E1664" s="428">
        <v>0</v>
      </c>
      <c r="F1664" s="817">
        <v>0</v>
      </c>
    </row>
    <row r="1665" spans="1:6" x14ac:dyDescent="0.25">
      <c r="A1665" s="1070">
        <v>220204</v>
      </c>
      <c r="B1665" s="987" t="s">
        <v>1173</v>
      </c>
      <c r="C1665" s="991">
        <f t="shared" ref="C1665" si="333">SUM(C1666:C1678)</f>
        <v>1470040</v>
      </c>
      <c r="D1665" s="991">
        <f>SUM(D1666:D1678)</f>
        <v>1515320</v>
      </c>
      <c r="E1665" s="991">
        <f t="shared" ref="E1665:F1665" si="334">SUM(E1666:E1678)</f>
        <v>1846000</v>
      </c>
      <c r="F1665" s="991">
        <f t="shared" si="334"/>
        <v>1812000</v>
      </c>
    </row>
    <row r="1666" spans="1:6" ht="21" customHeight="1" x14ac:dyDescent="0.25">
      <c r="A1666" s="1072">
        <v>22020401</v>
      </c>
      <c r="B1666" s="969" t="s">
        <v>1175</v>
      </c>
      <c r="C1666" s="969">
        <v>1198250</v>
      </c>
      <c r="D1666" s="453">
        <v>1084454</v>
      </c>
      <c r="E1666" s="817">
        <v>1312000</v>
      </c>
      <c r="F1666" s="817">
        <v>1312000</v>
      </c>
    </row>
    <row r="1667" spans="1:6" ht="19.5" customHeight="1" x14ac:dyDescent="0.25">
      <c r="A1667" s="1072">
        <v>22020402</v>
      </c>
      <c r="B1667" s="969" t="s">
        <v>1177</v>
      </c>
      <c r="C1667" s="969"/>
      <c r="D1667" s="453">
        <v>0</v>
      </c>
      <c r="E1667" s="557">
        <v>0</v>
      </c>
      <c r="F1667" s="817"/>
    </row>
    <row r="1668" spans="1:6" ht="21" customHeight="1" x14ac:dyDescent="0.25">
      <c r="A1668" s="1072">
        <v>22020403</v>
      </c>
      <c r="B1668" s="969" t="s">
        <v>1179</v>
      </c>
      <c r="C1668" s="969">
        <v>38900</v>
      </c>
      <c r="D1668" s="453">
        <v>235071</v>
      </c>
      <c r="E1668" s="817">
        <v>284000</v>
      </c>
      <c r="F1668" s="817">
        <v>284000</v>
      </c>
    </row>
    <row r="1669" spans="1:6" ht="23.25" customHeight="1" x14ac:dyDescent="0.25">
      <c r="A1669" s="1072">
        <v>22020404</v>
      </c>
      <c r="B1669" s="969" t="s">
        <v>1181</v>
      </c>
      <c r="C1669" s="969"/>
      <c r="D1669" s="453">
        <v>85653</v>
      </c>
      <c r="E1669" s="557">
        <v>100000</v>
      </c>
      <c r="F1669" s="557">
        <v>100000</v>
      </c>
    </row>
    <row r="1670" spans="1:6" ht="23.25" customHeight="1" x14ac:dyDescent="0.25">
      <c r="A1670" s="1072">
        <v>22020405</v>
      </c>
      <c r="B1670" s="969" t="s">
        <v>1183</v>
      </c>
      <c r="C1670" s="969">
        <v>232890</v>
      </c>
      <c r="D1670" s="453">
        <v>110142</v>
      </c>
      <c r="E1670" s="557">
        <v>150000</v>
      </c>
      <c r="F1670" s="817">
        <v>116000</v>
      </c>
    </row>
    <row r="1671" spans="1:6" x14ac:dyDescent="0.25">
      <c r="A1671" s="1072">
        <v>22020406</v>
      </c>
      <c r="B1671" s="969" t="s">
        <v>1185</v>
      </c>
      <c r="C1671" s="969"/>
      <c r="D1671" s="437">
        <v>0</v>
      </c>
      <c r="E1671" s="557">
        <v>0</v>
      </c>
      <c r="F1671" s="817">
        <v>0</v>
      </c>
    </row>
    <row r="1672" spans="1:6" x14ac:dyDescent="0.25">
      <c r="A1672" s="1072">
        <v>22020407</v>
      </c>
      <c r="B1672" s="969" t="s">
        <v>2526</v>
      </c>
      <c r="C1672" s="969"/>
      <c r="D1672" s="437">
        <v>0</v>
      </c>
      <c r="E1672" s="557"/>
      <c r="F1672" s="817">
        <v>0</v>
      </c>
    </row>
    <row r="1673" spans="1:6" x14ac:dyDescent="0.25">
      <c r="A1673" s="1072">
        <v>22020408</v>
      </c>
      <c r="B1673" s="969" t="s">
        <v>2527</v>
      </c>
      <c r="C1673" s="969"/>
      <c r="D1673" s="437">
        <v>0</v>
      </c>
      <c r="E1673" s="557"/>
      <c r="F1673" s="817">
        <v>0</v>
      </c>
    </row>
    <row r="1674" spans="1:6" x14ac:dyDescent="0.25">
      <c r="A1674" s="1072">
        <v>22020409</v>
      </c>
      <c r="B1674" s="969" t="s">
        <v>2528</v>
      </c>
      <c r="C1674" s="969"/>
      <c r="D1674" s="437">
        <v>0</v>
      </c>
      <c r="E1674" s="557"/>
      <c r="F1674" s="817">
        <v>0</v>
      </c>
    </row>
    <row r="1675" spans="1:6" x14ac:dyDescent="0.25">
      <c r="A1675" s="1072">
        <v>22020410</v>
      </c>
      <c r="B1675" s="969" t="s">
        <v>2529</v>
      </c>
      <c r="C1675" s="969"/>
      <c r="D1675" s="437">
        <v>0</v>
      </c>
      <c r="E1675" s="557"/>
      <c r="F1675" s="817">
        <v>0</v>
      </c>
    </row>
    <row r="1676" spans="1:6" x14ac:dyDescent="0.25">
      <c r="A1676" s="1072">
        <v>22020411</v>
      </c>
      <c r="B1676" s="969" t="s">
        <v>1254</v>
      </c>
      <c r="C1676" s="969"/>
      <c r="D1676" s="437">
        <v>0</v>
      </c>
      <c r="E1676" s="557"/>
      <c r="F1676" s="817">
        <v>0</v>
      </c>
    </row>
    <row r="1677" spans="1:6" x14ac:dyDescent="0.25">
      <c r="A1677" s="1072">
        <v>22020412</v>
      </c>
      <c r="B1677" s="969" t="s">
        <v>1400</v>
      </c>
      <c r="C1677" s="969"/>
      <c r="D1677" s="437">
        <v>0</v>
      </c>
      <c r="E1677" s="557"/>
      <c r="F1677" s="817">
        <v>0</v>
      </c>
    </row>
    <row r="1678" spans="1:6" x14ac:dyDescent="0.25">
      <c r="A1678" s="1072">
        <v>22020413</v>
      </c>
      <c r="B1678" s="969" t="s">
        <v>2530</v>
      </c>
      <c r="C1678" s="969"/>
      <c r="D1678" s="437">
        <v>0</v>
      </c>
      <c r="E1678" s="557"/>
      <c r="F1678" s="817">
        <v>0</v>
      </c>
    </row>
    <row r="1679" spans="1:6" x14ac:dyDescent="0.25">
      <c r="A1679" s="1070">
        <v>220205</v>
      </c>
      <c r="B1679" s="987" t="s">
        <v>1189</v>
      </c>
      <c r="C1679" s="991">
        <f t="shared" ref="C1679" si="335">SUM(C1680:C1682)</f>
        <v>0</v>
      </c>
      <c r="D1679" s="991">
        <f>SUM(D1680:D1682)</f>
        <v>54000</v>
      </c>
      <c r="E1679" s="991">
        <f t="shared" ref="E1679:F1679" si="336">SUM(E1680:E1682)</f>
        <v>150000</v>
      </c>
      <c r="F1679" s="991">
        <f t="shared" si="336"/>
        <v>1000000</v>
      </c>
    </row>
    <row r="1680" spans="1:6" x14ac:dyDescent="0.25">
      <c r="A1680" s="1072">
        <v>22020501</v>
      </c>
      <c r="B1680" s="969" t="s">
        <v>1191</v>
      </c>
      <c r="C1680" s="969"/>
      <c r="D1680" s="437">
        <v>0</v>
      </c>
      <c r="E1680" s="557"/>
      <c r="F1680" s="817"/>
    </row>
    <row r="1681" spans="1:6" x14ac:dyDescent="0.25">
      <c r="A1681" s="1072">
        <v>22020502</v>
      </c>
      <c r="B1681" s="969" t="s">
        <v>1193</v>
      </c>
      <c r="C1681" s="969"/>
      <c r="D1681" s="437">
        <v>0</v>
      </c>
      <c r="E1681" s="437">
        <v>0</v>
      </c>
      <c r="F1681" s="817"/>
    </row>
    <row r="1682" spans="1:6" ht="30.75" customHeight="1" x14ac:dyDescent="0.25">
      <c r="A1682" s="1072">
        <v>22020503</v>
      </c>
      <c r="B1682" s="969" t="s">
        <v>1307</v>
      </c>
      <c r="C1682" s="969"/>
      <c r="D1682" s="453">
        <v>54000</v>
      </c>
      <c r="E1682" s="557">
        <v>150000</v>
      </c>
      <c r="F1682" s="817">
        <v>1000000</v>
      </c>
    </row>
    <row r="1683" spans="1:6" ht="21.75" customHeight="1" x14ac:dyDescent="0.25">
      <c r="A1683" s="1070">
        <v>220206</v>
      </c>
      <c r="B1683" s="987" t="s">
        <v>1195</v>
      </c>
      <c r="C1683" s="991">
        <f t="shared" ref="C1683" si="337">SUM(C1684:C1688)</f>
        <v>1333260</v>
      </c>
      <c r="D1683" s="991">
        <f>SUM(D1684:D1688)</f>
        <v>1829500</v>
      </c>
      <c r="E1683" s="991">
        <f t="shared" ref="E1683:F1683" si="338">SUM(E1684:E1688)</f>
        <v>1640000</v>
      </c>
      <c r="F1683" s="991">
        <f t="shared" si="338"/>
        <v>2200000</v>
      </c>
    </row>
    <row r="1684" spans="1:6" ht="17.25" customHeight="1" x14ac:dyDescent="0.25">
      <c r="A1684" s="1072">
        <v>22020601</v>
      </c>
      <c r="B1684" s="969" t="s">
        <v>1197</v>
      </c>
      <c r="C1684" s="969">
        <v>1115000</v>
      </c>
      <c r="D1684" s="453">
        <v>1694500</v>
      </c>
      <c r="E1684" s="557">
        <v>1500000</v>
      </c>
      <c r="F1684" s="817">
        <v>2100000</v>
      </c>
    </row>
    <row r="1685" spans="1:6" ht="17.25" customHeight="1" x14ac:dyDescent="0.25">
      <c r="A1685" s="1072">
        <v>22020602</v>
      </c>
      <c r="B1685" s="969" t="s">
        <v>1199</v>
      </c>
      <c r="C1685" s="969"/>
      <c r="D1685" s="437">
        <v>0</v>
      </c>
      <c r="E1685" s="428">
        <v>0</v>
      </c>
      <c r="F1685" s="817"/>
    </row>
    <row r="1686" spans="1:6" ht="17.25" customHeight="1" x14ac:dyDescent="0.25">
      <c r="A1686" s="1072">
        <v>22020603</v>
      </c>
      <c r="B1686" s="969" t="s">
        <v>1201</v>
      </c>
      <c r="C1686" s="969"/>
      <c r="D1686" s="437">
        <v>0</v>
      </c>
      <c r="E1686" s="428">
        <v>0</v>
      </c>
      <c r="F1686" s="817"/>
    </row>
    <row r="1687" spans="1:6" ht="17.25" customHeight="1" x14ac:dyDescent="0.25">
      <c r="A1687" s="1072">
        <v>22020604</v>
      </c>
      <c r="B1687" s="969" t="s">
        <v>1203</v>
      </c>
      <c r="C1687" s="969"/>
      <c r="D1687" s="437">
        <v>0</v>
      </c>
      <c r="E1687" s="428">
        <v>0</v>
      </c>
      <c r="F1687" s="817"/>
    </row>
    <row r="1688" spans="1:6" ht="18" customHeight="1" x14ac:dyDescent="0.25">
      <c r="A1688" s="1072">
        <v>22020605</v>
      </c>
      <c r="B1688" s="969" t="s">
        <v>1205</v>
      </c>
      <c r="C1688" s="969">
        <v>218260</v>
      </c>
      <c r="D1688" s="437">
        <v>135000</v>
      </c>
      <c r="E1688" s="557">
        <v>140000</v>
      </c>
      <c r="F1688" s="817">
        <v>100000</v>
      </c>
    </row>
    <row r="1689" spans="1:6" ht="32.25" customHeight="1" x14ac:dyDescent="0.25">
      <c r="A1689" s="1070">
        <v>220207</v>
      </c>
      <c r="B1689" s="987" t="s">
        <v>1285</v>
      </c>
      <c r="C1689" s="991">
        <f t="shared" ref="C1689" si="339">SUM(C1690:C1695)</f>
        <v>337500</v>
      </c>
      <c r="D1689" s="991">
        <f>SUM(D1690:D1695)</f>
        <v>270000</v>
      </c>
      <c r="E1689" s="991">
        <f t="shared" ref="E1689:F1689" si="340">SUM(E1690:E1695)</f>
        <v>300000</v>
      </c>
      <c r="F1689" s="991">
        <f t="shared" si="340"/>
        <v>300000</v>
      </c>
    </row>
    <row r="1690" spans="1:6" ht="15.75" customHeight="1" x14ac:dyDescent="0.25">
      <c r="A1690" s="1072">
        <v>22020701</v>
      </c>
      <c r="B1690" s="969" t="s">
        <v>1209</v>
      </c>
      <c r="C1690" s="969"/>
      <c r="D1690" s="437">
        <v>0</v>
      </c>
      <c r="E1690" s="557">
        <v>0</v>
      </c>
      <c r="F1690" s="817"/>
    </row>
    <row r="1691" spans="1:6" x14ac:dyDescent="0.25">
      <c r="A1691" s="1072">
        <v>22020702</v>
      </c>
      <c r="B1691" s="969" t="s">
        <v>1211</v>
      </c>
      <c r="C1691" s="969"/>
      <c r="D1691" s="437">
        <v>0</v>
      </c>
      <c r="E1691" s="557">
        <v>0</v>
      </c>
      <c r="F1691" s="817"/>
    </row>
    <row r="1692" spans="1:6" x14ac:dyDescent="0.25">
      <c r="A1692" s="1072">
        <v>22020703</v>
      </c>
      <c r="B1692" s="969" t="s">
        <v>1213</v>
      </c>
      <c r="C1692" s="969">
        <v>67500</v>
      </c>
      <c r="D1692" s="437">
        <v>0</v>
      </c>
      <c r="E1692" s="557">
        <v>0</v>
      </c>
      <c r="F1692" s="817"/>
    </row>
    <row r="1693" spans="1:6" x14ac:dyDescent="0.25">
      <c r="A1693" s="1072">
        <v>22020704</v>
      </c>
      <c r="B1693" s="969" t="s">
        <v>1215</v>
      </c>
      <c r="C1693" s="969"/>
      <c r="D1693" s="437">
        <v>0</v>
      </c>
      <c r="E1693" s="557">
        <v>0</v>
      </c>
      <c r="F1693" s="817"/>
    </row>
    <row r="1694" spans="1:6" x14ac:dyDescent="0.25">
      <c r="A1694" s="1072">
        <v>22020706</v>
      </c>
      <c r="B1694" s="969" t="s">
        <v>1358</v>
      </c>
      <c r="C1694" s="969"/>
      <c r="D1694" s="437">
        <v>0</v>
      </c>
      <c r="E1694" s="453">
        <v>0</v>
      </c>
      <c r="F1694" s="817"/>
    </row>
    <row r="1695" spans="1:6" x14ac:dyDescent="0.25">
      <c r="A1695" s="1072">
        <v>22020707</v>
      </c>
      <c r="B1695" s="428" t="s">
        <v>2533</v>
      </c>
      <c r="C1695" s="428">
        <v>270000</v>
      </c>
      <c r="D1695" s="437">
        <v>270000</v>
      </c>
      <c r="E1695" s="557">
        <v>300000</v>
      </c>
      <c r="F1695" s="817">
        <v>300000</v>
      </c>
    </row>
    <row r="1696" spans="1:6" ht="22.5" customHeight="1" x14ac:dyDescent="0.25">
      <c r="A1696" s="1070">
        <v>220208</v>
      </c>
      <c r="B1696" s="987" t="s">
        <v>1217</v>
      </c>
      <c r="C1696" s="991">
        <f t="shared" ref="C1696" si="341">SUM(C1697:C1699)</f>
        <v>3193660</v>
      </c>
      <c r="D1696" s="991">
        <f>SUM(D1697:D1699)</f>
        <v>5084564</v>
      </c>
      <c r="E1696" s="991">
        <f t="shared" ref="E1696:F1696" si="342">SUM(E1697:E1699)</f>
        <v>4764000</v>
      </c>
      <c r="F1696" s="991">
        <f t="shared" si="342"/>
        <v>4500000</v>
      </c>
    </row>
    <row r="1697" spans="1:6" ht="22.5" customHeight="1" x14ac:dyDescent="0.25">
      <c r="A1697" s="1072">
        <v>22020801</v>
      </c>
      <c r="B1697" s="969" t="s">
        <v>1219</v>
      </c>
      <c r="C1697" s="969">
        <v>3193660</v>
      </c>
      <c r="D1697" s="453">
        <v>3209464</v>
      </c>
      <c r="E1697" s="428">
        <v>3000000</v>
      </c>
      <c r="F1697" s="817">
        <v>3000000</v>
      </c>
    </row>
    <row r="1698" spans="1:6" ht="22.5" customHeight="1" x14ac:dyDescent="0.25">
      <c r="A1698" s="1072">
        <v>22020802</v>
      </c>
      <c r="B1698" s="969" t="s">
        <v>1221</v>
      </c>
      <c r="C1698" s="969"/>
      <c r="D1698" s="453">
        <v>1178800</v>
      </c>
      <c r="E1698" s="428">
        <v>1101600</v>
      </c>
      <c r="F1698" s="817">
        <v>1000000</v>
      </c>
    </row>
    <row r="1699" spans="1:6" ht="21.75" customHeight="1" x14ac:dyDescent="0.25">
      <c r="A1699" s="1072">
        <v>22020803</v>
      </c>
      <c r="B1699" s="969" t="s">
        <v>1223</v>
      </c>
      <c r="C1699" s="969"/>
      <c r="D1699" s="453">
        <v>696300</v>
      </c>
      <c r="E1699" s="428">
        <v>662400</v>
      </c>
      <c r="F1699" s="817">
        <v>500000</v>
      </c>
    </row>
    <row r="1700" spans="1:6" ht="21.75" customHeight="1" x14ac:dyDescent="0.25">
      <c r="A1700" s="1070">
        <v>22029</v>
      </c>
      <c r="B1700" s="987" t="s">
        <v>1290</v>
      </c>
      <c r="C1700" s="966">
        <f>SUM(C1701)</f>
        <v>294960</v>
      </c>
      <c r="D1700" s="966">
        <f>SUM(D1701)</f>
        <v>66621</v>
      </c>
      <c r="E1700" s="966">
        <f>SUM(E1701)</f>
        <v>316000</v>
      </c>
      <c r="F1700" s="966">
        <f t="shared" ref="F1700" si="343">SUM(F1701)</f>
        <v>200000</v>
      </c>
    </row>
    <row r="1701" spans="1:6" ht="20.25" customHeight="1" x14ac:dyDescent="0.25">
      <c r="A1701" s="1079">
        <v>22020901</v>
      </c>
      <c r="B1701" s="428" t="s">
        <v>2534</v>
      </c>
      <c r="C1701" s="428">
        <v>294960</v>
      </c>
      <c r="D1701" s="453">
        <v>66621</v>
      </c>
      <c r="E1701" s="557">
        <v>316000</v>
      </c>
      <c r="F1701" s="817">
        <v>200000</v>
      </c>
    </row>
    <row r="1702" spans="1:6" x14ac:dyDescent="0.25">
      <c r="A1702" s="1070">
        <v>220210</v>
      </c>
      <c r="B1702" s="987" t="s">
        <v>1227</v>
      </c>
      <c r="C1702" s="991">
        <f t="shared" ref="C1702" si="344">SUM(C1703:C1714)</f>
        <v>1799750</v>
      </c>
      <c r="D1702" s="991">
        <f>SUM(D1703:D1714)</f>
        <v>702500</v>
      </c>
      <c r="E1702" s="991">
        <f>SUM(E1703:E1714)</f>
        <v>1180000</v>
      </c>
      <c r="F1702" s="991">
        <f t="shared" ref="F1702" si="345">SUM(F1703:F1714)</f>
        <v>2318000</v>
      </c>
    </row>
    <row r="1703" spans="1:6" ht="19.5" customHeight="1" x14ac:dyDescent="0.25">
      <c r="A1703" s="1072">
        <v>22021001</v>
      </c>
      <c r="B1703" s="969" t="s">
        <v>1228</v>
      </c>
      <c r="C1703" s="969">
        <v>151650</v>
      </c>
      <c r="D1703" s="453">
        <v>157000</v>
      </c>
      <c r="E1703" s="438">
        <v>400000</v>
      </c>
      <c r="F1703" s="438">
        <v>400000</v>
      </c>
    </row>
    <row r="1704" spans="1:6" ht="19.5" customHeight="1" x14ac:dyDescent="0.25">
      <c r="A1704" s="1072">
        <v>22021002</v>
      </c>
      <c r="B1704" s="428" t="s">
        <v>2535</v>
      </c>
      <c r="C1704" s="428">
        <v>826800</v>
      </c>
      <c r="D1704" s="428">
        <v>0</v>
      </c>
      <c r="E1704" s="428">
        <v>0</v>
      </c>
      <c r="F1704" s="817">
        <v>1000000</v>
      </c>
    </row>
    <row r="1705" spans="1:6" x14ac:dyDescent="0.25">
      <c r="A1705" s="1073">
        <v>22021003</v>
      </c>
      <c r="B1705" s="969" t="s">
        <v>1229</v>
      </c>
      <c r="C1705" s="969">
        <v>813000</v>
      </c>
      <c r="D1705" s="453">
        <v>306000</v>
      </c>
      <c r="E1705" s="428">
        <v>400000</v>
      </c>
      <c r="F1705" s="817">
        <v>300000</v>
      </c>
    </row>
    <row r="1706" spans="1:6" x14ac:dyDescent="0.25">
      <c r="A1706" s="1073">
        <v>22021006</v>
      </c>
      <c r="B1706" s="969" t="s">
        <v>1231</v>
      </c>
      <c r="C1706" s="969">
        <v>8300</v>
      </c>
      <c r="D1706" s="437">
        <v>9500</v>
      </c>
      <c r="E1706" s="428">
        <v>20000</v>
      </c>
      <c r="F1706" s="817">
        <v>8000</v>
      </c>
    </row>
    <row r="1707" spans="1:6" x14ac:dyDescent="0.25">
      <c r="A1707" s="1073">
        <v>22021007</v>
      </c>
      <c r="B1707" s="969" t="s">
        <v>1243</v>
      </c>
      <c r="C1707" s="969"/>
      <c r="D1707" s="428">
        <v>0</v>
      </c>
      <c r="E1707" s="437">
        <v>0</v>
      </c>
      <c r="F1707" s="817">
        <v>0</v>
      </c>
    </row>
    <row r="1708" spans="1:6" x14ac:dyDescent="0.25">
      <c r="A1708" s="1073">
        <v>22021008</v>
      </c>
      <c r="B1708" s="969" t="s">
        <v>1308</v>
      </c>
      <c r="C1708" s="969"/>
      <c r="D1708" s="428">
        <v>0</v>
      </c>
      <c r="E1708" s="437">
        <v>0</v>
      </c>
      <c r="F1708" s="817">
        <v>200000</v>
      </c>
    </row>
    <row r="1709" spans="1:6" x14ac:dyDescent="0.25">
      <c r="A1709" s="1073">
        <v>22021014</v>
      </c>
      <c r="B1709" s="969" t="s">
        <v>1233</v>
      </c>
      <c r="C1709" s="969"/>
      <c r="D1709" s="428">
        <v>12000</v>
      </c>
      <c r="E1709" s="437"/>
      <c r="F1709" s="817">
        <v>50000</v>
      </c>
    </row>
    <row r="1710" spans="1:6" x14ac:dyDescent="0.25">
      <c r="A1710" s="1073">
        <v>22021021</v>
      </c>
      <c r="B1710" s="969" t="s">
        <v>1331</v>
      </c>
      <c r="C1710" s="969"/>
      <c r="D1710" s="428">
        <v>0</v>
      </c>
      <c r="E1710" s="437"/>
      <c r="F1710" s="817"/>
    </row>
    <row r="1711" spans="1:6" x14ac:dyDescent="0.25">
      <c r="A1711" s="1072">
        <v>22021022</v>
      </c>
      <c r="B1711" s="969" t="s">
        <v>1234</v>
      </c>
      <c r="C1711" s="969"/>
      <c r="D1711" s="428">
        <v>0</v>
      </c>
      <c r="E1711" s="437"/>
      <c r="F1711" s="817"/>
    </row>
    <row r="1712" spans="1:6" x14ac:dyDescent="0.25">
      <c r="A1712" s="1073">
        <v>22021023</v>
      </c>
      <c r="B1712" s="969" t="s">
        <v>1235</v>
      </c>
      <c r="C1712" s="969"/>
      <c r="D1712" s="428">
        <v>218000</v>
      </c>
      <c r="E1712" s="428">
        <v>360000</v>
      </c>
      <c r="F1712" s="817">
        <v>360000</v>
      </c>
    </row>
    <row r="1713" spans="1:8" x14ac:dyDescent="0.25">
      <c r="A1713" s="1072">
        <v>22021026</v>
      </c>
      <c r="B1713" s="969" t="s">
        <v>787</v>
      </c>
      <c r="C1713" s="969"/>
      <c r="D1713" s="428">
        <v>0</v>
      </c>
      <c r="E1713" s="437"/>
      <c r="F1713" s="817"/>
      <c r="H1713" s="383"/>
    </row>
    <row r="1714" spans="1:8" x14ac:dyDescent="0.25">
      <c r="A1714" s="1072">
        <v>22021078</v>
      </c>
      <c r="B1714" s="1002" t="s">
        <v>2536</v>
      </c>
      <c r="C1714" s="1002"/>
      <c r="D1714" s="428">
        <v>0</v>
      </c>
      <c r="E1714" s="437"/>
      <c r="F1714" s="437"/>
    </row>
    <row r="1715" spans="1:8" ht="20.25" customHeight="1" x14ac:dyDescent="0.25">
      <c r="A1715" s="431"/>
      <c r="B1715" s="978" t="s">
        <v>2537</v>
      </c>
      <c r="C1715" s="978">
        <f t="shared" ref="C1715" si="346">SUM(C1641,C1643)</f>
        <v>84416980</v>
      </c>
      <c r="D1715" s="978">
        <f t="shared" ref="D1715" si="347">SUM(D1641,D1643)</f>
        <v>86736841</v>
      </c>
      <c r="E1715" s="978">
        <f>SUM(E1641,E1643)</f>
        <v>87372280</v>
      </c>
      <c r="F1715" s="978">
        <f>SUM(F1641,F1643)</f>
        <v>89598280</v>
      </c>
    </row>
    <row r="1716" spans="1:8" s="381" customFormat="1" x14ac:dyDescent="0.25">
      <c r="A1716" s="1030"/>
      <c r="B1716" s="1105"/>
      <c r="C1716" s="1105"/>
      <c r="D1716" s="1005"/>
      <c r="E1716" s="1005"/>
      <c r="F1716" s="1005"/>
    </row>
    <row r="1717" spans="1:8" x14ac:dyDescent="0.25">
      <c r="A1717" s="1446" t="s">
        <v>1365</v>
      </c>
      <c r="B1717" s="1446"/>
      <c r="C1717" s="981"/>
      <c r="D1717" s="437"/>
      <c r="E1717" s="437"/>
      <c r="F1717" s="437"/>
    </row>
    <row r="1718" spans="1:8" ht="27" customHeight="1" x14ac:dyDescent="0.25">
      <c r="A1718" s="1451" t="s">
        <v>2538</v>
      </c>
      <c r="B1718" s="1451"/>
      <c r="C1718" s="1023"/>
      <c r="D1718" s="993"/>
      <c r="E1718" s="437"/>
      <c r="F1718" s="437"/>
    </row>
    <row r="1719" spans="1:8" ht="18" customHeight="1" x14ac:dyDescent="0.25">
      <c r="A1719" s="1070">
        <v>21</v>
      </c>
      <c r="B1719" s="987" t="s">
        <v>1125</v>
      </c>
      <c r="C1719" s="966">
        <f t="shared" ref="C1719:F1719" si="348">SUM(C1721:C1721)</f>
        <v>59829089</v>
      </c>
      <c r="D1719" s="966">
        <f t="shared" si="348"/>
        <v>59054204</v>
      </c>
      <c r="E1719" s="966">
        <f t="shared" si="348"/>
        <v>60500000</v>
      </c>
      <c r="F1719" s="966">
        <f t="shared" si="348"/>
        <v>37396223.859999999</v>
      </c>
    </row>
    <row r="1720" spans="1:8" ht="18.75" customHeight="1" x14ac:dyDescent="0.25">
      <c r="A1720" s="1070">
        <v>210101</v>
      </c>
      <c r="B1720" s="987" t="s">
        <v>1126</v>
      </c>
      <c r="C1720" s="813"/>
      <c r="D1720" s="428"/>
      <c r="E1720" s="428"/>
      <c r="F1720" s="428"/>
    </row>
    <row r="1721" spans="1:8" ht="20.25" customHeight="1" x14ac:dyDescent="0.25">
      <c r="A1721" s="1080">
        <v>21010101</v>
      </c>
      <c r="B1721" s="121" t="s">
        <v>1127</v>
      </c>
      <c r="C1721" s="121">
        <v>59829089</v>
      </c>
      <c r="D1721" s="1005">
        <v>59054204</v>
      </c>
      <c r="E1721" s="1081">
        <v>60500000</v>
      </c>
      <c r="F1721" s="437">
        <v>37396223.859999999</v>
      </c>
    </row>
    <row r="1722" spans="1:8" ht="18.75" customHeight="1" x14ac:dyDescent="0.25">
      <c r="A1722" s="1070">
        <v>2202</v>
      </c>
      <c r="B1722" s="987" t="s">
        <v>1119</v>
      </c>
      <c r="C1722" s="987">
        <f t="shared" ref="C1722:D1722" si="349">(C1780-C1719)</f>
        <v>12792000</v>
      </c>
      <c r="D1722" s="987">
        <f t="shared" si="349"/>
        <v>23498404</v>
      </c>
      <c r="E1722" s="987">
        <f>(E1780-E1719)</f>
        <v>24216154</v>
      </c>
      <c r="F1722" s="987">
        <f t="shared" ref="F1722" si="350">(F1780-F1719)</f>
        <v>27372190</v>
      </c>
    </row>
    <row r="1723" spans="1:8" ht="19.5" customHeight="1" x14ac:dyDescent="0.25">
      <c r="A1723" s="1070">
        <v>220201</v>
      </c>
      <c r="B1723" s="987" t="s">
        <v>1129</v>
      </c>
      <c r="C1723" s="966">
        <f t="shared" ref="C1723:D1723" si="351">SUM(C1724:C1725)</f>
        <v>1325000</v>
      </c>
      <c r="D1723" s="966">
        <f t="shared" si="351"/>
        <v>2486000</v>
      </c>
      <c r="E1723" s="966">
        <f>SUM(E1724:E1725)</f>
        <v>2503000</v>
      </c>
      <c r="F1723" s="966">
        <f>SUM(F1724:F1725)</f>
        <v>3000000</v>
      </c>
    </row>
    <row r="1724" spans="1:8" ht="25.5" customHeight="1" x14ac:dyDescent="0.25">
      <c r="A1724" s="1072">
        <v>22020101</v>
      </c>
      <c r="B1724" s="969" t="s">
        <v>1131</v>
      </c>
      <c r="C1724" s="969">
        <v>1325000</v>
      </c>
      <c r="D1724" s="1005">
        <v>2486000</v>
      </c>
      <c r="E1724" s="1081">
        <v>2503000</v>
      </c>
      <c r="F1724" s="437">
        <v>3000000</v>
      </c>
    </row>
    <row r="1725" spans="1:8" x14ac:dyDescent="0.25">
      <c r="A1725" s="1072" t="s">
        <v>1252</v>
      </c>
      <c r="B1725" s="969" t="s">
        <v>1253</v>
      </c>
      <c r="C1725" s="969">
        <v>0</v>
      </c>
      <c r="D1725" s="437">
        <v>0</v>
      </c>
      <c r="E1725" s="437"/>
      <c r="F1725" s="437"/>
    </row>
    <row r="1726" spans="1:8" x14ac:dyDescent="0.25">
      <c r="A1726" s="1070">
        <v>220202</v>
      </c>
      <c r="B1726" s="987" t="s">
        <v>1137</v>
      </c>
      <c r="C1726" s="966">
        <f t="shared" ref="C1726:F1726" si="352">SUM(C1727:C1731)</f>
        <v>0</v>
      </c>
      <c r="D1726" s="966">
        <f t="shared" si="352"/>
        <v>140664</v>
      </c>
      <c r="E1726" s="966">
        <f t="shared" si="352"/>
        <v>140666</v>
      </c>
      <c r="F1726" s="966">
        <f t="shared" si="352"/>
        <v>224400</v>
      </c>
    </row>
    <row r="1727" spans="1:8" x14ac:dyDescent="0.25">
      <c r="A1727" s="1072">
        <v>22020201</v>
      </c>
      <c r="B1727" s="969" t="s">
        <v>1139</v>
      </c>
      <c r="C1727" s="969"/>
      <c r="D1727" s="437">
        <v>0</v>
      </c>
      <c r="E1727" s="437"/>
      <c r="F1727" s="437"/>
    </row>
    <row r="1728" spans="1:8" x14ac:dyDescent="0.25">
      <c r="A1728" s="1072">
        <v>22020202</v>
      </c>
      <c r="B1728" s="969" t="s">
        <v>1141</v>
      </c>
      <c r="C1728" s="969"/>
      <c r="D1728" s="437">
        <v>0</v>
      </c>
      <c r="E1728" s="437"/>
      <c r="F1728" s="437"/>
    </row>
    <row r="1729" spans="1:6" ht="19.5" customHeight="1" x14ac:dyDescent="0.25">
      <c r="A1729" s="1072">
        <v>22020203</v>
      </c>
      <c r="B1729" s="969" t="s">
        <v>1143</v>
      </c>
      <c r="C1729" s="969"/>
      <c r="D1729" s="1005">
        <v>56664</v>
      </c>
      <c r="E1729" s="1081">
        <v>56666</v>
      </c>
      <c r="F1729" s="437">
        <v>98400</v>
      </c>
    </row>
    <row r="1730" spans="1:6" ht="22.5" customHeight="1" x14ac:dyDescent="0.25">
      <c r="A1730" s="1072">
        <v>22020204</v>
      </c>
      <c r="B1730" s="969" t="s">
        <v>1145</v>
      </c>
      <c r="C1730" s="969"/>
      <c r="D1730" s="1005">
        <v>84000</v>
      </c>
      <c r="E1730" s="1081">
        <v>84000</v>
      </c>
      <c r="F1730" s="437">
        <v>126000</v>
      </c>
    </row>
    <row r="1731" spans="1:6" x14ac:dyDescent="0.25">
      <c r="A1731" s="1072">
        <v>22020205</v>
      </c>
      <c r="B1731" s="969" t="s">
        <v>1147</v>
      </c>
      <c r="C1731" s="969"/>
      <c r="D1731" s="437">
        <v>0</v>
      </c>
      <c r="E1731" s="437"/>
      <c r="F1731" s="437"/>
    </row>
    <row r="1732" spans="1:6" x14ac:dyDescent="0.25">
      <c r="A1732" s="1070">
        <v>220203</v>
      </c>
      <c r="B1732" s="987" t="s">
        <v>1149</v>
      </c>
      <c r="C1732" s="966">
        <f t="shared" ref="C1732:F1732" si="353">SUM(C1733:C1738)</f>
        <v>475000</v>
      </c>
      <c r="D1732" s="966">
        <f t="shared" si="353"/>
        <v>2828800</v>
      </c>
      <c r="E1732" s="966">
        <f t="shared" si="353"/>
        <v>2828800</v>
      </c>
      <c r="F1732" s="966">
        <f t="shared" si="353"/>
        <v>1958200</v>
      </c>
    </row>
    <row r="1733" spans="1:6" x14ac:dyDescent="0.25">
      <c r="A1733" s="1072">
        <v>22020301</v>
      </c>
      <c r="B1733" s="969" t="s">
        <v>1151</v>
      </c>
      <c r="C1733" s="969">
        <v>475000</v>
      </c>
      <c r="D1733" s="1005">
        <v>417464</v>
      </c>
      <c r="E1733" s="1081">
        <v>417466</v>
      </c>
      <c r="F1733" s="1081">
        <v>626196</v>
      </c>
    </row>
    <row r="1734" spans="1:6" x14ac:dyDescent="0.25">
      <c r="A1734" s="1072">
        <v>22020302</v>
      </c>
      <c r="B1734" s="969" t="s">
        <v>1153</v>
      </c>
      <c r="C1734" s="969"/>
      <c r="D1734" s="1005">
        <v>0</v>
      </c>
      <c r="E1734" s="1081"/>
      <c r="F1734" s="1081"/>
    </row>
    <row r="1735" spans="1:6" ht="18.75" customHeight="1" x14ac:dyDescent="0.25">
      <c r="A1735" s="1072">
        <v>22020303</v>
      </c>
      <c r="B1735" s="969" t="s">
        <v>1239</v>
      </c>
      <c r="C1735" s="969"/>
      <c r="D1735" s="1005">
        <v>186000</v>
      </c>
      <c r="E1735" s="1081">
        <v>186000</v>
      </c>
      <c r="F1735" s="437">
        <v>279000</v>
      </c>
    </row>
    <row r="1736" spans="1:6" x14ac:dyDescent="0.25">
      <c r="A1736" s="1072">
        <v>22020304</v>
      </c>
      <c r="B1736" s="969" t="s">
        <v>1157</v>
      </c>
      <c r="C1736" s="969"/>
      <c r="D1736" s="1005">
        <v>35336</v>
      </c>
      <c r="E1736" s="1081">
        <v>35334</v>
      </c>
      <c r="F1736" s="437">
        <v>53004</v>
      </c>
    </row>
    <row r="1737" spans="1:6" ht="25.5" customHeight="1" x14ac:dyDescent="0.25">
      <c r="A1737" s="1072">
        <v>22020305</v>
      </c>
      <c r="B1737" s="969" t="s">
        <v>1159</v>
      </c>
      <c r="C1737" s="969"/>
      <c r="D1737" s="1005">
        <v>856664</v>
      </c>
      <c r="E1737" s="1081">
        <v>856666</v>
      </c>
      <c r="F1737" s="428">
        <v>1000000</v>
      </c>
    </row>
    <row r="1738" spans="1:6" x14ac:dyDescent="0.25">
      <c r="A1738" s="1072" t="s">
        <v>2539</v>
      </c>
      <c r="B1738" s="969" t="s">
        <v>2540</v>
      </c>
      <c r="C1738" s="969"/>
      <c r="D1738" s="1005">
        <v>1333336</v>
      </c>
      <c r="E1738" s="1081">
        <v>1333334</v>
      </c>
      <c r="F1738" s="437"/>
    </row>
    <row r="1739" spans="1:6" x14ac:dyDescent="0.25">
      <c r="A1739" s="1070">
        <v>220204</v>
      </c>
      <c r="B1739" s="987" t="s">
        <v>1173</v>
      </c>
      <c r="C1739" s="966">
        <f t="shared" ref="C1739:E1739" si="354">SUM(C1740:C1745)</f>
        <v>1520000</v>
      </c>
      <c r="D1739" s="966">
        <f t="shared" si="354"/>
        <v>1654684</v>
      </c>
      <c r="E1739" s="966">
        <f t="shared" si="354"/>
        <v>1688000</v>
      </c>
      <c r="F1739" s="966">
        <f>SUM(F1740:F1745)</f>
        <v>1577004</v>
      </c>
    </row>
    <row r="1740" spans="1:6" ht="22.5" customHeight="1" x14ac:dyDescent="0.25">
      <c r="A1740" s="1072">
        <v>22020401</v>
      </c>
      <c r="B1740" s="969" t="s">
        <v>1175</v>
      </c>
      <c r="C1740" s="969">
        <v>770000</v>
      </c>
      <c r="D1740" s="1005">
        <v>1383356</v>
      </c>
      <c r="E1740" s="1005">
        <v>1383334</v>
      </c>
      <c r="F1740" s="437">
        <v>1100004</v>
      </c>
    </row>
    <row r="1741" spans="1:6" ht="22.5" customHeight="1" x14ac:dyDescent="0.25">
      <c r="A1741" s="1072">
        <v>22020402</v>
      </c>
      <c r="B1741" s="969" t="s">
        <v>1177</v>
      </c>
      <c r="C1741" s="969"/>
      <c r="D1741" s="1005">
        <v>66664</v>
      </c>
      <c r="E1741" s="1005">
        <v>100000</v>
      </c>
      <c r="F1741" s="437">
        <v>125000</v>
      </c>
    </row>
    <row r="1742" spans="1:6" x14ac:dyDescent="0.25">
      <c r="A1742" s="1072">
        <v>22020403</v>
      </c>
      <c r="B1742" s="969" t="s">
        <v>1179</v>
      </c>
      <c r="C1742" s="969"/>
      <c r="D1742" s="1005">
        <v>0</v>
      </c>
      <c r="E1742" s="1005"/>
      <c r="F1742" s="437"/>
    </row>
    <row r="1743" spans="1:6" ht="27.75" customHeight="1" x14ac:dyDescent="0.25">
      <c r="A1743" s="1072">
        <v>22020404</v>
      </c>
      <c r="B1743" s="969" t="s">
        <v>1181</v>
      </c>
      <c r="C1743" s="969">
        <v>750000</v>
      </c>
      <c r="D1743" s="1005">
        <v>186664</v>
      </c>
      <c r="E1743" s="1005">
        <v>186666</v>
      </c>
      <c r="F1743" s="428">
        <v>280000</v>
      </c>
    </row>
    <row r="1744" spans="1:6" ht="21" customHeight="1" x14ac:dyDescent="0.25">
      <c r="A1744" s="1072">
        <v>22020405</v>
      </c>
      <c r="B1744" s="969" t="s">
        <v>1183</v>
      </c>
      <c r="C1744" s="969"/>
      <c r="D1744" s="1005">
        <v>18000</v>
      </c>
      <c r="E1744" s="1005">
        <v>18000</v>
      </c>
      <c r="F1744" s="437">
        <v>72000</v>
      </c>
    </row>
    <row r="1745" spans="1:6" x14ac:dyDescent="0.25">
      <c r="A1745" s="1072">
        <v>22020406</v>
      </c>
      <c r="B1745" s="969" t="s">
        <v>1185</v>
      </c>
      <c r="C1745" s="969">
        <v>0</v>
      </c>
      <c r="D1745" s="437">
        <v>0</v>
      </c>
      <c r="E1745" s="437"/>
      <c r="F1745" s="437"/>
    </row>
    <row r="1746" spans="1:6" x14ac:dyDescent="0.25">
      <c r="A1746" s="1082">
        <v>220205</v>
      </c>
      <c r="B1746" s="987" t="s">
        <v>1189</v>
      </c>
      <c r="C1746" s="966">
        <f t="shared" ref="C1746:F1746" si="355">SUM(C1747:C1749)</f>
        <v>0</v>
      </c>
      <c r="D1746" s="966">
        <f t="shared" si="355"/>
        <v>1822000</v>
      </c>
      <c r="E1746" s="966">
        <f t="shared" si="355"/>
        <v>1830000</v>
      </c>
      <c r="F1746" s="966">
        <f t="shared" si="355"/>
        <v>1500000</v>
      </c>
    </row>
    <row r="1747" spans="1:6" x14ac:dyDescent="0.25">
      <c r="A1747" s="1072">
        <v>22020501</v>
      </c>
      <c r="B1747" s="969" t="s">
        <v>1191</v>
      </c>
      <c r="C1747" s="969"/>
      <c r="D1747" s="437">
        <v>0</v>
      </c>
      <c r="E1747" s="437"/>
      <c r="F1747" s="437"/>
    </row>
    <row r="1748" spans="1:6" x14ac:dyDescent="0.25">
      <c r="A1748" s="1072">
        <v>22020502</v>
      </c>
      <c r="B1748" s="969" t="s">
        <v>1193</v>
      </c>
      <c r="C1748" s="969"/>
      <c r="D1748" s="437">
        <v>0</v>
      </c>
      <c r="E1748" s="437"/>
      <c r="F1748" s="437"/>
    </row>
    <row r="1749" spans="1:6" ht="32.25" customHeight="1" x14ac:dyDescent="0.25">
      <c r="A1749" s="1072">
        <v>22020503</v>
      </c>
      <c r="B1749" s="969" t="s">
        <v>1401</v>
      </c>
      <c r="C1749" s="969">
        <v>0</v>
      </c>
      <c r="D1749" s="1005">
        <v>1822000</v>
      </c>
      <c r="E1749" s="438">
        <v>1830000</v>
      </c>
      <c r="F1749" s="428">
        <v>1500000</v>
      </c>
    </row>
    <row r="1750" spans="1:6" x14ac:dyDescent="0.25">
      <c r="A1750" s="1070">
        <v>220206</v>
      </c>
      <c r="B1750" s="987" t="s">
        <v>1195</v>
      </c>
      <c r="C1750" s="966">
        <f t="shared" ref="C1750:F1750" si="356">SUM(C1751:C1752)</f>
        <v>0</v>
      </c>
      <c r="D1750" s="966">
        <f t="shared" si="356"/>
        <v>80000</v>
      </c>
      <c r="E1750" s="966">
        <f t="shared" si="356"/>
        <v>100000</v>
      </c>
      <c r="F1750" s="966">
        <f t="shared" si="356"/>
        <v>120000</v>
      </c>
    </row>
    <row r="1751" spans="1:6" x14ac:dyDescent="0.25">
      <c r="A1751" s="1072">
        <v>22020601</v>
      </c>
      <c r="B1751" s="969" t="s">
        <v>1197</v>
      </c>
      <c r="C1751" s="969"/>
      <c r="D1751" s="437">
        <v>0</v>
      </c>
      <c r="E1751" s="437"/>
      <c r="F1751" s="437"/>
    </row>
    <row r="1752" spans="1:6" x14ac:dyDescent="0.25">
      <c r="A1752" s="1072">
        <v>22020605</v>
      </c>
      <c r="B1752" s="969" t="s">
        <v>1205</v>
      </c>
      <c r="C1752" s="969">
        <v>0</v>
      </c>
      <c r="D1752" s="1005">
        <v>80000</v>
      </c>
      <c r="E1752" s="437">
        <v>100000</v>
      </c>
      <c r="F1752" s="428">
        <v>120000</v>
      </c>
    </row>
    <row r="1753" spans="1:6" ht="25.5" x14ac:dyDescent="0.25">
      <c r="A1753" s="1070">
        <v>220207</v>
      </c>
      <c r="B1753" s="987" t="s">
        <v>1285</v>
      </c>
      <c r="C1753" s="966">
        <f t="shared" ref="C1753:F1753" si="357">SUM(C1754:C1758)</f>
        <v>0</v>
      </c>
      <c r="D1753" s="966">
        <f t="shared" si="357"/>
        <v>0</v>
      </c>
      <c r="E1753" s="966">
        <f t="shared" si="357"/>
        <v>0</v>
      </c>
      <c r="F1753" s="966">
        <f t="shared" si="357"/>
        <v>0</v>
      </c>
    </row>
    <row r="1754" spans="1:6" x14ac:dyDescent="0.25">
      <c r="A1754" s="1072">
        <v>22020701</v>
      </c>
      <c r="B1754" s="969" t="s">
        <v>1209</v>
      </c>
      <c r="C1754" s="969"/>
      <c r="D1754" s="437">
        <v>0</v>
      </c>
      <c r="E1754" s="437"/>
      <c r="F1754" s="437"/>
    </row>
    <row r="1755" spans="1:6" x14ac:dyDescent="0.25">
      <c r="A1755" s="1072">
        <v>22020702</v>
      </c>
      <c r="B1755" s="969" t="s">
        <v>1211</v>
      </c>
      <c r="C1755" s="969"/>
      <c r="D1755" s="437">
        <v>0</v>
      </c>
      <c r="E1755" s="437"/>
      <c r="F1755" s="437"/>
    </row>
    <row r="1756" spans="1:6" x14ac:dyDescent="0.25">
      <c r="A1756" s="1072">
        <v>22020703</v>
      </c>
      <c r="B1756" s="969" t="s">
        <v>1213</v>
      </c>
      <c r="C1756" s="969"/>
      <c r="D1756" s="437">
        <v>0</v>
      </c>
      <c r="E1756" s="437"/>
      <c r="F1756" s="437"/>
    </row>
    <row r="1757" spans="1:6" x14ac:dyDescent="0.25">
      <c r="A1757" s="1072">
        <v>22020704</v>
      </c>
      <c r="B1757" s="969" t="s">
        <v>1215</v>
      </c>
      <c r="C1757" s="969"/>
      <c r="D1757" s="437">
        <v>0</v>
      </c>
      <c r="E1757" s="437"/>
      <c r="F1757" s="437"/>
    </row>
    <row r="1758" spans="1:6" x14ac:dyDescent="0.25">
      <c r="A1758" s="1072" t="s">
        <v>1287</v>
      </c>
      <c r="B1758" s="969" t="s">
        <v>1288</v>
      </c>
      <c r="C1758" s="969">
        <v>0</v>
      </c>
      <c r="D1758" s="437">
        <v>0</v>
      </c>
      <c r="E1758" s="437"/>
      <c r="F1758" s="437"/>
    </row>
    <row r="1759" spans="1:6" x14ac:dyDescent="0.25">
      <c r="A1759" s="1070">
        <v>220208</v>
      </c>
      <c r="B1759" s="987" t="s">
        <v>1217</v>
      </c>
      <c r="C1759" s="966">
        <f t="shared" ref="C1759:F1759" si="358">SUM(C1760:C1762)</f>
        <v>1380000</v>
      </c>
      <c r="D1759" s="966">
        <f t="shared" si="358"/>
        <v>2284592</v>
      </c>
      <c r="E1759" s="966">
        <f t="shared" si="358"/>
        <v>2385188</v>
      </c>
      <c r="F1759" s="966">
        <f t="shared" si="358"/>
        <v>3427788</v>
      </c>
    </row>
    <row r="1760" spans="1:6" ht="21" customHeight="1" x14ac:dyDescent="0.25">
      <c r="A1760" s="1072">
        <v>22020801</v>
      </c>
      <c r="B1760" s="969" t="s">
        <v>1219</v>
      </c>
      <c r="C1760" s="969">
        <v>1380000</v>
      </c>
      <c r="D1760" s="1005">
        <v>1374136</v>
      </c>
      <c r="E1760" s="1081">
        <v>1474734</v>
      </c>
      <c r="F1760" s="437">
        <v>2062104</v>
      </c>
    </row>
    <row r="1761" spans="1:6" x14ac:dyDescent="0.25">
      <c r="A1761" s="1072">
        <v>22020802</v>
      </c>
      <c r="B1761" s="969" t="s">
        <v>1221</v>
      </c>
      <c r="C1761" s="969"/>
      <c r="D1761" s="1005">
        <v>0</v>
      </c>
      <c r="E1761" s="437"/>
      <c r="F1761" s="437"/>
    </row>
    <row r="1762" spans="1:6" ht="19.5" customHeight="1" x14ac:dyDescent="0.25">
      <c r="A1762" s="1072">
        <v>22020803</v>
      </c>
      <c r="B1762" s="969" t="s">
        <v>1223</v>
      </c>
      <c r="C1762" s="969">
        <v>0</v>
      </c>
      <c r="D1762" s="1005">
        <v>910456</v>
      </c>
      <c r="E1762" s="1005">
        <v>910454</v>
      </c>
      <c r="F1762" s="437">
        <v>1365684</v>
      </c>
    </row>
    <row r="1763" spans="1:6" x14ac:dyDescent="0.25">
      <c r="A1763" s="1070">
        <v>220210</v>
      </c>
      <c r="B1763" s="987" t="s">
        <v>1227</v>
      </c>
      <c r="C1763" s="966">
        <f>SUM(C1764:C1779)</f>
        <v>8092000</v>
      </c>
      <c r="D1763" s="966">
        <f>SUM(D1764:D1779)</f>
        <v>12201664</v>
      </c>
      <c r="E1763" s="966">
        <f t="shared" ref="E1763" si="359">SUM(E1764:E1779)</f>
        <v>12740500</v>
      </c>
      <c r="F1763" s="966">
        <f>SUM(F1764:F1779)</f>
        <v>15564798</v>
      </c>
    </row>
    <row r="1764" spans="1:6" ht="20.25" customHeight="1" x14ac:dyDescent="0.25">
      <c r="A1764" s="1072">
        <v>22021001</v>
      </c>
      <c r="B1764" s="969" t="s">
        <v>1228</v>
      </c>
      <c r="C1764" s="969"/>
      <c r="D1764" s="1031">
        <v>240000</v>
      </c>
      <c r="E1764" s="1081">
        <v>240000</v>
      </c>
      <c r="F1764" s="437">
        <v>360000</v>
      </c>
    </row>
    <row r="1765" spans="1:6" ht="20.25" customHeight="1" x14ac:dyDescent="0.25">
      <c r="A1765" s="1073" t="s">
        <v>1296</v>
      </c>
      <c r="B1765" s="969" t="s">
        <v>1229</v>
      </c>
      <c r="C1765" s="969"/>
      <c r="D1765" s="437">
        <v>0</v>
      </c>
      <c r="E1765" s="438">
        <v>0</v>
      </c>
      <c r="F1765" s="437">
        <v>1325520</v>
      </c>
    </row>
    <row r="1766" spans="1:6" ht="20.25" customHeight="1" x14ac:dyDescent="0.25">
      <c r="A1766" s="1073" t="s">
        <v>1298</v>
      </c>
      <c r="B1766" s="969" t="s">
        <v>1231</v>
      </c>
      <c r="C1766" s="969"/>
      <c r="D1766" s="437">
        <v>0</v>
      </c>
      <c r="E1766" s="437"/>
      <c r="F1766" s="437">
        <v>50000</v>
      </c>
    </row>
    <row r="1767" spans="1:6" ht="20.25" customHeight="1" x14ac:dyDescent="0.25">
      <c r="A1767" s="1073" t="s">
        <v>1299</v>
      </c>
      <c r="B1767" s="969" t="s">
        <v>1243</v>
      </c>
      <c r="C1767" s="969">
        <v>660000</v>
      </c>
      <c r="D1767" s="437">
        <v>500000</v>
      </c>
      <c r="E1767" s="1081">
        <v>500000</v>
      </c>
      <c r="F1767" s="1081"/>
    </row>
    <row r="1768" spans="1:6" ht="20.25" customHeight="1" x14ac:dyDescent="0.25">
      <c r="A1768" s="1073">
        <v>22021009</v>
      </c>
      <c r="B1768" s="969" t="s">
        <v>2541</v>
      </c>
      <c r="C1768" s="969"/>
      <c r="D1768" s="437">
        <v>0</v>
      </c>
      <c r="E1768" s="437"/>
      <c r="F1768" s="437"/>
    </row>
    <row r="1769" spans="1:6" ht="20.25" customHeight="1" x14ac:dyDescent="0.25">
      <c r="A1769" s="1073">
        <v>22021014</v>
      </c>
      <c r="B1769" s="969" t="s">
        <v>1300</v>
      </c>
      <c r="C1769" s="969">
        <v>200000</v>
      </c>
      <c r="D1769" s="437">
        <v>200000</v>
      </c>
      <c r="E1769" s="1081">
        <v>200000</v>
      </c>
      <c r="F1769" s="437">
        <v>200000</v>
      </c>
    </row>
    <row r="1770" spans="1:6" ht="21.75" customHeight="1" x14ac:dyDescent="0.25">
      <c r="A1770" s="1073">
        <v>22021021</v>
      </c>
      <c r="B1770" s="969" t="s">
        <v>1331</v>
      </c>
      <c r="C1770" s="969">
        <v>3000000</v>
      </c>
      <c r="D1770" s="1005">
        <v>983000</v>
      </c>
      <c r="E1770" s="1081">
        <v>1000000</v>
      </c>
      <c r="F1770" s="437">
        <v>1200000</v>
      </c>
    </row>
    <row r="1771" spans="1:6" ht="21.75" customHeight="1" x14ac:dyDescent="0.25">
      <c r="A1771" s="1073">
        <v>22021022</v>
      </c>
      <c r="B1771" s="969" t="s">
        <v>1234</v>
      </c>
      <c r="C1771" s="969">
        <v>500000</v>
      </c>
      <c r="D1771" s="1005">
        <v>1965000</v>
      </c>
      <c r="E1771" s="1081">
        <v>2111000</v>
      </c>
      <c r="F1771" s="437">
        <v>2503100</v>
      </c>
    </row>
    <row r="1772" spans="1:6" ht="21.75" customHeight="1" x14ac:dyDescent="0.25">
      <c r="A1772" s="1073">
        <v>22021023</v>
      </c>
      <c r="B1772" s="969" t="s">
        <v>1235</v>
      </c>
      <c r="C1772" s="969">
        <v>800000</v>
      </c>
      <c r="D1772" s="1005">
        <v>5139664</v>
      </c>
      <c r="E1772" s="1081">
        <v>5289500</v>
      </c>
      <c r="F1772" s="1081">
        <v>1538378</v>
      </c>
    </row>
    <row r="1773" spans="1:6" s="381" customFormat="1" ht="21.75" customHeight="1" x14ac:dyDescent="0.25">
      <c r="A1773" s="1134">
        <v>22021025</v>
      </c>
      <c r="B1773" s="121" t="s">
        <v>1362</v>
      </c>
      <c r="C1773" s="121">
        <v>2432000</v>
      </c>
      <c r="D1773" s="1005">
        <v>500000</v>
      </c>
      <c r="E1773" s="438">
        <v>600000</v>
      </c>
      <c r="F1773" s="1005">
        <v>2235933</v>
      </c>
    </row>
    <row r="1774" spans="1:6" ht="21" customHeight="1" x14ac:dyDescent="0.25">
      <c r="A1774" s="1073">
        <v>22021029</v>
      </c>
      <c r="B1774" s="969" t="s">
        <v>1471</v>
      </c>
      <c r="C1774" s="969"/>
      <c r="D1774" s="437">
        <v>0</v>
      </c>
      <c r="E1774" s="437">
        <v>0</v>
      </c>
      <c r="F1774" s="437"/>
    </row>
    <row r="1775" spans="1:6" ht="21.75" customHeight="1" x14ac:dyDescent="0.25">
      <c r="A1775" s="1073">
        <v>22021030</v>
      </c>
      <c r="B1775" s="1067" t="s">
        <v>159</v>
      </c>
      <c r="C1775" s="1067"/>
      <c r="D1775" s="437">
        <v>0</v>
      </c>
      <c r="E1775" s="437">
        <v>0</v>
      </c>
      <c r="F1775" s="1081"/>
    </row>
    <row r="1776" spans="1:6" ht="21.75" customHeight="1" x14ac:dyDescent="0.25">
      <c r="A1776" s="1073">
        <v>22021034</v>
      </c>
      <c r="B1776" s="969" t="s">
        <v>2542</v>
      </c>
      <c r="C1776" s="969"/>
      <c r="D1776" s="437">
        <v>0</v>
      </c>
      <c r="E1776" s="437">
        <v>0</v>
      </c>
      <c r="F1776" s="437"/>
    </row>
    <row r="1777" spans="1:6" ht="31.5" customHeight="1" x14ac:dyDescent="0.25">
      <c r="A1777" s="1073">
        <v>22021046</v>
      </c>
      <c r="B1777" s="969" t="s">
        <v>2543</v>
      </c>
      <c r="C1777" s="969"/>
      <c r="D1777" s="437">
        <v>0</v>
      </c>
      <c r="E1777" s="437">
        <v>0</v>
      </c>
      <c r="F1777" s="1081"/>
    </row>
    <row r="1778" spans="1:6" ht="21.75" customHeight="1" x14ac:dyDescent="0.25">
      <c r="A1778" s="1073">
        <v>22021047</v>
      </c>
      <c r="B1778" s="969" t="s">
        <v>2544</v>
      </c>
      <c r="C1778" s="969">
        <v>500000</v>
      </c>
      <c r="D1778" s="1005">
        <v>2674000</v>
      </c>
      <c r="E1778" s="1081">
        <v>2800000</v>
      </c>
      <c r="F1778" s="437">
        <v>2835933</v>
      </c>
    </row>
    <row r="1779" spans="1:6" ht="24.75" customHeight="1" x14ac:dyDescent="0.25">
      <c r="A1779" s="1073">
        <v>22021094</v>
      </c>
      <c r="B1779" s="1001" t="s">
        <v>2545</v>
      </c>
      <c r="C1779" s="428"/>
      <c r="D1779" s="437"/>
      <c r="E1779" s="428"/>
      <c r="F1779" s="437">
        <v>3315934</v>
      </c>
    </row>
    <row r="1780" spans="1:6" x14ac:dyDescent="0.25">
      <c r="A1780" s="987"/>
      <c r="B1780" s="978" t="s">
        <v>2546</v>
      </c>
      <c r="C1780" s="976">
        <f t="shared" ref="C1780:D1780" si="360">SUM(C1719,C1723,C1726,C1732,C1739,C1746,C1750,C1753,C1759,C1763)</f>
        <v>72621089</v>
      </c>
      <c r="D1780" s="976">
        <f t="shared" si="360"/>
        <v>82552608</v>
      </c>
      <c r="E1780" s="976">
        <f>SUM(E1719,E1723,E1726,E1732,E1739,E1746,E1750,E1753,E1759,E1763)</f>
        <v>84716154</v>
      </c>
      <c r="F1780" s="976">
        <f>SUM(F1719,F1723,F1726,F1732,F1739,F1746,F1750,F1753,F1759,F1763)</f>
        <v>64768413.859999999</v>
      </c>
    </row>
    <row r="1781" spans="1:6" s="381" customFormat="1" x14ac:dyDescent="0.25">
      <c r="A1781" s="1030"/>
      <c r="B1781" s="1106"/>
      <c r="C1781" s="1106"/>
      <c r="D1781" s="1005"/>
      <c r="E1781" s="1005"/>
      <c r="F1781" s="1005"/>
    </row>
    <row r="1782" spans="1:6" x14ac:dyDescent="0.25">
      <c r="A1782" s="1446" t="s">
        <v>1365</v>
      </c>
      <c r="B1782" s="1446"/>
      <c r="C1782" s="981"/>
      <c r="D1782" s="437"/>
      <c r="E1782" s="437"/>
      <c r="F1782" s="437"/>
    </row>
    <row r="1783" spans="1:6" ht="27.75" customHeight="1" x14ac:dyDescent="0.25">
      <c r="A1783" s="1454" t="s">
        <v>2547</v>
      </c>
      <c r="B1783" s="1454"/>
      <c r="C1783" s="1023"/>
      <c r="D1783" s="993"/>
      <c r="E1783" s="437"/>
      <c r="F1783" s="437"/>
    </row>
    <row r="1784" spans="1:6" x14ac:dyDescent="0.25">
      <c r="A1784" s="428"/>
      <c r="B1784" s="428"/>
      <c r="C1784" s="428"/>
      <c r="D1784" s="437"/>
      <c r="E1784" s="437"/>
      <c r="F1784" s="437"/>
    </row>
    <row r="1785" spans="1:6" x14ac:dyDescent="0.25">
      <c r="A1785" s="1070">
        <v>22</v>
      </c>
      <c r="B1785" s="987" t="s">
        <v>1322</v>
      </c>
      <c r="C1785" s="966">
        <f t="shared" ref="C1785" si="361">SUM(C1786:C1786)</f>
        <v>22800891</v>
      </c>
      <c r="D1785" s="966">
        <f t="shared" ref="D1785:F1785" si="362">SUM(D1786:D1786)</f>
        <v>34061581</v>
      </c>
      <c r="E1785" s="966">
        <f t="shared" si="362"/>
        <v>27241654</v>
      </c>
      <c r="F1785" s="966">
        <f t="shared" si="362"/>
        <v>37478210</v>
      </c>
    </row>
    <row r="1786" spans="1:6" ht="20.25" customHeight="1" x14ac:dyDescent="0.25">
      <c r="A1786" s="1072">
        <v>21010101</v>
      </c>
      <c r="B1786" s="969" t="s">
        <v>1127</v>
      </c>
      <c r="C1786" s="428">
        <f>35416213-12615322</f>
        <v>22800891</v>
      </c>
      <c r="D1786" s="445">
        <v>34061581</v>
      </c>
      <c r="E1786" s="445">
        <v>27241654</v>
      </c>
      <c r="F1786" s="445">
        <v>37478210</v>
      </c>
    </row>
    <row r="1787" spans="1:6" x14ac:dyDescent="0.25">
      <c r="A1787" s="1070">
        <v>2202</v>
      </c>
      <c r="B1787" s="987" t="s">
        <v>1119</v>
      </c>
      <c r="C1787" s="987">
        <f>(C1847-C1785)</f>
        <v>10393682.59</v>
      </c>
      <c r="D1787" s="987">
        <f t="shared" ref="D1787:E1787" si="363">(D1847-D1785)</f>
        <v>10899700</v>
      </c>
      <c r="E1787" s="987">
        <f t="shared" si="363"/>
        <v>21985701.980000004</v>
      </c>
      <c r="F1787" s="987">
        <f>(F1847-F1785)</f>
        <v>25821303</v>
      </c>
    </row>
    <row r="1788" spans="1:6" x14ac:dyDescent="0.25">
      <c r="A1788" s="1070">
        <v>220201</v>
      </c>
      <c r="B1788" s="987" t="s">
        <v>1129</v>
      </c>
      <c r="C1788" s="966">
        <f t="shared" ref="C1788" si="364">SUM(C1789:C1790)</f>
        <v>0</v>
      </c>
      <c r="D1788" s="966">
        <f t="shared" ref="D1788:E1788" si="365">SUM(D1789:D1790)</f>
        <v>184000</v>
      </c>
      <c r="E1788" s="966">
        <f t="shared" si="365"/>
        <v>300000</v>
      </c>
      <c r="F1788" s="966">
        <f t="shared" ref="F1788" si="366">SUM(F1789:F1790)</f>
        <v>500000</v>
      </c>
    </row>
    <row r="1789" spans="1:6" ht="18.75" customHeight="1" x14ac:dyDescent="0.25">
      <c r="A1789" s="1072">
        <v>22020101</v>
      </c>
      <c r="B1789" s="969" t="s">
        <v>1131</v>
      </c>
      <c r="C1789" s="428"/>
      <c r="D1789" s="437">
        <v>184000</v>
      </c>
      <c r="E1789" s="437">
        <v>300000</v>
      </c>
      <c r="F1789" s="437">
        <v>500000</v>
      </c>
    </row>
    <row r="1790" spans="1:6" ht="18.75" customHeight="1" x14ac:dyDescent="0.25">
      <c r="A1790" s="1072" t="s">
        <v>1252</v>
      </c>
      <c r="B1790" s="969" t="s">
        <v>1253</v>
      </c>
      <c r="C1790" s="456"/>
      <c r="D1790" s="437">
        <v>0</v>
      </c>
      <c r="E1790" s="437">
        <v>0</v>
      </c>
      <c r="F1790" s="437"/>
    </row>
    <row r="1791" spans="1:6" x14ac:dyDescent="0.25">
      <c r="A1791" s="1070">
        <v>220202</v>
      </c>
      <c r="B1791" s="987" t="s">
        <v>1137</v>
      </c>
      <c r="C1791" s="966">
        <f t="shared" ref="C1791" si="367">SUM(C1792:C1796)</f>
        <v>132450</v>
      </c>
      <c r="D1791" s="966">
        <f t="shared" ref="D1791:F1791" si="368">SUM(D1792:D1796)</f>
        <v>0</v>
      </c>
      <c r="E1791" s="966">
        <f t="shared" si="368"/>
        <v>0</v>
      </c>
      <c r="F1791" s="966">
        <f t="shared" si="368"/>
        <v>660000</v>
      </c>
    </row>
    <row r="1792" spans="1:6" x14ac:dyDescent="0.25">
      <c r="A1792" s="1072">
        <v>22020201</v>
      </c>
      <c r="B1792" s="969" t="s">
        <v>1139</v>
      </c>
      <c r="C1792" s="428">
        <v>47950</v>
      </c>
      <c r="D1792" s="437">
        <v>0</v>
      </c>
      <c r="E1792" s="437">
        <v>0</v>
      </c>
      <c r="F1792" s="437">
        <v>360000</v>
      </c>
    </row>
    <row r="1793" spans="1:6" x14ac:dyDescent="0.25">
      <c r="A1793" s="1072">
        <v>22020202</v>
      </c>
      <c r="B1793" s="969" t="s">
        <v>1141</v>
      </c>
      <c r="C1793" s="456">
        <v>10000</v>
      </c>
      <c r="D1793" s="437">
        <v>0</v>
      </c>
      <c r="E1793" s="437">
        <v>0</v>
      </c>
      <c r="F1793" s="437">
        <v>150000</v>
      </c>
    </row>
    <row r="1794" spans="1:6" x14ac:dyDescent="0.25">
      <c r="A1794" s="1072">
        <v>22020203</v>
      </c>
      <c r="B1794" s="969" t="s">
        <v>1143</v>
      </c>
      <c r="C1794" s="428">
        <v>74500</v>
      </c>
      <c r="D1794" s="437">
        <v>0</v>
      </c>
      <c r="E1794" s="437">
        <v>0</v>
      </c>
      <c r="F1794" s="437">
        <v>150000</v>
      </c>
    </row>
    <row r="1795" spans="1:6" x14ac:dyDescent="0.25">
      <c r="A1795" s="1072">
        <v>22020204</v>
      </c>
      <c r="B1795" s="969" t="s">
        <v>1145</v>
      </c>
      <c r="C1795" s="456">
        <v>0</v>
      </c>
      <c r="D1795" s="437">
        <v>0</v>
      </c>
      <c r="E1795" s="437">
        <v>0</v>
      </c>
      <c r="F1795" s="437"/>
    </row>
    <row r="1796" spans="1:6" x14ac:dyDescent="0.25">
      <c r="A1796" s="1072">
        <v>22020205</v>
      </c>
      <c r="B1796" s="969" t="s">
        <v>1147</v>
      </c>
      <c r="C1796" s="456">
        <v>0</v>
      </c>
      <c r="D1796" s="437">
        <v>0</v>
      </c>
      <c r="E1796" s="437">
        <v>0</v>
      </c>
      <c r="F1796" s="437"/>
    </row>
    <row r="1797" spans="1:6" x14ac:dyDescent="0.25">
      <c r="A1797" s="1070">
        <v>220203</v>
      </c>
      <c r="B1797" s="987" t="s">
        <v>1149</v>
      </c>
      <c r="C1797" s="966">
        <f t="shared" ref="C1797" si="369">SUM(C1798:C1804)</f>
        <v>189925</v>
      </c>
      <c r="D1797" s="966">
        <f t="shared" ref="D1797:E1797" si="370">SUM(D1798:D1804)</f>
        <v>569200</v>
      </c>
      <c r="E1797" s="966">
        <f t="shared" si="370"/>
        <v>569201.98</v>
      </c>
      <c r="F1797" s="966">
        <f>SUM(F1798:F1804)</f>
        <v>1438600</v>
      </c>
    </row>
    <row r="1798" spans="1:6" x14ac:dyDescent="0.25">
      <c r="A1798" s="1072">
        <v>22020301</v>
      </c>
      <c r="B1798" s="969" t="s">
        <v>1151</v>
      </c>
      <c r="C1798" s="428">
        <v>157925</v>
      </c>
      <c r="D1798" s="437">
        <v>133333</v>
      </c>
      <c r="E1798" s="437">
        <v>133335.34</v>
      </c>
      <c r="F1798" s="437">
        <v>576600</v>
      </c>
    </row>
    <row r="1799" spans="1:6" x14ac:dyDescent="0.25">
      <c r="A1799" s="1072">
        <v>22020302</v>
      </c>
      <c r="B1799" s="969" t="s">
        <v>1153</v>
      </c>
      <c r="C1799" s="456"/>
      <c r="D1799" s="437"/>
      <c r="E1799" s="437">
        <v>0</v>
      </c>
      <c r="F1799" s="437"/>
    </row>
    <row r="1800" spans="1:6" x14ac:dyDescent="0.25">
      <c r="A1800" s="1072">
        <v>22020303</v>
      </c>
      <c r="B1800" s="969" t="s">
        <v>1239</v>
      </c>
      <c r="C1800" s="456"/>
      <c r="D1800" s="437">
        <v>336000</v>
      </c>
      <c r="E1800" s="437">
        <v>336000</v>
      </c>
      <c r="F1800" s="437">
        <v>612000</v>
      </c>
    </row>
    <row r="1801" spans="1:6" x14ac:dyDescent="0.25">
      <c r="A1801" s="1072">
        <v>22020304</v>
      </c>
      <c r="B1801" s="969" t="s">
        <v>1157</v>
      </c>
      <c r="C1801" s="456"/>
      <c r="D1801" s="437"/>
      <c r="E1801" s="437">
        <v>0</v>
      </c>
      <c r="F1801" s="437"/>
    </row>
    <row r="1802" spans="1:6" x14ac:dyDescent="0.25">
      <c r="A1802" s="1072">
        <v>22020305</v>
      </c>
      <c r="B1802" s="969" t="s">
        <v>1159</v>
      </c>
      <c r="C1802" s="435">
        <v>32000</v>
      </c>
      <c r="D1802" s="437">
        <v>23200</v>
      </c>
      <c r="E1802" s="437">
        <v>23200</v>
      </c>
      <c r="F1802" s="437">
        <v>50000</v>
      </c>
    </row>
    <row r="1803" spans="1:6" x14ac:dyDescent="0.25">
      <c r="A1803" s="1072">
        <v>22020306</v>
      </c>
      <c r="B1803" s="969" t="s">
        <v>1161</v>
      </c>
      <c r="C1803" s="435"/>
      <c r="D1803" s="437">
        <v>76667</v>
      </c>
      <c r="E1803" s="437">
        <v>76666.64</v>
      </c>
      <c r="F1803" s="437">
        <v>200000</v>
      </c>
    </row>
    <row r="1804" spans="1:6" x14ac:dyDescent="0.25">
      <c r="A1804" s="1072" t="s">
        <v>2539</v>
      </c>
      <c r="B1804" s="969" t="s">
        <v>2540</v>
      </c>
      <c r="C1804" s="456"/>
      <c r="D1804" s="437"/>
      <c r="E1804" s="437">
        <v>0</v>
      </c>
      <c r="F1804" s="437"/>
    </row>
    <row r="1805" spans="1:6" x14ac:dyDescent="0.25">
      <c r="A1805" s="1070">
        <v>220204</v>
      </c>
      <c r="B1805" s="987" t="s">
        <v>1173</v>
      </c>
      <c r="C1805" s="966">
        <f t="shared" ref="C1805" si="371">SUM(C1806:C1811)</f>
        <v>1847100</v>
      </c>
      <c r="D1805" s="966">
        <f>SUM(D1806:D1811)</f>
        <v>1617333</v>
      </c>
      <c r="E1805" s="966">
        <f t="shared" ref="E1805" si="372">SUM(E1806:E1811)</f>
        <v>1617333.3599999999</v>
      </c>
      <c r="F1805" s="966">
        <f>SUM(F1806:F1811)</f>
        <v>2575000</v>
      </c>
    </row>
    <row r="1806" spans="1:6" x14ac:dyDescent="0.25">
      <c r="A1806" s="1072">
        <v>22020401</v>
      </c>
      <c r="B1806" s="969" t="s">
        <v>1175</v>
      </c>
      <c r="C1806" s="428">
        <v>1316750</v>
      </c>
      <c r="D1806" s="437">
        <v>1166667</v>
      </c>
      <c r="E1806" s="437">
        <v>1166666.6400000001</v>
      </c>
      <c r="F1806" s="437">
        <v>1580000</v>
      </c>
    </row>
    <row r="1807" spans="1:6" x14ac:dyDescent="0.25">
      <c r="A1807" s="1072">
        <v>22020402</v>
      </c>
      <c r="B1807" s="969" t="s">
        <v>1177</v>
      </c>
      <c r="C1807" s="428">
        <v>227400</v>
      </c>
      <c r="D1807" s="437">
        <v>68667</v>
      </c>
      <c r="E1807" s="437">
        <v>68666.64</v>
      </c>
      <c r="F1807" s="437">
        <v>148500</v>
      </c>
    </row>
    <row r="1808" spans="1:6" x14ac:dyDescent="0.25">
      <c r="A1808" s="1072">
        <v>22020403</v>
      </c>
      <c r="B1808" s="969" t="s">
        <v>1179</v>
      </c>
      <c r="C1808" s="428">
        <v>40500</v>
      </c>
      <c r="D1808" s="437">
        <v>115333</v>
      </c>
      <c r="E1808" s="437">
        <v>115333.36</v>
      </c>
      <c r="F1808" s="437">
        <v>178500</v>
      </c>
    </row>
    <row r="1809" spans="1:6" x14ac:dyDescent="0.25">
      <c r="A1809" s="1072">
        <v>22020404</v>
      </c>
      <c r="B1809" s="969" t="s">
        <v>1181</v>
      </c>
      <c r="C1809" s="428">
        <v>262450</v>
      </c>
      <c r="D1809" s="437">
        <v>133333</v>
      </c>
      <c r="E1809" s="437">
        <v>133333.35999999999</v>
      </c>
      <c r="F1809" s="437">
        <v>392000</v>
      </c>
    </row>
    <row r="1810" spans="1:6" x14ac:dyDescent="0.25">
      <c r="A1810" s="1072">
        <v>22020405</v>
      </c>
      <c r="B1810" s="969" t="s">
        <v>1183</v>
      </c>
      <c r="C1810" s="456"/>
      <c r="D1810" s="437">
        <v>133333</v>
      </c>
      <c r="E1810" s="437">
        <v>133333.35999999999</v>
      </c>
      <c r="F1810" s="437">
        <v>276000</v>
      </c>
    </row>
    <row r="1811" spans="1:6" x14ac:dyDescent="0.25">
      <c r="A1811" s="1072">
        <v>22020406</v>
      </c>
      <c r="B1811" s="969" t="s">
        <v>1185</v>
      </c>
      <c r="C1811" s="456"/>
      <c r="D1811" s="437">
        <v>0</v>
      </c>
      <c r="E1811" s="437">
        <v>0</v>
      </c>
      <c r="F1811" s="437"/>
    </row>
    <row r="1812" spans="1:6" x14ac:dyDescent="0.25">
      <c r="A1812" s="1070">
        <v>220205</v>
      </c>
      <c r="B1812" s="987" t="s">
        <v>1189</v>
      </c>
      <c r="C1812" s="966">
        <f t="shared" ref="C1812" si="373">SUM(C1813:C1815)</f>
        <v>843650</v>
      </c>
      <c r="D1812" s="966">
        <f t="shared" ref="D1812:F1812" si="374">SUM(D1813:D1815)</f>
        <v>372000</v>
      </c>
      <c r="E1812" s="966">
        <f t="shared" si="374"/>
        <v>618750</v>
      </c>
      <c r="F1812" s="966">
        <f t="shared" si="374"/>
        <v>1000000</v>
      </c>
    </row>
    <row r="1813" spans="1:6" x14ac:dyDescent="0.25">
      <c r="A1813" s="1072">
        <v>22020501</v>
      </c>
      <c r="B1813" s="969" t="s">
        <v>1191</v>
      </c>
      <c r="C1813" s="456"/>
      <c r="D1813" s="437">
        <v>0</v>
      </c>
      <c r="E1813" s="437">
        <v>0</v>
      </c>
      <c r="F1813" s="437"/>
    </row>
    <row r="1814" spans="1:6" x14ac:dyDescent="0.25">
      <c r="A1814" s="1072">
        <v>22020502</v>
      </c>
      <c r="B1814" s="969" t="s">
        <v>1193</v>
      </c>
      <c r="C1814" s="456"/>
      <c r="D1814" s="437">
        <v>0</v>
      </c>
      <c r="E1814" s="437">
        <v>0</v>
      </c>
      <c r="F1814" s="437"/>
    </row>
    <row r="1815" spans="1:6" ht="25.5" x14ac:dyDescent="0.25">
      <c r="A1815" s="1072">
        <v>22020503</v>
      </c>
      <c r="B1815" s="969" t="s">
        <v>1401</v>
      </c>
      <c r="C1815" s="428">
        <v>843650</v>
      </c>
      <c r="D1815" s="445">
        <v>372000</v>
      </c>
      <c r="E1815" s="445">
        <v>618750</v>
      </c>
      <c r="F1815" s="445">
        <v>1000000</v>
      </c>
    </row>
    <row r="1816" spans="1:6" x14ac:dyDescent="0.25">
      <c r="A1816" s="1070">
        <v>220206</v>
      </c>
      <c r="B1816" s="987" t="s">
        <v>1195</v>
      </c>
      <c r="C1816" s="966">
        <f t="shared" ref="C1816" si="375">SUM(C1817:C1818)</f>
        <v>0</v>
      </c>
      <c r="D1816" s="966">
        <f t="shared" ref="D1816:F1816" si="376">SUM(D1817:D1818)</f>
        <v>0</v>
      </c>
      <c r="E1816" s="966">
        <f t="shared" si="376"/>
        <v>0</v>
      </c>
      <c r="F1816" s="966">
        <f t="shared" si="376"/>
        <v>0</v>
      </c>
    </row>
    <row r="1817" spans="1:6" x14ac:dyDescent="0.25">
      <c r="A1817" s="1072">
        <v>22020601</v>
      </c>
      <c r="B1817" s="969" t="s">
        <v>1197</v>
      </c>
      <c r="C1817" s="456"/>
      <c r="D1817" s="437">
        <v>0</v>
      </c>
      <c r="E1817" s="437">
        <v>0</v>
      </c>
      <c r="F1817" s="437"/>
    </row>
    <row r="1818" spans="1:6" x14ac:dyDescent="0.25">
      <c r="A1818" s="1072">
        <v>22020605</v>
      </c>
      <c r="B1818" s="969" t="s">
        <v>1205</v>
      </c>
      <c r="C1818" s="456"/>
      <c r="D1818" s="437">
        <v>0</v>
      </c>
      <c r="E1818" s="437">
        <v>0</v>
      </c>
      <c r="F1818" s="437"/>
    </row>
    <row r="1819" spans="1:6" ht="25.5" x14ac:dyDescent="0.25">
      <c r="A1819" s="1070">
        <v>220207</v>
      </c>
      <c r="B1819" s="987" t="s">
        <v>1285</v>
      </c>
      <c r="C1819" s="966">
        <f t="shared" ref="C1819" si="377">SUM(C1820:C1824)</f>
        <v>150000</v>
      </c>
      <c r="D1819" s="966">
        <f>SUM(D1820:D1824)</f>
        <v>0</v>
      </c>
      <c r="E1819" s="966">
        <f t="shared" ref="E1819:F1819" si="378">SUM(E1820:E1824)</f>
        <v>0</v>
      </c>
      <c r="F1819" s="966">
        <f t="shared" si="378"/>
        <v>775000</v>
      </c>
    </row>
    <row r="1820" spans="1:6" ht="20.25" customHeight="1" x14ac:dyDescent="0.25">
      <c r="A1820" s="1072">
        <v>22020701</v>
      </c>
      <c r="B1820" s="969" t="s">
        <v>1209</v>
      </c>
      <c r="C1820" s="456">
        <v>150000</v>
      </c>
      <c r="D1820" s="437">
        <v>0</v>
      </c>
      <c r="E1820" s="437">
        <v>0</v>
      </c>
      <c r="F1820" s="437">
        <v>775000</v>
      </c>
    </row>
    <row r="1821" spans="1:6" x14ac:dyDescent="0.25">
      <c r="A1821" s="1072">
        <v>22020702</v>
      </c>
      <c r="B1821" s="969" t="s">
        <v>1211</v>
      </c>
      <c r="C1821" s="456"/>
      <c r="D1821" s="437">
        <v>0</v>
      </c>
      <c r="E1821" s="437">
        <v>0</v>
      </c>
      <c r="F1821" s="437"/>
    </row>
    <row r="1822" spans="1:6" x14ac:dyDescent="0.25">
      <c r="A1822" s="1072">
        <v>22020703</v>
      </c>
      <c r="B1822" s="969" t="s">
        <v>1213</v>
      </c>
      <c r="C1822" s="456"/>
      <c r="D1822" s="437">
        <v>0</v>
      </c>
      <c r="E1822" s="437">
        <v>0</v>
      </c>
      <c r="F1822" s="437"/>
    </row>
    <row r="1823" spans="1:6" x14ac:dyDescent="0.25">
      <c r="A1823" s="1072">
        <v>22020704</v>
      </c>
      <c r="B1823" s="969" t="s">
        <v>1215</v>
      </c>
      <c r="C1823" s="456"/>
      <c r="D1823" s="437">
        <v>0</v>
      </c>
      <c r="E1823" s="437">
        <v>0</v>
      </c>
      <c r="F1823" s="437"/>
    </row>
    <row r="1824" spans="1:6" x14ac:dyDescent="0.25">
      <c r="A1824" s="1072" t="s">
        <v>1287</v>
      </c>
      <c r="B1824" s="969" t="s">
        <v>1288</v>
      </c>
      <c r="C1824" s="456"/>
      <c r="D1824" s="437">
        <v>0</v>
      </c>
      <c r="E1824" s="437">
        <v>0</v>
      </c>
      <c r="F1824" s="437"/>
    </row>
    <row r="1825" spans="1:6" x14ac:dyDescent="0.25">
      <c r="A1825" s="1070">
        <v>220208</v>
      </c>
      <c r="B1825" s="987" t="s">
        <v>1217</v>
      </c>
      <c r="C1825" s="966">
        <f t="shared" ref="C1825" si="379">SUM(C1826:C1828)</f>
        <v>0</v>
      </c>
      <c r="D1825" s="966">
        <f>SUM(D1826:D1828)</f>
        <v>0</v>
      </c>
      <c r="E1825" s="966">
        <f t="shared" ref="E1825:F1825" si="380">SUM(E1826:E1828)</f>
        <v>0</v>
      </c>
      <c r="F1825" s="966">
        <f t="shared" si="380"/>
        <v>0</v>
      </c>
    </row>
    <row r="1826" spans="1:6" x14ac:dyDescent="0.25">
      <c r="A1826" s="1072">
        <v>22020801</v>
      </c>
      <c r="B1826" s="969" t="s">
        <v>1219</v>
      </c>
      <c r="C1826" s="456"/>
      <c r="D1826" s="437">
        <v>0</v>
      </c>
      <c r="E1826" s="437">
        <v>0</v>
      </c>
      <c r="F1826" s="437"/>
    </row>
    <row r="1827" spans="1:6" x14ac:dyDescent="0.25">
      <c r="A1827" s="1072">
        <v>22020802</v>
      </c>
      <c r="B1827" s="969" t="s">
        <v>1221</v>
      </c>
      <c r="C1827" s="456"/>
      <c r="D1827" s="437">
        <v>0</v>
      </c>
      <c r="E1827" s="437">
        <v>0</v>
      </c>
      <c r="F1827" s="437"/>
    </row>
    <row r="1828" spans="1:6" x14ac:dyDescent="0.25">
      <c r="A1828" s="1072">
        <v>22020803</v>
      </c>
      <c r="B1828" s="969" t="s">
        <v>1223</v>
      </c>
      <c r="C1828" s="456"/>
      <c r="D1828" s="437">
        <v>0</v>
      </c>
      <c r="E1828" s="437">
        <v>0</v>
      </c>
      <c r="F1828" s="437"/>
    </row>
    <row r="1829" spans="1:6" x14ac:dyDescent="0.25">
      <c r="A1829" s="1070">
        <v>220210</v>
      </c>
      <c r="B1829" s="987" t="s">
        <v>1227</v>
      </c>
      <c r="C1829" s="966">
        <f t="shared" ref="C1829" si="381">SUM(C1830:C1846)</f>
        <v>7230557.5899999999</v>
      </c>
      <c r="D1829" s="966">
        <f>SUM(D1830:D1846)</f>
        <v>8157167</v>
      </c>
      <c r="E1829" s="966">
        <f t="shared" ref="E1829:F1829" si="382">SUM(E1830:E1846)</f>
        <v>18880416.640000001</v>
      </c>
      <c r="F1829" s="966">
        <f t="shared" si="382"/>
        <v>18872703</v>
      </c>
    </row>
    <row r="1830" spans="1:6" ht="20.25" customHeight="1" x14ac:dyDescent="0.25">
      <c r="A1830" s="1072">
        <v>22021001</v>
      </c>
      <c r="B1830" s="969" t="s">
        <v>1228</v>
      </c>
      <c r="C1830" s="428">
        <v>752420</v>
      </c>
      <c r="D1830" s="437">
        <v>200000</v>
      </c>
      <c r="E1830" s="437">
        <v>200000</v>
      </c>
      <c r="F1830" s="437">
        <v>428000</v>
      </c>
    </row>
    <row r="1831" spans="1:6" ht="20.25" customHeight="1" x14ac:dyDescent="0.25">
      <c r="A1831" s="1073" t="s">
        <v>1296</v>
      </c>
      <c r="B1831" s="969" t="s">
        <v>1229</v>
      </c>
      <c r="C1831" s="435">
        <v>6000</v>
      </c>
      <c r="D1831" s="437">
        <v>0</v>
      </c>
      <c r="E1831" s="437">
        <v>100000</v>
      </c>
      <c r="F1831" s="437">
        <v>100000</v>
      </c>
    </row>
    <row r="1832" spans="1:6" ht="20.25" customHeight="1" x14ac:dyDescent="0.25">
      <c r="A1832" s="1073" t="s">
        <v>1298</v>
      </c>
      <c r="B1832" s="969" t="s">
        <v>1231</v>
      </c>
      <c r="C1832" s="437">
        <v>0</v>
      </c>
      <c r="D1832" s="437">
        <v>0</v>
      </c>
      <c r="E1832" s="437">
        <v>0</v>
      </c>
      <c r="F1832" s="437">
        <v>0</v>
      </c>
    </row>
    <row r="1833" spans="1:6" ht="20.25" customHeight="1" x14ac:dyDescent="0.25">
      <c r="A1833" s="1073" t="s">
        <v>1299</v>
      </c>
      <c r="B1833" s="969" t="s">
        <v>1243</v>
      </c>
      <c r="C1833" s="428">
        <v>1903000</v>
      </c>
      <c r="D1833" s="437">
        <v>0</v>
      </c>
      <c r="E1833" s="437">
        <v>0</v>
      </c>
      <c r="F1833" s="437">
        <v>1000000</v>
      </c>
    </row>
    <row r="1834" spans="1:6" x14ac:dyDescent="0.25">
      <c r="A1834" s="1073">
        <v>22021009</v>
      </c>
      <c r="B1834" s="969" t="s">
        <v>2541</v>
      </c>
      <c r="C1834" s="456">
        <v>0</v>
      </c>
      <c r="D1834" s="437">
        <v>0</v>
      </c>
      <c r="E1834" s="437">
        <v>0</v>
      </c>
      <c r="F1834" s="437">
        <v>0</v>
      </c>
    </row>
    <row r="1835" spans="1:6" x14ac:dyDescent="0.25">
      <c r="A1835" s="1073">
        <v>22021014</v>
      </c>
      <c r="B1835" s="969" t="s">
        <v>1300</v>
      </c>
      <c r="C1835" s="456">
        <v>0</v>
      </c>
      <c r="D1835" s="437">
        <v>0</v>
      </c>
      <c r="E1835" s="437">
        <v>100000</v>
      </c>
      <c r="F1835" s="437">
        <v>0</v>
      </c>
    </row>
    <row r="1836" spans="1:6" x14ac:dyDescent="0.25">
      <c r="A1836" s="1073">
        <v>22021021</v>
      </c>
      <c r="B1836" s="969" t="s">
        <v>1331</v>
      </c>
      <c r="C1836" s="428">
        <v>0</v>
      </c>
      <c r="D1836" s="437">
        <v>0</v>
      </c>
      <c r="E1836" s="437">
        <v>0</v>
      </c>
      <c r="F1836" s="437">
        <v>13297750</v>
      </c>
    </row>
    <row r="1837" spans="1:6" x14ac:dyDescent="0.25">
      <c r="A1837" s="1073">
        <v>22021022</v>
      </c>
      <c r="B1837" s="969" t="s">
        <v>1234</v>
      </c>
      <c r="C1837" s="428">
        <v>1395557.59</v>
      </c>
      <c r="D1837" s="437">
        <v>6733000</v>
      </c>
      <c r="E1837" s="437">
        <v>16733750</v>
      </c>
      <c r="F1837" s="437">
        <v>1526953</v>
      </c>
    </row>
    <row r="1838" spans="1:6" x14ac:dyDescent="0.25">
      <c r="A1838" s="1073">
        <v>22021023</v>
      </c>
      <c r="B1838" s="969" t="s">
        <v>1235</v>
      </c>
      <c r="C1838" s="456">
        <v>0</v>
      </c>
      <c r="D1838" s="437">
        <v>946667</v>
      </c>
      <c r="E1838" s="437">
        <v>946666.64</v>
      </c>
      <c r="F1838" s="437">
        <v>0</v>
      </c>
    </row>
    <row r="1839" spans="1:6" x14ac:dyDescent="0.25">
      <c r="A1839" s="1073">
        <v>22021025</v>
      </c>
      <c r="B1839" s="969" t="s">
        <v>1362</v>
      </c>
      <c r="C1839" s="437">
        <v>0</v>
      </c>
      <c r="D1839" s="437">
        <v>0</v>
      </c>
      <c r="E1839" s="437">
        <v>0</v>
      </c>
      <c r="F1839" s="437">
        <v>0</v>
      </c>
    </row>
    <row r="1840" spans="1:6" x14ac:dyDescent="0.25">
      <c r="A1840" s="1073">
        <v>22021029</v>
      </c>
      <c r="B1840" s="969" t="s">
        <v>1471</v>
      </c>
      <c r="C1840" s="437">
        <v>0</v>
      </c>
      <c r="D1840" s="437">
        <v>0</v>
      </c>
      <c r="E1840" s="437">
        <v>0</v>
      </c>
      <c r="F1840" s="437">
        <v>0</v>
      </c>
    </row>
    <row r="1841" spans="1:8" x14ac:dyDescent="0.25">
      <c r="A1841" s="1073">
        <v>22021034</v>
      </c>
      <c r="B1841" s="969" t="s">
        <v>2542</v>
      </c>
      <c r="C1841" s="437">
        <v>0</v>
      </c>
      <c r="D1841" s="437">
        <v>0</v>
      </c>
      <c r="E1841" s="437">
        <v>0</v>
      </c>
      <c r="F1841" s="437">
        <v>0</v>
      </c>
    </row>
    <row r="1842" spans="1:8" ht="29.25" customHeight="1" x14ac:dyDescent="0.25">
      <c r="A1842" s="1073">
        <v>22021046</v>
      </c>
      <c r="B1842" s="969" t="s">
        <v>2543</v>
      </c>
      <c r="C1842" s="437">
        <v>0</v>
      </c>
      <c r="D1842" s="437">
        <v>0</v>
      </c>
      <c r="E1842" s="437">
        <v>0</v>
      </c>
      <c r="F1842" s="437">
        <v>100000</v>
      </c>
    </row>
    <row r="1843" spans="1:8" x14ac:dyDescent="0.25">
      <c r="A1843" s="1073">
        <v>22021047</v>
      </c>
      <c r="B1843" s="969" t="s">
        <v>2544</v>
      </c>
      <c r="C1843" s="1083">
        <v>47850</v>
      </c>
      <c r="D1843" s="437">
        <v>0</v>
      </c>
      <c r="E1843" s="437">
        <v>0</v>
      </c>
      <c r="F1843" s="437">
        <v>120000</v>
      </c>
    </row>
    <row r="1844" spans="1:8" ht="21.75" customHeight="1" x14ac:dyDescent="0.25">
      <c r="A1844" s="1073">
        <v>22021048</v>
      </c>
      <c r="B1844" s="969" t="s">
        <v>2548</v>
      </c>
      <c r="C1844" s="1083">
        <v>174280</v>
      </c>
      <c r="D1844" s="437">
        <v>0</v>
      </c>
      <c r="E1844" s="437">
        <v>100000</v>
      </c>
      <c r="F1844" s="437">
        <v>400000</v>
      </c>
    </row>
    <row r="1845" spans="1:8" ht="19.5" customHeight="1" x14ac:dyDescent="0.25">
      <c r="A1845" s="1073">
        <v>22021049</v>
      </c>
      <c r="B1845" s="969" t="s">
        <v>2549</v>
      </c>
      <c r="C1845" s="1083">
        <v>2558500</v>
      </c>
      <c r="D1845" s="437">
        <v>0</v>
      </c>
      <c r="E1845" s="437">
        <v>100000</v>
      </c>
      <c r="F1845" s="437">
        <v>1500000</v>
      </c>
    </row>
    <row r="1846" spans="1:8" ht="21.75" customHeight="1" x14ac:dyDescent="0.25">
      <c r="A1846" s="1073">
        <v>22021050</v>
      </c>
      <c r="B1846" s="969" t="s">
        <v>2550</v>
      </c>
      <c r="C1846" s="1083">
        <v>392950</v>
      </c>
      <c r="D1846" s="437">
        <v>277500</v>
      </c>
      <c r="E1846" s="437">
        <v>600000</v>
      </c>
      <c r="F1846" s="437">
        <v>400000</v>
      </c>
      <c r="H1846" s="129"/>
    </row>
    <row r="1847" spans="1:8" ht="18.75" customHeight="1" x14ac:dyDescent="0.25">
      <c r="A1847" s="987"/>
      <c r="B1847" s="978" t="s">
        <v>2551</v>
      </c>
      <c r="C1847" s="976">
        <f>SUM(C1785,C1788,C1791,C1797,C1805,C1812,C1816,C1819,C1825,C1829)</f>
        <v>33194573.59</v>
      </c>
      <c r="D1847" s="976">
        <f>SUM(D1785,D1788,D1791,D1797,D1805,D1812,D1816,D1819,D1825,D1829)</f>
        <v>44961281</v>
      </c>
      <c r="E1847" s="976">
        <f>SUM(E1785,E1788,E1791,E1797,E1805,E1812,E1816,E1819,E1825,E1829)</f>
        <v>49227355.980000004</v>
      </c>
      <c r="F1847" s="976">
        <f>SUM(F1785,F1788,F1791,F1797,F1805,F1812,F1816,F1819,F1825,F1829)</f>
        <v>63299513</v>
      </c>
    </row>
    <row r="1848" spans="1:8" s="381" customFormat="1" x14ac:dyDescent="0.25">
      <c r="A1848" s="1030"/>
      <c r="B1848" s="1106"/>
      <c r="C1848" s="1106"/>
      <c r="D1848" s="1106"/>
      <c r="E1848" s="1005"/>
      <c r="F1848" s="1005"/>
    </row>
    <row r="1849" spans="1:8" x14ac:dyDescent="0.25">
      <c r="A1849" s="1446" t="s">
        <v>1365</v>
      </c>
      <c r="B1849" s="1446"/>
      <c r="C1849" s="981"/>
      <c r="D1849" s="437"/>
      <c r="E1849" s="437"/>
      <c r="F1849" s="437"/>
    </row>
    <row r="1850" spans="1:8" x14ac:dyDescent="0.25">
      <c r="A1850" s="964" t="s">
        <v>2552</v>
      </c>
      <c r="B1850" s="964"/>
      <c r="C1850" s="990"/>
      <c r="D1850" s="990"/>
      <c r="E1850" s="990"/>
      <c r="F1850" s="990"/>
    </row>
    <row r="1851" spans="1:8" x14ac:dyDescent="0.25">
      <c r="A1851" s="1070">
        <v>21</v>
      </c>
      <c r="B1851" s="987" t="s">
        <v>1125</v>
      </c>
      <c r="C1851" s="966">
        <f>SUM(C1853:C1853)</f>
        <v>66734951</v>
      </c>
      <c r="D1851" s="966">
        <f>SUM(D1853:D1853)</f>
        <v>68733857</v>
      </c>
      <c r="E1851" s="966">
        <f>SUM(E1853:E1853)</f>
        <v>68750000</v>
      </c>
      <c r="F1851" s="966">
        <f>SUM(F1853:F1853)</f>
        <v>88268459</v>
      </c>
    </row>
    <row r="1852" spans="1:8" x14ac:dyDescent="0.25">
      <c r="A1852" s="1071">
        <v>210101</v>
      </c>
      <c r="B1852" s="813" t="s">
        <v>1126</v>
      </c>
      <c r="C1852" s="813"/>
      <c r="D1852" s="813"/>
      <c r="E1852" s="427">
        <v>0</v>
      </c>
      <c r="F1852" s="427"/>
    </row>
    <row r="1853" spans="1:8" x14ac:dyDescent="0.25">
      <c r="A1853" s="1072">
        <v>21010101</v>
      </c>
      <c r="B1853" s="969" t="s">
        <v>1127</v>
      </c>
      <c r="C1853" s="969">
        <v>66734951</v>
      </c>
      <c r="D1853" s="450">
        <v>68733857</v>
      </c>
      <c r="E1853" s="428">
        <v>68750000</v>
      </c>
      <c r="F1853" s="428">
        <v>88268459</v>
      </c>
    </row>
    <row r="1854" spans="1:8" x14ac:dyDescent="0.25">
      <c r="A1854" s="1070">
        <v>2202</v>
      </c>
      <c r="B1854" s="987" t="s">
        <v>1119</v>
      </c>
      <c r="C1854" s="966">
        <f>(C1902-C1851)</f>
        <v>24412500</v>
      </c>
      <c r="D1854" s="966">
        <f>(D1902-D1851)</f>
        <v>54601723</v>
      </c>
      <c r="E1854" s="966">
        <f>(E1902-E1851)</f>
        <v>59440574</v>
      </c>
      <c r="F1854" s="966">
        <f>(F1902-F1851)</f>
        <v>103887769</v>
      </c>
    </row>
    <row r="1855" spans="1:8" x14ac:dyDescent="0.25">
      <c r="A1855" s="1070">
        <v>220201</v>
      </c>
      <c r="B1855" s="987" t="s">
        <v>1129</v>
      </c>
      <c r="C1855" s="966">
        <f>SUM(C1856:C1857)</f>
        <v>4208000</v>
      </c>
      <c r="D1855" s="966">
        <f>SUM(D1856:D1857)</f>
        <v>19850600</v>
      </c>
      <c r="E1855" s="966">
        <f>SUM(E1856:E1857)</f>
        <v>20406600</v>
      </c>
      <c r="F1855" s="966">
        <f>SUM(F1856:F1857)</f>
        <v>20500000</v>
      </c>
    </row>
    <row r="1856" spans="1:8" x14ac:dyDescent="0.25">
      <c r="A1856" s="1072">
        <v>22020101</v>
      </c>
      <c r="B1856" s="969" t="s">
        <v>1131</v>
      </c>
      <c r="C1856" s="969">
        <v>4208000</v>
      </c>
      <c r="D1856" s="450">
        <v>19850600</v>
      </c>
      <c r="E1856" s="428">
        <v>20406600</v>
      </c>
      <c r="F1856" s="428">
        <v>20500000</v>
      </c>
    </row>
    <row r="1857" spans="1:6" x14ac:dyDescent="0.25">
      <c r="A1857" s="1072" t="s">
        <v>1252</v>
      </c>
      <c r="B1857" s="969" t="s">
        <v>1253</v>
      </c>
      <c r="C1857" s="969">
        <v>0</v>
      </c>
      <c r="D1857" s="969">
        <v>0</v>
      </c>
      <c r="E1857" s="427">
        <v>0</v>
      </c>
      <c r="F1857" s="427">
        <v>0</v>
      </c>
    </row>
    <row r="1858" spans="1:6" x14ac:dyDescent="0.25">
      <c r="A1858" s="1070">
        <v>220202</v>
      </c>
      <c r="B1858" s="987" t="s">
        <v>1137</v>
      </c>
      <c r="C1858" s="966">
        <f>SUM(C1859:C1864)</f>
        <v>100000</v>
      </c>
      <c r="D1858" s="966">
        <f>SUM(D1859:D1864)</f>
        <v>729000</v>
      </c>
      <c r="E1858" s="966">
        <f>SUM(E1859:E1864)</f>
        <v>729000</v>
      </c>
      <c r="F1858" s="966">
        <f>SUM(F1859:F1864)</f>
        <v>1172000</v>
      </c>
    </row>
    <row r="1859" spans="1:6" x14ac:dyDescent="0.25">
      <c r="A1859" s="1072">
        <v>22020201</v>
      </c>
      <c r="B1859" s="969" t="s">
        <v>1139</v>
      </c>
      <c r="C1859" s="969">
        <v>100000</v>
      </c>
      <c r="D1859" s="427">
        <v>0</v>
      </c>
      <c r="E1859" s="427">
        <v>0</v>
      </c>
      <c r="F1859" s="427">
        <v>0</v>
      </c>
    </row>
    <row r="1860" spans="1:6" x14ac:dyDescent="0.25">
      <c r="A1860" s="1072">
        <v>22020202</v>
      </c>
      <c r="B1860" s="969" t="s">
        <v>1141</v>
      </c>
      <c r="C1860" s="969">
        <v>0</v>
      </c>
      <c r="D1860" s="969">
        <v>162000</v>
      </c>
      <c r="E1860" s="428">
        <v>162000</v>
      </c>
      <c r="F1860" s="428">
        <v>216000</v>
      </c>
    </row>
    <row r="1861" spans="1:6" x14ac:dyDescent="0.25">
      <c r="A1861" s="1072">
        <v>22020203</v>
      </c>
      <c r="B1861" s="969" t="s">
        <v>1143</v>
      </c>
      <c r="C1861" s="969">
        <v>0</v>
      </c>
      <c r="D1861" s="969">
        <v>243000</v>
      </c>
      <c r="E1861" s="428">
        <v>243000</v>
      </c>
      <c r="F1861" s="428">
        <v>524000</v>
      </c>
    </row>
    <row r="1862" spans="1:6" x14ac:dyDescent="0.25">
      <c r="A1862" s="1072">
        <v>22020204</v>
      </c>
      <c r="B1862" s="969" t="s">
        <v>1145</v>
      </c>
      <c r="C1862" s="969">
        <v>0</v>
      </c>
      <c r="D1862" s="969">
        <v>324000</v>
      </c>
      <c r="E1862" s="428">
        <v>324000</v>
      </c>
      <c r="F1862" s="428">
        <v>432000</v>
      </c>
    </row>
    <row r="1863" spans="1:6" x14ac:dyDescent="0.25">
      <c r="A1863" s="1072">
        <v>22020205</v>
      </c>
      <c r="B1863" s="969" t="s">
        <v>1147</v>
      </c>
      <c r="C1863" s="969">
        <v>0</v>
      </c>
      <c r="D1863" s="969">
        <v>0</v>
      </c>
      <c r="E1863" s="427">
        <v>0</v>
      </c>
      <c r="F1863" s="427">
        <v>0</v>
      </c>
    </row>
    <row r="1864" spans="1:6" x14ac:dyDescent="0.25">
      <c r="A1864" s="1072" t="s">
        <v>1340</v>
      </c>
      <c r="B1864" s="969" t="s">
        <v>1341</v>
      </c>
      <c r="C1864" s="969">
        <v>0</v>
      </c>
      <c r="D1864" s="969">
        <v>0</v>
      </c>
      <c r="E1864" s="427">
        <v>0</v>
      </c>
      <c r="F1864" s="427">
        <v>0</v>
      </c>
    </row>
    <row r="1865" spans="1:6" x14ac:dyDescent="0.25">
      <c r="A1865" s="1070">
        <v>220203</v>
      </c>
      <c r="B1865" s="987" t="s">
        <v>1149</v>
      </c>
      <c r="C1865" s="966">
        <f>SUM(C1866:C1869)</f>
        <v>450000</v>
      </c>
      <c r="D1865" s="966">
        <f>SUM(D1866:D1869)</f>
        <v>3008667</v>
      </c>
      <c r="E1865" s="966">
        <f>SUM(E1866:E1869)</f>
        <v>3033938</v>
      </c>
      <c r="F1865" s="966">
        <f>SUM(F1866:F1869)</f>
        <v>10591250</v>
      </c>
    </row>
    <row r="1866" spans="1:6" x14ac:dyDescent="0.25">
      <c r="A1866" s="1072">
        <v>22020301</v>
      </c>
      <c r="B1866" s="969" t="s">
        <v>1151</v>
      </c>
      <c r="C1866" s="969">
        <v>300000</v>
      </c>
      <c r="D1866" s="450">
        <v>805500</v>
      </c>
      <c r="E1866" s="428">
        <v>805500</v>
      </c>
      <c r="F1866" s="428">
        <v>1820000</v>
      </c>
    </row>
    <row r="1867" spans="1:6" x14ac:dyDescent="0.25">
      <c r="A1867" s="1072">
        <v>22020302</v>
      </c>
      <c r="B1867" s="969" t="s">
        <v>1155</v>
      </c>
      <c r="C1867" s="969">
        <v>135000</v>
      </c>
      <c r="D1867" s="450">
        <v>506167</v>
      </c>
      <c r="E1867" s="428">
        <v>506438</v>
      </c>
      <c r="F1867" s="428">
        <v>675250</v>
      </c>
    </row>
    <row r="1868" spans="1:6" x14ac:dyDescent="0.25">
      <c r="A1868" s="1072">
        <v>22020303</v>
      </c>
      <c r="B1868" s="969" t="s">
        <v>1157</v>
      </c>
      <c r="C1868" s="969">
        <v>15000</v>
      </c>
      <c r="D1868" s="450">
        <v>72000</v>
      </c>
      <c r="E1868" s="428">
        <v>72000</v>
      </c>
      <c r="F1868" s="428">
        <v>96000</v>
      </c>
    </row>
    <row r="1869" spans="1:6" x14ac:dyDescent="0.25">
      <c r="A1869" s="1072">
        <v>22020304</v>
      </c>
      <c r="B1869" s="969" t="s">
        <v>1159</v>
      </c>
      <c r="C1869" s="969">
        <v>0</v>
      </c>
      <c r="D1869" s="450">
        <v>1625000</v>
      </c>
      <c r="E1869" s="428">
        <v>1650000</v>
      </c>
      <c r="F1869" s="428">
        <v>8000000</v>
      </c>
    </row>
    <row r="1870" spans="1:6" x14ac:dyDescent="0.25">
      <c r="A1870" s="1070">
        <v>220204</v>
      </c>
      <c r="B1870" s="987" t="s">
        <v>1173</v>
      </c>
      <c r="C1870" s="966">
        <f>SUM(C1871:C1875)</f>
        <v>2120000</v>
      </c>
      <c r="D1870" s="966">
        <f>SUM(D1871:D1875)</f>
        <v>2562180</v>
      </c>
      <c r="E1870" s="966">
        <f>SUM(E1871:E1875)</f>
        <v>2562180</v>
      </c>
      <c r="F1870" s="966">
        <f>SUM(F1871:F1875)</f>
        <v>3908911</v>
      </c>
    </row>
    <row r="1871" spans="1:6" x14ac:dyDescent="0.25">
      <c r="A1871" s="1072">
        <v>22020401</v>
      </c>
      <c r="B1871" s="969" t="s">
        <v>1175</v>
      </c>
      <c r="C1871" s="969">
        <v>410000</v>
      </c>
      <c r="D1871" s="450">
        <v>1098630</v>
      </c>
      <c r="E1871" s="428">
        <v>1098630</v>
      </c>
      <c r="F1871" s="428">
        <v>1728511</v>
      </c>
    </row>
    <row r="1872" spans="1:6" x14ac:dyDescent="0.25">
      <c r="A1872" s="1072">
        <v>22020402</v>
      </c>
      <c r="B1872" s="969" t="s">
        <v>1177</v>
      </c>
      <c r="C1872" s="969">
        <v>754100</v>
      </c>
      <c r="D1872" s="450">
        <v>279000</v>
      </c>
      <c r="E1872" s="428">
        <v>279000</v>
      </c>
      <c r="F1872" s="428">
        <v>400000</v>
      </c>
    </row>
    <row r="1873" spans="1:6" x14ac:dyDescent="0.25">
      <c r="A1873" s="1072">
        <v>22020403</v>
      </c>
      <c r="B1873" s="969" t="s">
        <v>1179</v>
      </c>
      <c r="C1873" s="969">
        <v>0</v>
      </c>
      <c r="D1873" s="969">
        <v>0</v>
      </c>
      <c r="E1873" s="428">
        <v>0</v>
      </c>
      <c r="F1873" s="428">
        <v>0</v>
      </c>
    </row>
    <row r="1874" spans="1:6" x14ac:dyDescent="0.25">
      <c r="A1874" s="1072">
        <v>22020404</v>
      </c>
      <c r="B1874" s="969" t="s">
        <v>1181</v>
      </c>
      <c r="C1874" s="969">
        <v>845900</v>
      </c>
      <c r="D1874" s="450">
        <v>772800</v>
      </c>
      <c r="E1874" s="428">
        <v>772800</v>
      </c>
      <c r="F1874" s="428">
        <v>1030400</v>
      </c>
    </row>
    <row r="1875" spans="1:6" x14ac:dyDescent="0.25">
      <c r="A1875" s="1072">
        <v>22020405</v>
      </c>
      <c r="B1875" s="969" t="s">
        <v>1183</v>
      </c>
      <c r="C1875" s="969">
        <v>110000</v>
      </c>
      <c r="D1875" s="450">
        <v>411750</v>
      </c>
      <c r="E1875" s="428">
        <v>411750</v>
      </c>
      <c r="F1875" s="428">
        <v>750000</v>
      </c>
    </row>
    <row r="1876" spans="1:6" x14ac:dyDescent="0.25">
      <c r="A1876" s="1070">
        <v>220205</v>
      </c>
      <c r="B1876" s="987" t="s">
        <v>1189</v>
      </c>
      <c r="C1876" s="966">
        <f>SUM(C1877:C1879)</f>
        <v>2699500</v>
      </c>
      <c r="D1876" s="966">
        <f>SUM(D1877:D1879)</f>
        <v>5548200</v>
      </c>
      <c r="E1876" s="966">
        <f>SUM(E1877:E1879)</f>
        <v>6600000</v>
      </c>
      <c r="F1876" s="966">
        <f>SUM(F1877:F1879)</f>
        <v>10821600</v>
      </c>
    </row>
    <row r="1877" spans="1:6" x14ac:dyDescent="0.25">
      <c r="A1877" s="1072">
        <v>22020501</v>
      </c>
      <c r="B1877" s="969" t="s">
        <v>1191</v>
      </c>
      <c r="C1877" s="969">
        <v>2699500</v>
      </c>
      <c r="D1877" s="450">
        <v>0</v>
      </c>
      <c r="E1877" s="427">
        <v>0</v>
      </c>
      <c r="F1877" s="427">
        <v>2500000</v>
      </c>
    </row>
    <row r="1878" spans="1:6" x14ac:dyDescent="0.25">
      <c r="A1878" s="1072">
        <v>22020502</v>
      </c>
      <c r="B1878" s="969" t="s">
        <v>1193</v>
      </c>
      <c r="C1878" s="969"/>
      <c r="D1878" s="969">
        <v>0</v>
      </c>
      <c r="E1878" s="427">
        <v>0</v>
      </c>
      <c r="F1878" s="427"/>
    </row>
    <row r="1879" spans="1:6" x14ac:dyDescent="0.25">
      <c r="A1879" s="1072">
        <v>22020503</v>
      </c>
      <c r="B1879" s="969" t="s">
        <v>1284</v>
      </c>
      <c r="C1879" s="969"/>
      <c r="D1879" s="969">
        <v>5548200</v>
      </c>
      <c r="E1879" s="428">
        <v>6600000</v>
      </c>
      <c r="F1879" s="428">
        <v>8321600</v>
      </c>
    </row>
    <row r="1880" spans="1:6" x14ac:dyDescent="0.25">
      <c r="A1880" s="1070">
        <v>220206</v>
      </c>
      <c r="B1880" s="987" t="s">
        <v>1195</v>
      </c>
      <c r="C1880" s="966">
        <f>SUM(C1881:C1881)</f>
        <v>0</v>
      </c>
      <c r="D1880" s="966">
        <f>SUM(D1881:D1881)</f>
        <v>216000</v>
      </c>
      <c r="E1880" s="966">
        <f>SUM(E1881:E1881)</f>
        <v>216000</v>
      </c>
      <c r="F1880" s="966">
        <f>SUM(F1881:F1881)</f>
        <v>288000</v>
      </c>
    </row>
    <row r="1881" spans="1:6" x14ac:dyDescent="0.25">
      <c r="A1881" s="1072" t="s">
        <v>1204</v>
      </c>
      <c r="B1881" s="969" t="s">
        <v>1205</v>
      </c>
      <c r="C1881" s="969"/>
      <c r="D1881" s="969">
        <v>216000</v>
      </c>
      <c r="E1881" s="428">
        <v>216000</v>
      </c>
      <c r="F1881" s="428">
        <v>288000</v>
      </c>
    </row>
    <row r="1882" spans="1:6" x14ac:dyDescent="0.25">
      <c r="A1882" s="1070">
        <v>220207</v>
      </c>
      <c r="B1882" s="987" t="s">
        <v>1207</v>
      </c>
      <c r="C1882" s="966">
        <f>SUM(C1883:C1886)</f>
        <v>0</v>
      </c>
      <c r="D1882" s="966">
        <f>SUM(D1883:D1886)</f>
        <v>0</v>
      </c>
      <c r="E1882" s="966">
        <f t="shared" ref="E1882:F1882" si="383">SUM(E1883:E1886)</f>
        <v>0</v>
      </c>
      <c r="F1882" s="966">
        <f t="shared" si="383"/>
        <v>0</v>
      </c>
    </row>
    <row r="1883" spans="1:6" x14ac:dyDescent="0.25">
      <c r="A1883" s="1072">
        <v>22020701</v>
      </c>
      <c r="B1883" s="969" t="s">
        <v>1209</v>
      </c>
      <c r="C1883" s="969"/>
      <c r="D1883" s="969">
        <v>0</v>
      </c>
      <c r="E1883" s="427">
        <v>0</v>
      </c>
      <c r="F1883" s="427"/>
    </row>
    <row r="1884" spans="1:6" x14ac:dyDescent="0.25">
      <c r="A1884" s="1072">
        <v>22020702</v>
      </c>
      <c r="B1884" s="969" t="s">
        <v>1211</v>
      </c>
      <c r="C1884" s="969"/>
      <c r="D1884" s="969">
        <v>0</v>
      </c>
      <c r="E1884" s="427">
        <v>0</v>
      </c>
      <c r="F1884" s="427"/>
    </row>
    <row r="1885" spans="1:6" x14ac:dyDescent="0.25">
      <c r="A1885" s="1072">
        <v>22020703</v>
      </c>
      <c r="B1885" s="969" t="s">
        <v>1213</v>
      </c>
      <c r="C1885" s="969"/>
      <c r="D1885" s="969">
        <v>0</v>
      </c>
      <c r="E1885" s="427">
        <v>0</v>
      </c>
      <c r="F1885" s="427"/>
    </row>
    <row r="1886" spans="1:6" x14ac:dyDescent="0.25">
      <c r="A1886" s="1072">
        <v>22020704</v>
      </c>
      <c r="B1886" s="969" t="s">
        <v>1286</v>
      </c>
      <c r="C1886" s="969"/>
      <c r="D1886" s="969">
        <v>0</v>
      </c>
      <c r="E1886" s="427">
        <v>0</v>
      </c>
      <c r="F1886" s="427"/>
    </row>
    <row r="1887" spans="1:6" x14ac:dyDescent="0.25">
      <c r="A1887" s="1070">
        <v>220208</v>
      </c>
      <c r="B1887" s="987" t="s">
        <v>1217</v>
      </c>
      <c r="C1887" s="966">
        <f>SUM(C1888:C1889)</f>
        <v>480000</v>
      </c>
      <c r="D1887" s="966">
        <f>SUM(D1888:D1889)</f>
        <v>3318450</v>
      </c>
      <c r="E1887" s="966">
        <f>SUM(E1888:E1889)</f>
        <v>3389000</v>
      </c>
      <c r="F1887" s="966">
        <f>SUM(F1888:F1889)</f>
        <v>4676208</v>
      </c>
    </row>
    <row r="1888" spans="1:6" x14ac:dyDescent="0.25">
      <c r="A1888" s="1072">
        <v>22020801</v>
      </c>
      <c r="B1888" s="969" t="s">
        <v>1219</v>
      </c>
      <c r="C1888" s="969">
        <v>280000</v>
      </c>
      <c r="D1888" s="450">
        <v>2130440</v>
      </c>
      <c r="E1888" s="428">
        <v>2200000</v>
      </c>
      <c r="F1888" s="428">
        <v>3239808</v>
      </c>
    </row>
    <row r="1889" spans="1:6" x14ac:dyDescent="0.25">
      <c r="A1889" s="1072">
        <v>22020803</v>
      </c>
      <c r="B1889" s="969" t="s">
        <v>1223</v>
      </c>
      <c r="C1889" s="969">
        <v>200000</v>
      </c>
      <c r="D1889" s="450">
        <v>1188010</v>
      </c>
      <c r="E1889" s="428">
        <v>1189000</v>
      </c>
      <c r="F1889" s="428">
        <v>1436400</v>
      </c>
    </row>
    <row r="1890" spans="1:6" x14ac:dyDescent="0.25">
      <c r="A1890" s="1070">
        <v>220210</v>
      </c>
      <c r="B1890" s="987" t="s">
        <v>1227</v>
      </c>
      <c r="C1890" s="966">
        <f t="shared" ref="C1890:D1890" si="384">SUM(C1891:C1901)</f>
        <v>14355000</v>
      </c>
      <c r="D1890" s="966">
        <f t="shared" si="384"/>
        <v>19368626</v>
      </c>
      <c r="E1890" s="966">
        <f>SUM(E1891:E1901)</f>
        <v>22503856</v>
      </c>
      <c r="F1890" s="966">
        <f>SUM(F1891:F1901)</f>
        <v>51929800</v>
      </c>
    </row>
    <row r="1891" spans="1:6" x14ac:dyDescent="0.25">
      <c r="A1891" s="1072">
        <v>22021001</v>
      </c>
      <c r="B1891" s="969" t="s">
        <v>1228</v>
      </c>
      <c r="C1891" s="969">
        <v>170000</v>
      </c>
      <c r="D1891" s="450">
        <v>576000</v>
      </c>
      <c r="E1891" s="428">
        <v>576000</v>
      </c>
      <c r="F1891" s="428">
        <v>768000</v>
      </c>
    </row>
    <row r="1892" spans="1:6" x14ac:dyDescent="0.25">
      <c r="A1892" s="1072">
        <v>22021002</v>
      </c>
      <c r="B1892" s="969" t="s">
        <v>1257</v>
      </c>
      <c r="C1892" s="969">
        <v>0</v>
      </c>
      <c r="D1892" s="450">
        <v>5692000</v>
      </c>
      <c r="E1892" s="428">
        <v>5700000</v>
      </c>
      <c r="F1892" s="428">
        <v>6120000</v>
      </c>
    </row>
    <row r="1893" spans="1:6" x14ac:dyDescent="0.25">
      <c r="A1893" s="1072">
        <v>22021003</v>
      </c>
      <c r="B1893" s="969" t="s">
        <v>1258</v>
      </c>
      <c r="C1893" s="969">
        <v>0</v>
      </c>
      <c r="D1893" s="969">
        <v>0</v>
      </c>
      <c r="E1893" s="969">
        <v>0</v>
      </c>
      <c r="F1893" s="969">
        <v>0</v>
      </c>
    </row>
    <row r="1894" spans="1:6" x14ac:dyDescent="0.25">
      <c r="A1894" s="1072">
        <v>22021014</v>
      </c>
      <c r="B1894" s="969" t="s">
        <v>1300</v>
      </c>
      <c r="C1894" s="969">
        <v>10600000</v>
      </c>
      <c r="D1894" s="450">
        <v>2750000</v>
      </c>
      <c r="E1894" s="428">
        <v>2800000</v>
      </c>
      <c r="F1894" s="428">
        <v>4500000</v>
      </c>
    </row>
    <row r="1895" spans="1:6" x14ac:dyDescent="0.25">
      <c r="A1895" s="1072">
        <v>22021022</v>
      </c>
      <c r="B1895" s="969" t="s">
        <v>1234</v>
      </c>
      <c r="C1895" s="969">
        <v>0</v>
      </c>
      <c r="D1895" s="450">
        <v>337770</v>
      </c>
      <c r="E1895" s="428">
        <v>337500</v>
      </c>
      <c r="F1895" s="428">
        <v>450000</v>
      </c>
    </row>
    <row r="1896" spans="1:6" x14ac:dyDescent="0.25">
      <c r="A1896" s="1072">
        <v>22021023</v>
      </c>
      <c r="B1896" s="969" t="s">
        <v>1235</v>
      </c>
      <c r="C1896" s="969">
        <v>1978000</v>
      </c>
      <c r="D1896" s="450">
        <v>5286856</v>
      </c>
      <c r="E1896" s="428">
        <v>5328356</v>
      </c>
      <c r="F1896" s="428">
        <v>5364000</v>
      </c>
    </row>
    <row r="1897" spans="1:6" x14ac:dyDescent="0.25">
      <c r="A1897" s="1072">
        <v>22021026</v>
      </c>
      <c r="B1897" s="969" t="s">
        <v>787</v>
      </c>
      <c r="C1897" s="969">
        <v>1607000</v>
      </c>
      <c r="D1897" s="450">
        <v>3551000</v>
      </c>
      <c r="E1897" s="428">
        <v>3562000</v>
      </c>
      <c r="F1897" s="439">
        <v>4727800</v>
      </c>
    </row>
    <row r="1898" spans="1:6" ht="25.5" x14ac:dyDescent="0.25">
      <c r="A1898" s="1072">
        <v>22021070</v>
      </c>
      <c r="B1898" s="969" t="s">
        <v>2553</v>
      </c>
      <c r="C1898" s="969">
        <v>0</v>
      </c>
      <c r="D1898" s="969">
        <v>1175000</v>
      </c>
      <c r="E1898" s="428">
        <v>4200000</v>
      </c>
      <c r="F1898" s="428">
        <v>0</v>
      </c>
    </row>
    <row r="1899" spans="1:6" x14ac:dyDescent="0.25">
      <c r="A1899" s="1072">
        <v>22021079</v>
      </c>
      <c r="B1899" s="969" t="s">
        <v>2969</v>
      </c>
      <c r="C1899" s="969">
        <v>0</v>
      </c>
      <c r="D1899" s="969">
        <v>0</v>
      </c>
      <c r="E1899" s="969">
        <v>0</v>
      </c>
      <c r="F1899" s="439">
        <v>5000000</v>
      </c>
    </row>
    <row r="1900" spans="1:6" x14ac:dyDescent="0.25">
      <c r="A1900" s="1072">
        <v>22021081</v>
      </c>
      <c r="B1900" s="969" t="s">
        <v>3048</v>
      </c>
      <c r="C1900" s="969">
        <v>0</v>
      </c>
      <c r="D1900" s="969">
        <v>0</v>
      </c>
      <c r="E1900" s="969">
        <v>0</v>
      </c>
      <c r="F1900" s="439">
        <v>15000000</v>
      </c>
    </row>
    <row r="1901" spans="1:6" x14ac:dyDescent="0.25">
      <c r="A1901" s="1072">
        <v>22021082</v>
      </c>
      <c r="B1901" s="969" t="s">
        <v>2970</v>
      </c>
      <c r="C1901" s="969">
        <v>0</v>
      </c>
      <c r="D1901" s="969">
        <v>0</v>
      </c>
      <c r="E1901" s="969">
        <v>0</v>
      </c>
      <c r="F1901" s="439">
        <v>10000000</v>
      </c>
    </row>
    <row r="1902" spans="1:6" x14ac:dyDescent="0.25">
      <c r="A1902" s="1084"/>
      <c r="B1902" s="978" t="s">
        <v>2554</v>
      </c>
      <c r="C1902" s="976">
        <f>SUM(C1851,C1855,C1858,C1865,C1870,C1876,C1880,C1882,C1887,C1890)</f>
        <v>91147451</v>
      </c>
      <c r="D1902" s="976">
        <f t="shared" ref="D1902:E1902" si="385">SUM(D1851,D1855,D1858,D1865,D1870,D1876,D1880,D1882,D1887,D1890)</f>
        <v>123335580</v>
      </c>
      <c r="E1902" s="976">
        <f t="shared" si="385"/>
        <v>128190574</v>
      </c>
      <c r="F1902" s="976">
        <f>SUM(F1851,F1855,F1858,F1865,F1870,F1876,F1880,F1882,F1887,F1890)</f>
        <v>192156228</v>
      </c>
    </row>
    <row r="1903" spans="1:6" s="381" customFormat="1" x14ac:dyDescent="0.25">
      <c r="A1903" s="1005"/>
      <c r="B1903" s="1005"/>
      <c r="C1903" s="1005"/>
      <c r="D1903" s="1005"/>
      <c r="E1903" s="1005"/>
      <c r="F1903" s="1005"/>
    </row>
    <row r="1904" spans="1:6" x14ac:dyDescent="0.25">
      <c r="A1904" s="1446" t="s">
        <v>1365</v>
      </c>
      <c r="B1904" s="1446"/>
      <c r="C1904" s="981"/>
      <c r="D1904" s="437"/>
      <c r="E1904" s="437"/>
      <c r="F1904" s="437"/>
    </row>
    <row r="1905" spans="1:7" ht="27.75" customHeight="1" x14ac:dyDescent="0.25">
      <c r="A1905" s="1451" t="s">
        <v>2555</v>
      </c>
      <c r="B1905" s="1451"/>
      <c r="C1905" s="610"/>
      <c r="D1905" s="813"/>
      <c r="E1905" s="437"/>
      <c r="F1905" s="437"/>
    </row>
    <row r="1906" spans="1:7" x14ac:dyDescent="0.25">
      <c r="A1906" s="1074">
        <v>21</v>
      </c>
      <c r="B1906" s="1076" t="s">
        <v>1125</v>
      </c>
      <c r="C1906" s="966">
        <f>SUM(C1908:C1908)</f>
        <v>69991206</v>
      </c>
      <c r="D1906" s="966">
        <f t="shared" ref="D1906:F1906" si="386">SUM(D1908:D1908)</f>
        <v>78559110</v>
      </c>
      <c r="E1906" s="966">
        <f t="shared" si="386"/>
        <v>75864337</v>
      </c>
      <c r="F1906" s="966">
        <f t="shared" si="386"/>
        <v>80500776</v>
      </c>
    </row>
    <row r="1907" spans="1:7" x14ac:dyDescent="0.25">
      <c r="A1907" s="1071">
        <v>210101</v>
      </c>
      <c r="B1907" s="813" t="s">
        <v>1126</v>
      </c>
      <c r="C1907" s="813"/>
      <c r="D1907" s="437"/>
      <c r="E1907" s="437"/>
      <c r="F1907" s="1085"/>
    </row>
    <row r="1908" spans="1:7" x14ac:dyDescent="0.25">
      <c r="A1908" s="1072">
        <v>21010101</v>
      </c>
      <c r="B1908" s="969" t="s">
        <v>1127</v>
      </c>
      <c r="C1908" s="969">
        <v>69991206</v>
      </c>
      <c r="D1908" s="445">
        <v>78559110</v>
      </c>
      <c r="E1908" s="1031">
        <v>75864337</v>
      </c>
      <c r="F1908" s="1025">
        <v>80500776</v>
      </c>
    </row>
    <row r="1909" spans="1:7" x14ac:dyDescent="0.25">
      <c r="A1909" s="1070">
        <v>2202</v>
      </c>
      <c r="B1909" s="987" t="s">
        <v>1119</v>
      </c>
      <c r="C1909" s="1084">
        <f>(C1955-C1906)</f>
        <v>2679000</v>
      </c>
      <c r="D1909" s="1084">
        <f t="shared" ref="D1909:F1909" si="387">(D1955-D1906)</f>
        <v>12992573.579999998</v>
      </c>
      <c r="E1909" s="1084">
        <f t="shared" si="387"/>
        <v>19704779.5</v>
      </c>
      <c r="F1909" s="1084">
        <f t="shared" si="387"/>
        <v>48097702</v>
      </c>
    </row>
    <row r="1910" spans="1:7" x14ac:dyDescent="0.25">
      <c r="A1910" s="1070">
        <v>220201</v>
      </c>
      <c r="B1910" s="987" t="s">
        <v>1129</v>
      </c>
      <c r="C1910" s="1086">
        <f>SUM(C1911:C1912)</f>
        <v>400000</v>
      </c>
      <c r="D1910" s="1086">
        <f t="shared" ref="D1910:F1910" si="388">SUM(D1911:D1912)</f>
        <v>378000</v>
      </c>
      <c r="E1910" s="1086">
        <f t="shared" si="388"/>
        <v>750000</v>
      </c>
      <c r="F1910" s="1086">
        <f t="shared" si="388"/>
        <v>4000000</v>
      </c>
    </row>
    <row r="1911" spans="1:7" ht="21" customHeight="1" x14ac:dyDescent="0.25">
      <c r="A1911" s="1072">
        <v>22020101</v>
      </c>
      <c r="B1911" s="969" t="s">
        <v>1131</v>
      </c>
      <c r="C1911" s="969">
        <v>400000</v>
      </c>
      <c r="D1911" s="445">
        <v>378000</v>
      </c>
      <c r="E1911" s="983">
        <v>750000</v>
      </c>
      <c r="F1911" s="983">
        <v>4000000</v>
      </c>
    </row>
    <row r="1912" spans="1:7" ht="24" customHeight="1" x14ac:dyDescent="0.25">
      <c r="A1912" s="1072" t="s">
        <v>1252</v>
      </c>
      <c r="B1912" s="969" t="s">
        <v>1253</v>
      </c>
      <c r="C1912" s="969">
        <v>0</v>
      </c>
      <c r="D1912" s="969">
        <v>0</v>
      </c>
      <c r="E1912" s="969">
        <v>0</v>
      </c>
      <c r="F1912" s="969">
        <v>0</v>
      </c>
      <c r="G1912" s="129"/>
    </row>
    <row r="1913" spans="1:7" x14ac:dyDescent="0.25">
      <c r="A1913" s="1070">
        <v>220202</v>
      </c>
      <c r="B1913" s="987" t="s">
        <v>1137</v>
      </c>
      <c r="C1913" s="1086">
        <f>SUM(C1914:C1918)</f>
        <v>0</v>
      </c>
      <c r="D1913" s="1086">
        <f t="shared" ref="D1913:F1913" si="389">SUM(D1914:D1918)</f>
        <v>446000</v>
      </c>
      <c r="E1913" s="1086">
        <f t="shared" si="389"/>
        <v>596000</v>
      </c>
      <c r="F1913" s="1086">
        <f t="shared" si="389"/>
        <v>1168000</v>
      </c>
    </row>
    <row r="1914" spans="1:7" x14ac:dyDescent="0.25">
      <c r="A1914" s="1072">
        <v>22020201</v>
      </c>
      <c r="B1914" s="969" t="s">
        <v>1139</v>
      </c>
      <c r="C1914" s="969"/>
      <c r="D1914" s="445"/>
      <c r="E1914" s="445"/>
      <c r="F1914" s="1025">
        <v>0</v>
      </c>
    </row>
    <row r="1915" spans="1:7" x14ac:dyDescent="0.25">
      <c r="A1915" s="1072">
        <v>22020202</v>
      </c>
      <c r="B1915" s="969" t="s">
        <v>1141</v>
      </c>
      <c r="C1915" s="969"/>
      <c r="D1915" s="445"/>
      <c r="E1915" s="445"/>
      <c r="F1915" s="1025"/>
    </row>
    <row r="1916" spans="1:7" x14ac:dyDescent="0.25">
      <c r="A1916" s="1072">
        <v>22020203</v>
      </c>
      <c r="B1916" s="969" t="s">
        <v>1143</v>
      </c>
      <c r="C1916" s="969"/>
      <c r="D1916" s="983">
        <v>350000</v>
      </c>
      <c r="E1916" s="983">
        <v>500000</v>
      </c>
      <c r="F1916" s="1087">
        <v>1000000</v>
      </c>
    </row>
    <row r="1917" spans="1:7" x14ac:dyDescent="0.25">
      <c r="A1917" s="1072">
        <v>22020204</v>
      </c>
      <c r="B1917" s="969" t="s">
        <v>1145</v>
      </c>
      <c r="C1917" s="969"/>
      <c r="D1917" s="445">
        <v>96000</v>
      </c>
      <c r="E1917" s="445">
        <v>96000</v>
      </c>
      <c r="F1917" s="1025">
        <v>168000</v>
      </c>
    </row>
    <row r="1918" spans="1:7" x14ac:dyDescent="0.25">
      <c r="A1918" s="1072">
        <v>22020205</v>
      </c>
      <c r="B1918" s="969" t="s">
        <v>1147</v>
      </c>
      <c r="C1918" s="969"/>
      <c r="D1918" s="445"/>
      <c r="E1918" s="445"/>
      <c r="F1918" s="1025"/>
    </row>
    <row r="1919" spans="1:7" x14ac:dyDescent="0.25">
      <c r="A1919" s="1070">
        <v>220203</v>
      </c>
      <c r="B1919" s="987" t="s">
        <v>1352</v>
      </c>
      <c r="C1919" s="1086">
        <f t="shared" ref="C1919:E1919" si="390">SUM(C1920:C1924)</f>
        <v>500000</v>
      </c>
      <c r="D1919" s="1086">
        <f t="shared" si="390"/>
        <v>1086000</v>
      </c>
      <c r="E1919" s="1086">
        <f t="shared" si="390"/>
        <v>1162400</v>
      </c>
      <c r="F1919" s="1086">
        <f>SUM(F1920:F1924)</f>
        <v>2353500</v>
      </c>
    </row>
    <row r="1920" spans="1:7" ht="17.25" customHeight="1" x14ac:dyDescent="0.25">
      <c r="A1920" s="1072">
        <v>22020301</v>
      </c>
      <c r="B1920" s="969" t="s">
        <v>1151</v>
      </c>
      <c r="C1920" s="969">
        <v>250000</v>
      </c>
      <c r="D1920" s="983">
        <v>450000</v>
      </c>
      <c r="E1920" s="983">
        <v>450000</v>
      </c>
      <c r="F1920" s="1025">
        <v>962600</v>
      </c>
    </row>
    <row r="1921" spans="1:6" x14ac:dyDescent="0.25">
      <c r="A1921" s="1072">
        <v>22020302</v>
      </c>
      <c r="B1921" s="969" t="s">
        <v>1153</v>
      </c>
      <c r="C1921" s="969"/>
      <c r="D1921" s="445">
        <v>0</v>
      </c>
      <c r="E1921" s="445">
        <v>0</v>
      </c>
      <c r="F1921" s="445"/>
    </row>
    <row r="1922" spans="1:6" x14ac:dyDescent="0.25">
      <c r="A1922" s="1072">
        <v>22020303</v>
      </c>
      <c r="B1922" s="969" t="s">
        <v>1155</v>
      </c>
      <c r="C1922" s="969">
        <v>200000</v>
      </c>
      <c r="D1922" s="983">
        <v>290000</v>
      </c>
      <c r="E1922" s="983">
        <v>320000</v>
      </c>
      <c r="F1922" s="1025">
        <v>472500</v>
      </c>
    </row>
    <row r="1923" spans="1:6" x14ac:dyDescent="0.25">
      <c r="A1923" s="1072">
        <v>22020304</v>
      </c>
      <c r="B1923" s="969" t="s">
        <v>1157</v>
      </c>
      <c r="C1923" s="437">
        <v>50000</v>
      </c>
      <c r="D1923" s="445">
        <v>156000</v>
      </c>
      <c r="E1923" s="445">
        <v>142400</v>
      </c>
      <c r="F1923" s="1025">
        <v>214400</v>
      </c>
    </row>
    <row r="1924" spans="1:6" ht="20.25" customHeight="1" x14ac:dyDescent="0.25">
      <c r="A1924" s="1072">
        <v>22020305</v>
      </c>
      <c r="B1924" s="969" t="s">
        <v>1159</v>
      </c>
      <c r="C1924" s="969"/>
      <c r="D1924" s="445">
        <v>190000</v>
      </c>
      <c r="E1924" s="445">
        <v>250000</v>
      </c>
      <c r="F1924" s="1025">
        <v>704000</v>
      </c>
    </row>
    <row r="1925" spans="1:6" x14ac:dyDescent="0.25">
      <c r="A1925" s="1070">
        <v>220204</v>
      </c>
      <c r="B1925" s="987" t="s">
        <v>1173</v>
      </c>
      <c r="C1925" s="1086">
        <f>SUM(C1926:C1931)</f>
        <v>577000</v>
      </c>
      <c r="D1925" s="1086">
        <f t="shared" ref="D1925:E1925" si="391">SUM(D1926:D1931)</f>
        <v>1304430.58</v>
      </c>
      <c r="E1925" s="1086">
        <f t="shared" si="391"/>
        <v>1727344</v>
      </c>
      <c r="F1925" s="1086">
        <f>SUM(F1926:F1931)</f>
        <v>4520160</v>
      </c>
    </row>
    <row r="1926" spans="1:6" ht="25.5" customHeight="1" x14ac:dyDescent="0.25">
      <c r="A1926" s="1072">
        <v>22020401</v>
      </c>
      <c r="B1926" s="969" t="s">
        <v>1175</v>
      </c>
      <c r="C1926" s="969">
        <v>230000</v>
      </c>
      <c r="D1926" s="445">
        <v>326572</v>
      </c>
      <c r="E1926" s="445">
        <v>424200</v>
      </c>
      <c r="F1926" s="445">
        <v>592000</v>
      </c>
    </row>
    <row r="1927" spans="1:6" ht="15" customHeight="1" x14ac:dyDescent="0.25">
      <c r="A1927" s="1072">
        <v>22020402</v>
      </c>
      <c r="B1927" s="969" t="s">
        <v>1177</v>
      </c>
      <c r="C1927" s="969">
        <v>100000</v>
      </c>
      <c r="D1927" s="445">
        <v>0</v>
      </c>
      <c r="E1927" s="445">
        <v>0</v>
      </c>
      <c r="F1927" s="1025">
        <v>420000</v>
      </c>
    </row>
    <row r="1928" spans="1:6" x14ac:dyDescent="0.25">
      <c r="A1928" s="1072">
        <v>22020403</v>
      </c>
      <c r="B1928" s="969" t="s">
        <v>1179</v>
      </c>
      <c r="C1928" s="433"/>
      <c r="D1928" s="445">
        <v>54572</v>
      </c>
      <c r="E1928" s="445">
        <v>114572</v>
      </c>
      <c r="F1928" s="445">
        <v>0</v>
      </c>
    </row>
    <row r="1929" spans="1:6" ht="19.5" customHeight="1" x14ac:dyDescent="0.25">
      <c r="A1929" s="1072">
        <v>22020404</v>
      </c>
      <c r="B1929" s="969" t="s">
        <v>1181</v>
      </c>
      <c r="C1929" s="969">
        <v>247000</v>
      </c>
      <c r="D1929" s="445">
        <v>415143</v>
      </c>
      <c r="E1929" s="445">
        <v>542500</v>
      </c>
      <c r="F1929" s="1025">
        <v>1257000</v>
      </c>
    </row>
    <row r="1930" spans="1:6" ht="19.5" customHeight="1" x14ac:dyDescent="0.25">
      <c r="A1930" s="1072">
        <v>22020405</v>
      </c>
      <c r="B1930" s="969" t="s">
        <v>1183</v>
      </c>
      <c r="C1930" s="969"/>
      <c r="D1930" s="445">
        <v>292571.58</v>
      </c>
      <c r="E1930" s="445">
        <v>371500</v>
      </c>
      <c r="F1930" s="1025">
        <v>451160</v>
      </c>
    </row>
    <row r="1931" spans="1:6" x14ac:dyDescent="0.25">
      <c r="A1931" s="1072">
        <v>22020406</v>
      </c>
      <c r="B1931" s="969" t="s">
        <v>1185</v>
      </c>
      <c r="C1931" s="969"/>
      <c r="D1931" s="445">
        <v>215572</v>
      </c>
      <c r="E1931" s="445">
        <v>274572</v>
      </c>
      <c r="F1931" s="1025">
        <v>1800000</v>
      </c>
    </row>
    <row r="1932" spans="1:6" x14ac:dyDescent="0.25">
      <c r="A1932" s="1070">
        <v>220205</v>
      </c>
      <c r="B1932" s="987" t="s">
        <v>1189</v>
      </c>
      <c r="C1932" s="1086">
        <f>SUM(C1933:C1935)</f>
        <v>385000</v>
      </c>
      <c r="D1932" s="1086">
        <f t="shared" ref="D1932:E1932" si="392">SUM(D1933:D1935)</f>
        <v>3229000</v>
      </c>
      <c r="E1932" s="1086">
        <f t="shared" si="392"/>
        <v>5927456</v>
      </c>
      <c r="F1932" s="1086">
        <f>SUM(F1933:F1935)</f>
        <v>12574312</v>
      </c>
    </row>
    <row r="1933" spans="1:6" x14ac:dyDescent="0.25">
      <c r="A1933" s="1072">
        <v>22020501</v>
      </c>
      <c r="B1933" s="969" t="s">
        <v>1191</v>
      </c>
      <c r="C1933" s="969">
        <v>385000</v>
      </c>
      <c r="D1933" s="445">
        <v>1200000</v>
      </c>
      <c r="E1933" s="445">
        <v>1898456</v>
      </c>
      <c r="F1933" s="1025">
        <v>2396912</v>
      </c>
    </row>
    <row r="1934" spans="1:6" x14ac:dyDescent="0.25">
      <c r="A1934" s="1072">
        <v>22020502</v>
      </c>
      <c r="B1934" s="969" t="s">
        <v>1193</v>
      </c>
      <c r="C1934" s="969"/>
      <c r="D1934" s="445">
        <v>0</v>
      </c>
      <c r="E1934" s="445">
        <v>0</v>
      </c>
      <c r="F1934" s="1025"/>
    </row>
    <row r="1935" spans="1:6" ht="25.5" x14ac:dyDescent="0.25">
      <c r="A1935" s="1072">
        <v>22020503</v>
      </c>
      <c r="B1935" s="969" t="s">
        <v>1307</v>
      </c>
      <c r="C1935" s="969"/>
      <c r="D1935" s="445">
        <v>2029000</v>
      </c>
      <c r="E1935" s="445">
        <v>4029000</v>
      </c>
      <c r="F1935" s="1025">
        <v>10177400</v>
      </c>
    </row>
    <row r="1936" spans="1:6" x14ac:dyDescent="0.25">
      <c r="A1936" s="1070">
        <v>220206</v>
      </c>
      <c r="B1936" s="987" t="s">
        <v>1195</v>
      </c>
      <c r="C1936" s="1086">
        <f>SUM(C1937:C1938)</f>
        <v>160000</v>
      </c>
      <c r="D1936" s="1086">
        <f t="shared" ref="D1936:E1936" si="393">SUM(D1937:D1938)</f>
        <v>600000</v>
      </c>
      <c r="E1936" s="1086">
        <f t="shared" si="393"/>
        <v>440000</v>
      </c>
      <c r="F1936" s="1086">
        <f>SUM(F1937:F1938)</f>
        <v>1390670</v>
      </c>
    </row>
    <row r="1937" spans="1:6" x14ac:dyDescent="0.25">
      <c r="A1937" s="1072">
        <v>22020601</v>
      </c>
      <c r="B1937" s="969" t="s">
        <v>1197</v>
      </c>
      <c r="C1937" s="969">
        <v>160000</v>
      </c>
      <c r="D1937" s="445">
        <v>480000</v>
      </c>
      <c r="E1937" s="445">
        <v>320000</v>
      </c>
      <c r="F1937" s="1025">
        <v>960000</v>
      </c>
    </row>
    <row r="1938" spans="1:6" x14ac:dyDescent="0.25">
      <c r="A1938" s="1072">
        <v>22020605</v>
      </c>
      <c r="B1938" s="969" t="s">
        <v>1205</v>
      </c>
      <c r="C1938" s="969"/>
      <c r="D1938" s="445">
        <v>120000</v>
      </c>
      <c r="E1938" s="445">
        <v>120000</v>
      </c>
      <c r="F1938" s="1025">
        <v>430670</v>
      </c>
    </row>
    <row r="1939" spans="1:6" x14ac:dyDescent="0.25">
      <c r="A1939" s="1070">
        <v>220207</v>
      </c>
      <c r="B1939" s="987" t="s">
        <v>1242</v>
      </c>
      <c r="C1939" s="1086">
        <f>SUM(C1940:C1944)</f>
        <v>0</v>
      </c>
      <c r="D1939" s="1086">
        <f t="shared" ref="D1939:F1939" si="394">SUM(D1940:D1944)</f>
        <v>0</v>
      </c>
      <c r="E1939" s="1086">
        <f t="shared" si="394"/>
        <v>1631250</v>
      </c>
      <c r="F1939" s="1086">
        <f t="shared" si="394"/>
        <v>5000000</v>
      </c>
    </row>
    <row r="1940" spans="1:6" x14ac:dyDescent="0.25">
      <c r="A1940" s="1072">
        <v>22020701</v>
      </c>
      <c r="B1940" s="969" t="s">
        <v>1209</v>
      </c>
      <c r="C1940" s="969"/>
      <c r="D1940" s="445"/>
      <c r="E1940" s="445"/>
      <c r="F1940" s="445"/>
    </row>
    <row r="1941" spans="1:6" x14ac:dyDescent="0.25">
      <c r="A1941" s="1072">
        <v>22020702</v>
      </c>
      <c r="B1941" s="969" t="s">
        <v>1211</v>
      </c>
      <c r="C1941" s="969">
        <v>0</v>
      </c>
      <c r="D1941" s="445">
        <v>0</v>
      </c>
      <c r="E1941" s="445">
        <v>1631250</v>
      </c>
      <c r="F1941" s="1025">
        <v>5000000</v>
      </c>
    </row>
    <row r="1942" spans="1:6" x14ac:dyDescent="0.25">
      <c r="A1942" s="1072">
        <v>22020703</v>
      </c>
      <c r="B1942" s="969" t="s">
        <v>1213</v>
      </c>
      <c r="C1942" s="969">
        <v>0</v>
      </c>
      <c r="D1942" s="445">
        <v>0</v>
      </c>
      <c r="E1942" s="445">
        <v>0</v>
      </c>
      <c r="F1942" s="445">
        <v>0</v>
      </c>
    </row>
    <row r="1943" spans="1:6" x14ac:dyDescent="0.25">
      <c r="A1943" s="1072">
        <v>22020704</v>
      </c>
      <c r="B1943" s="969" t="s">
        <v>1215</v>
      </c>
      <c r="C1943" s="969">
        <v>0</v>
      </c>
      <c r="D1943" s="445">
        <v>0</v>
      </c>
      <c r="E1943" s="445">
        <v>0</v>
      </c>
      <c r="F1943" s="445">
        <v>0</v>
      </c>
    </row>
    <row r="1944" spans="1:6" x14ac:dyDescent="0.25">
      <c r="A1944" s="1072">
        <v>22020706</v>
      </c>
      <c r="B1944" s="969" t="s">
        <v>1358</v>
      </c>
      <c r="C1944" s="969">
        <v>0</v>
      </c>
      <c r="D1944" s="445">
        <v>0</v>
      </c>
      <c r="E1944" s="445">
        <v>0</v>
      </c>
      <c r="F1944" s="445">
        <v>0</v>
      </c>
    </row>
    <row r="1945" spans="1:6" x14ac:dyDescent="0.25">
      <c r="A1945" s="1070">
        <v>220208</v>
      </c>
      <c r="B1945" s="987" t="s">
        <v>1217</v>
      </c>
      <c r="C1945" s="1086">
        <f>SUM(C1946:C1947)</f>
        <v>400000</v>
      </c>
      <c r="D1945" s="1086">
        <f t="shared" ref="D1945:F1945" si="395">SUM(D1946:D1947)</f>
        <v>1669143</v>
      </c>
      <c r="E1945" s="1086">
        <f t="shared" si="395"/>
        <v>1650629.5</v>
      </c>
      <c r="F1945" s="1086">
        <f t="shared" si="395"/>
        <v>2500000</v>
      </c>
    </row>
    <row r="1946" spans="1:6" x14ac:dyDescent="0.25">
      <c r="A1946" s="1072">
        <v>22020801</v>
      </c>
      <c r="B1946" s="969" t="s">
        <v>1219</v>
      </c>
      <c r="C1946" s="969">
        <v>0</v>
      </c>
      <c r="D1946" s="445">
        <v>579143</v>
      </c>
      <c r="E1946" s="445">
        <v>766000</v>
      </c>
      <c r="F1946" s="1025">
        <v>1000000</v>
      </c>
    </row>
    <row r="1947" spans="1:6" x14ac:dyDescent="0.25">
      <c r="A1947" s="1072">
        <v>22020803</v>
      </c>
      <c r="B1947" s="969" t="s">
        <v>1223</v>
      </c>
      <c r="C1947" s="969">
        <v>400000</v>
      </c>
      <c r="D1947" s="445">
        <v>1090000</v>
      </c>
      <c r="E1947" s="445">
        <v>884629.5</v>
      </c>
      <c r="F1947" s="1025">
        <v>1500000</v>
      </c>
    </row>
    <row r="1948" spans="1:6" x14ac:dyDescent="0.25">
      <c r="A1948" s="1070">
        <v>220210</v>
      </c>
      <c r="B1948" s="987" t="s">
        <v>1227</v>
      </c>
      <c r="C1948" s="1086">
        <f>SUM(C1949:C1954)</f>
        <v>257000</v>
      </c>
      <c r="D1948" s="1086">
        <f t="shared" ref="D1948:E1948" si="396">SUM(D1949:D1954)</f>
        <v>4280000</v>
      </c>
      <c r="E1948" s="1086">
        <f t="shared" si="396"/>
        <v>5819700</v>
      </c>
      <c r="F1948" s="1086">
        <f>SUM(F1949:F1954)</f>
        <v>14591060</v>
      </c>
    </row>
    <row r="1949" spans="1:6" x14ac:dyDescent="0.25">
      <c r="A1949" s="1072">
        <v>22021001</v>
      </c>
      <c r="B1949" s="969" t="s">
        <v>1228</v>
      </c>
      <c r="C1949" s="969">
        <v>232000</v>
      </c>
      <c r="D1949" s="445">
        <v>640000</v>
      </c>
      <c r="E1949" s="1025">
        <v>646600</v>
      </c>
      <c r="F1949" s="1025">
        <v>991060</v>
      </c>
    </row>
    <row r="1950" spans="1:6" ht="19.5" customHeight="1" x14ac:dyDescent="0.25">
      <c r="A1950" s="1072">
        <v>22021007</v>
      </c>
      <c r="B1950" s="969" t="s">
        <v>1243</v>
      </c>
      <c r="C1950" s="969">
        <v>0</v>
      </c>
      <c r="D1950" s="445">
        <v>0</v>
      </c>
      <c r="E1950" s="445">
        <v>0</v>
      </c>
      <c r="F1950" s="1025">
        <v>2400000</v>
      </c>
    </row>
    <row r="1951" spans="1:6" ht="18" customHeight="1" x14ac:dyDescent="0.25">
      <c r="A1951" s="1072">
        <v>22021014</v>
      </c>
      <c r="B1951" s="969" t="s">
        <v>1300</v>
      </c>
      <c r="C1951" s="969">
        <v>25000</v>
      </c>
      <c r="D1951" s="445">
        <v>26500</v>
      </c>
      <c r="E1951" s="445">
        <v>43100</v>
      </c>
      <c r="F1951" s="1025">
        <v>200000</v>
      </c>
    </row>
    <row r="1952" spans="1:6" x14ac:dyDescent="0.25">
      <c r="A1952" s="1072">
        <v>22021021</v>
      </c>
      <c r="B1952" s="969" t="s">
        <v>1331</v>
      </c>
      <c r="C1952" s="969">
        <v>0</v>
      </c>
      <c r="D1952" s="445">
        <v>0</v>
      </c>
      <c r="E1952" s="445">
        <v>500000</v>
      </c>
      <c r="F1952" s="1025">
        <v>1000000</v>
      </c>
    </row>
    <row r="1953" spans="1:6" ht="25.5" customHeight="1" x14ac:dyDescent="0.25">
      <c r="A1953" s="1072">
        <v>22021023</v>
      </c>
      <c r="B1953" s="969" t="s">
        <v>1235</v>
      </c>
      <c r="C1953" s="969"/>
      <c r="D1953" s="445">
        <v>2775500</v>
      </c>
      <c r="E1953" s="445">
        <v>3500000</v>
      </c>
      <c r="F1953" s="1025">
        <v>8000000</v>
      </c>
    </row>
    <row r="1954" spans="1:6" ht="25.5" customHeight="1" x14ac:dyDescent="0.25">
      <c r="A1954" s="1072">
        <v>22021048</v>
      </c>
      <c r="B1954" s="969" t="s">
        <v>2556</v>
      </c>
      <c r="C1954" s="969"/>
      <c r="D1954" s="445">
        <v>838000</v>
      </c>
      <c r="E1954" s="445">
        <v>1130000</v>
      </c>
      <c r="F1954" s="1025">
        <v>2000000</v>
      </c>
    </row>
    <row r="1955" spans="1:6" x14ac:dyDescent="0.25">
      <c r="A1955" s="1084"/>
      <c r="B1955" s="978" t="s">
        <v>2557</v>
      </c>
      <c r="C1955" s="1088">
        <f>SUM(C1906,C1910,C1913,C1919,C1925,C1932,C1936,C1939,C1945,C1948)</f>
        <v>72670206</v>
      </c>
      <c r="D1955" s="1088">
        <f t="shared" ref="D1955:E1955" si="397">SUM(D1906,D1910,D1913,D1919,D1925,D1932,D1936,D1939,D1945,D1948)</f>
        <v>91551683.579999998</v>
      </c>
      <c r="E1955" s="1088">
        <f t="shared" si="397"/>
        <v>95569116.5</v>
      </c>
      <c r="F1955" s="1088">
        <f>SUM(F1906,F1910,F1913,F1919,F1925,F1932,F1936,F1939,F1945,F1948)</f>
        <v>128598478</v>
      </c>
    </row>
    <row r="1956" spans="1:6" s="381" customFormat="1" x14ac:dyDescent="0.25">
      <c r="A1956" s="1005"/>
      <c r="B1956" s="1005"/>
      <c r="C1956" s="1005"/>
      <c r="D1956" s="1005"/>
      <c r="E1956" s="1005"/>
      <c r="F1956" s="1005"/>
    </row>
    <row r="1957" spans="1:6" x14ac:dyDescent="0.25">
      <c r="A1957" s="1446" t="s">
        <v>1365</v>
      </c>
      <c r="B1957" s="1446"/>
      <c r="C1957" s="981"/>
      <c r="D1957" s="437"/>
      <c r="E1957" s="437"/>
      <c r="F1957" s="437"/>
    </row>
    <row r="1958" spans="1:6" ht="28.5" customHeight="1" x14ac:dyDescent="0.25">
      <c r="A1958" s="1452" t="s">
        <v>2558</v>
      </c>
      <c r="B1958" s="1452"/>
      <c r="C1958" s="813"/>
      <c r="D1958" s="437"/>
      <c r="E1958" s="437"/>
      <c r="F1958" s="437"/>
    </row>
    <row r="1959" spans="1:6" x14ac:dyDescent="0.25">
      <c r="A1959" s="1070">
        <v>21</v>
      </c>
      <c r="B1959" s="987" t="s">
        <v>1125</v>
      </c>
      <c r="C1959" s="966">
        <f t="shared" ref="C1959:F1959" si="398">SUM(C1961:C1961)</f>
        <v>2850784</v>
      </c>
      <c r="D1959" s="966">
        <f t="shared" si="398"/>
        <v>2479420</v>
      </c>
      <c r="E1959" s="966">
        <f t="shared" si="398"/>
        <v>2975304</v>
      </c>
      <c r="F1959" s="966">
        <f t="shared" si="398"/>
        <v>2975304</v>
      </c>
    </row>
    <row r="1960" spans="1:6" x14ac:dyDescent="0.25">
      <c r="A1960" s="1071">
        <v>210101</v>
      </c>
      <c r="B1960" s="813" t="s">
        <v>1126</v>
      </c>
      <c r="C1960" s="428"/>
      <c r="D1960" s="437"/>
      <c r="E1960" s="437"/>
      <c r="F1960" s="437"/>
    </row>
    <row r="1961" spans="1:6" x14ac:dyDescent="0.25">
      <c r="A1961" s="1072">
        <v>21010101</v>
      </c>
      <c r="B1961" s="969" t="s">
        <v>1127</v>
      </c>
      <c r="C1961" s="450">
        <v>2850784</v>
      </c>
      <c r="D1961" s="445">
        <v>2479420</v>
      </c>
      <c r="E1961" s="445">
        <v>2975304</v>
      </c>
      <c r="F1961" s="450">
        <v>2975304</v>
      </c>
    </row>
    <row r="1962" spans="1:6" x14ac:dyDescent="0.25">
      <c r="A1962" s="1070">
        <v>2202</v>
      </c>
      <c r="B1962" s="987" t="s">
        <v>1119</v>
      </c>
      <c r="C1962" s="987">
        <f t="shared" ref="C1962:F1962" si="399">(C2004-C1959)</f>
        <v>7768020</v>
      </c>
      <c r="D1962" s="987">
        <f>(D2004-D1959)</f>
        <v>5769648</v>
      </c>
      <c r="E1962" s="987">
        <v>5339650</v>
      </c>
      <c r="F1962" s="987">
        <f t="shared" si="399"/>
        <v>14185765</v>
      </c>
    </row>
    <row r="1963" spans="1:6" x14ac:dyDescent="0.25">
      <c r="A1963" s="1070">
        <v>220201</v>
      </c>
      <c r="B1963" s="987" t="s">
        <v>1129</v>
      </c>
      <c r="C1963" s="966">
        <f t="shared" ref="C1963:F1963" si="400">SUM(C1964:C1965)</f>
        <v>1763020</v>
      </c>
      <c r="D1963" s="966">
        <f>SUM(D1964:D1965)</f>
        <v>0</v>
      </c>
      <c r="E1963" s="966">
        <f t="shared" si="400"/>
        <v>0</v>
      </c>
      <c r="F1963" s="966">
        <f t="shared" si="400"/>
        <v>542100</v>
      </c>
    </row>
    <row r="1964" spans="1:6" x14ac:dyDescent="0.25">
      <c r="A1964" s="1072">
        <v>22020101</v>
      </c>
      <c r="B1964" s="969" t="s">
        <v>1131</v>
      </c>
      <c r="C1964" s="428">
        <v>1763020</v>
      </c>
      <c r="D1964" s="437"/>
      <c r="E1964" s="1002">
        <v>0</v>
      </c>
      <c r="F1964" s="438">
        <v>542100</v>
      </c>
    </row>
    <row r="1965" spans="1:6" x14ac:dyDescent="0.25">
      <c r="A1965" s="1072" t="s">
        <v>1252</v>
      </c>
      <c r="B1965" s="969" t="s">
        <v>1253</v>
      </c>
      <c r="C1965" s="428">
        <v>0</v>
      </c>
      <c r="D1965" s="437"/>
      <c r="E1965" s="437"/>
      <c r="F1965" s="438">
        <v>0</v>
      </c>
    </row>
    <row r="1966" spans="1:6" x14ac:dyDescent="0.25">
      <c r="A1966" s="1070">
        <v>220202</v>
      </c>
      <c r="B1966" s="987" t="s">
        <v>1137</v>
      </c>
      <c r="C1966" s="966">
        <f t="shared" ref="C1966:F1966" si="401">SUM(C1967:C1971)</f>
        <v>0</v>
      </c>
      <c r="D1966" s="966">
        <f t="shared" si="401"/>
        <v>0</v>
      </c>
      <c r="E1966" s="966">
        <v>0</v>
      </c>
      <c r="F1966" s="966">
        <f t="shared" si="401"/>
        <v>360000</v>
      </c>
    </row>
    <row r="1967" spans="1:6" x14ac:dyDescent="0.25">
      <c r="A1967" s="1072">
        <v>22020201</v>
      </c>
      <c r="B1967" s="969" t="s">
        <v>1139</v>
      </c>
      <c r="C1967" s="450">
        <v>0</v>
      </c>
      <c r="D1967" s="437"/>
      <c r="E1967" s="437"/>
      <c r="F1967" s="450">
        <v>0</v>
      </c>
    </row>
    <row r="1968" spans="1:6" x14ac:dyDescent="0.25">
      <c r="A1968" s="1072">
        <v>22020202</v>
      </c>
      <c r="B1968" s="969" t="s">
        <v>1141</v>
      </c>
      <c r="C1968" s="450">
        <v>0</v>
      </c>
      <c r="D1968" s="437"/>
      <c r="E1968" s="437"/>
      <c r="F1968" s="450">
        <v>0</v>
      </c>
    </row>
    <row r="1969" spans="1:6" x14ac:dyDescent="0.25">
      <c r="A1969" s="1072">
        <v>22020203</v>
      </c>
      <c r="B1969" s="969" t="s">
        <v>1143</v>
      </c>
      <c r="C1969" s="450">
        <v>0</v>
      </c>
      <c r="D1969" s="437"/>
      <c r="E1969" s="1002">
        <v>0</v>
      </c>
      <c r="F1969" s="450">
        <v>360000</v>
      </c>
    </row>
    <row r="1970" spans="1:6" x14ac:dyDescent="0.25">
      <c r="A1970" s="1072">
        <v>22020204</v>
      </c>
      <c r="B1970" s="969" t="s">
        <v>1145</v>
      </c>
      <c r="C1970" s="450">
        <v>0</v>
      </c>
      <c r="D1970" s="437"/>
      <c r="E1970" s="437"/>
      <c r="F1970" s="450">
        <v>0</v>
      </c>
    </row>
    <row r="1971" spans="1:6" x14ac:dyDescent="0.25">
      <c r="A1971" s="1072">
        <v>22020205</v>
      </c>
      <c r="B1971" s="969" t="s">
        <v>1147</v>
      </c>
      <c r="C1971" s="450">
        <v>0</v>
      </c>
      <c r="D1971" s="437"/>
      <c r="E1971" s="437"/>
      <c r="F1971" s="450">
        <v>0</v>
      </c>
    </row>
    <row r="1972" spans="1:6" x14ac:dyDescent="0.25">
      <c r="A1972" s="1070">
        <v>220203</v>
      </c>
      <c r="B1972" s="987" t="s">
        <v>1149</v>
      </c>
      <c r="C1972" s="966">
        <f t="shared" ref="C1972:D1972" si="402">SUM(C1973:C1977)</f>
        <v>1962000</v>
      </c>
      <c r="D1972" s="966">
        <f t="shared" si="402"/>
        <v>1266000</v>
      </c>
      <c r="E1972" s="966">
        <v>1266000</v>
      </c>
      <c r="F1972" s="966">
        <f>SUM(F1973:F1977)</f>
        <v>2127965</v>
      </c>
    </row>
    <row r="1973" spans="1:6" ht="21" customHeight="1" x14ac:dyDescent="0.25">
      <c r="A1973" s="1072">
        <v>22020301</v>
      </c>
      <c r="B1973" s="969" t="s">
        <v>1151</v>
      </c>
      <c r="C1973" s="450">
        <v>1391000</v>
      </c>
      <c r="D1973" s="1002">
        <v>714500</v>
      </c>
      <c r="E1973" s="1002">
        <v>714500</v>
      </c>
      <c r="F1973" s="450">
        <v>925000</v>
      </c>
    </row>
    <row r="1974" spans="1:6" ht="21" customHeight="1" x14ac:dyDescent="0.25">
      <c r="A1974" s="1072">
        <v>22020302</v>
      </c>
      <c r="B1974" s="969" t="s">
        <v>1153</v>
      </c>
      <c r="C1974" s="450">
        <v>0</v>
      </c>
      <c r="D1974" s="1002">
        <v>0</v>
      </c>
      <c r="E1974" s="1002">
        <v>0</v>
      </c>
      <c r="F1974" s="450">
        <v>250000</v>
      </c>
    </row>
    <row r="1975" spans="1:6" ht="19.5" customHeight="1" x14ac:dyDescent="0.25">
      <c r="A1975" s="1072">
        <v>22020303</v>
      </c>
      <c r="B1975" s="969" t="s">
        <v>1239</v>
      </c>
      <c r="C1975" s="450">
        <v>370000</v>
      </c>
      <c r="D1975" s="1002">
        <v>315000</v>
      </c>
      <c r="E1975" s="1002">
        <v>315000</v>
      </c>
      <c r="F1975" s="450">
        <v>345465</v>
      </c>
    </row>
    <row r="1976" spans="1:6" x14ac:dyDescent="0.25">
      <c r="A1976" s="1072">
        <v>22020304</v>
      </c>
      <c r="B1976" s="969" t="s">
        <v>1157</v>
      </c>
      <c r="C1976" s="450">
        <v>201000</v>
      </c>
      <c r="D1976" s="1002">
        <v>236500</v>
      </c>
      <c r="E1976" s="1002">
        <v>236500</v>
      </c>
      <c r="F1976" s="450">
        <v>237500</v>
      </c>
    </row>
    <row r="1977" spans="1:6" x14ac:dyDescent="0.25">
      <c r="A1977" s="1072">
        <v>22020305</v>
      </c>
      <c r="B1977" s="969" t="s">
        <v>1159</v>
      </c>
      <c r="C1977" s="450">
        <v>0</v>
      </c>
      <c r="D1977" s="1002"/>
      <c r="E1977" s="1002">
        <v>0</v>
      </c>
      <c r="F1977" s="450">
        <v>370000</v>
      </c>
    </row>
    <row r="1978" spans="1:6" x14ac:dyDescent="0.25">
      <c r="A1978" s="1070">
        <v>220204</v>
      </c>
      <c r="B1978" s="987" t="s">
        <v>1173</v>
      </c>
      <c r="C1978" s="966">
        <f t="shared" ref="C1978:D1978" si="403">SUM(C1979:C1984)</f>
        <v>2486500</v>
      </c>
      <c r="D1978" s="966">
        <f t="shared" si="403"/>
        <v>1080572</v>
      </c>
      <c r="E1978" s="966">
        <v>1080572</v>
      </c>
      <c r="F1978" s="966">
        <f>SUM(F1979:F1984)</f>
        <v>1486900</v>
      </c>
    </row>
    <row r="1979" spans="1:6" x14ac:dyDescent="0.25">
      <c r="A1979" s="1072">
        <v>22020401</v>
      </c>
      <c r="B1979" s="969" t="s">
        <v>1175</v>
      </c>
      <c r="C1979" s="450">
        <v>1400000</v>
      </c>
      <c r="D1979" s="1002">
        <v>446500</v>
      </c>
      <c r="E1979" s="450">
        <v>446500</v>
      </c>
      <c r="F1979" s="450">
        <v>501400</v>
      </c>
    </row>
    <row r="1980" spans="1:6" x14ac:dyDescent="0.25">
      <c r="A1980" s="1072">
        <v>22020402</v>
      </c>
      <c r="B1980" s="969" t="s">
        <v>1177</v>
      </c>
      <c r="C1980" s="450">
        <v>700000</v>
      </c>
      <c r="D1980" s="1002">
        <v>210000</v>
      </c>
      <c r="E1980" s="1002">
        <v>210000</v>
      </c>
      <c r="F1980" s="450">
        <v>311500</v>
      </c>
    </row>
    <row r="1981" spans="1:6" ht="18" customHeight="1" x14ac:dyDescent="0.25">
      <c r="A1981" s="1072">
        <v>22020403</v>
      </c>
      <c r="B1981" s="969" t="s">
        <v>2559</v>
      </c>
      <c r="C1981" s="450">
        <v>0</v>
      </c>
      <c r="D1981" s="1002">
        <v>0</v>
      </c>
      <c r="E1981" s="1002">
        <v>0</v>
      </c>
      <c r="F1981" s="450">
        <v>0</v>
      </c>
    </row>
    <row r="1982" spans="1:6" ht="18" customHeight="1" x14ac:dyDescent="0.25">
      <c r="A1982" s="1072">
        <v>22020404</v>
      </c>
      <c r="B1982" s="969" t="s">
        <v>1181</v>
      </c>
      <c r="C1982" s="450">
        <v>180000</v>
      </c>
      <c r="D1982" s="1002">
        <v>331000</v>
      </c>
      <c r="E1982" s="1002">
        <v>331000</v>
      </c>
      <c r="F1982" s="450">
        <v>494000</v>
      </c>
    </row>
    <row r="1983" spans="1:6" ht="18" customHeight="1" x14ac:dyDescent="0.25">
      <c r="A1983" s="1072">
        <v>22020405</v>
      </c>
      <c r="B1983" s="969" t="s">
        <v>1183</v>
      </c>
      <c r="C1983" s="450">
        <v>206500</v>
      </c>
      <c r="D1983" s="1002">
        <v>93072</v>
      </c>
      <c r="E1983" s="1002">
        <v>93072</v>
      </c>
      <c r="F1983" s="450">
        <v>180000</v>
      </c>
    </row>
    <row r="1984" spans="1:6" ht="18" customHeight="1" x14ac:dyDescent="0.25">
      <c r="A1984" s="1072">
        <v>22020406</v>
      </c>
      <c r="B1984" s="969" t="s">
        <v>1185</v>
      </c>
      <c r="C1984" s="450"/>
      <c r="D1984" s="1002">
        <v>0</v>
      </c>
      <c r="E1984" s="1002">
        <v>0</v>
      </c>
      <c r="F1984" s="450">
        <v>0</v>
      </c>
    </row>
    <row r="1985" spans="1:6" ht="18" customHeight="1" x14ac:dyDescent="0.25">
      <c r="A1985" s="1070">
        <v>220205</v>
      </c>
      <c r="B1985" s="987" t="s">
        <v>1189</v>
      </c>
      <c r="C1985" s="966">
        <f t="shared" ref="C1985:F1985" si="404">SUM(C1986:C1987)</f>
        <v>0</v>
      </c>
      <c r="D1985" s="966">
        <f t="shared" si="404"/>
        <v>0</v>
      </c>
      <c r="E1985" s="966">
        <v>0</v>
      </c>
      <c r="F1985" s="966">
        <f t="shared" si="404"/>
        <v>500000</v>
      </c>
    </row>
    <row r="1986" spans="1:6" x14ac:dyDescent="0.25">
      <c r="A1986" s="1072">
        <v>22020501</v>
      </c>
      <c r="B1986" s="969" t="s">
        <v>1191</v>
      </c>
      <c r="C1986" s="450"/>
      <c r="D1986" s="437">
        <v>0</v>
      </c>
      <c r="E1986" s="1002">
        <v>0</v>
      </c>
      <c r="F1986" s="1002">
        <v>500000</v>
      </c>
    </row>
    <row r="1987" spans="1:6" x14ac:dyDescent="0.25">
      <c r="A1987" s="1072">
        <v>22020502</v>
      </c>
      <c r="B1987" s="969" t="s">
        <v>1193</v>
      </c>
      <c r="C1987" s="450"/>
      <c r="D1987" s="437"/>
      <c r="E1987" s="437"/>
      <c r="F1987" s="450">
        <v>0</v>
      </c>
    </row>
    <row r="1988" spans="1:6" x14ac:dyDescent="0.25">
      <c r="A1988" s="1070">
        <v>220206</v>
      </c>
      <c r="B1988" s="987" t="s">
        <v>1195</v>
      </c>
      <c r="C1988" s="966">
        <f t="shared" ref="C1988:F1988" si="405">SUM(C1989:C1990)</f>
        <v>40000</v>
      </c>
      <c r="D1988" s="966">
        <f t="shared" si="405"/>
        <v>0</v>
      </c>
      <c r="E1988" s="966">
        <v>0</v>
      </c>
      <c r="F1988" s="966">
        <f t="shared" si="405"/>
        <v>288000</v>
      </c>
    </row>
    <row r="1989" spans="1:6" x14ac:dyDescent="0.25">
      <c r="A1989" s="1072">
        <v>22020601</v>
      </c>
      <c r="B1989" s="969" t="s">
        <v>1197</v>
      </c>
      <c r="C1989" s="450">
        <v>40000</v>
      </c>
      <c r="D1989" s="437"/>
      <c r="E1989" s="437"/>
      <c r="F1989" s="450">
        <v>0</v>
      </c>
    </row>
    <row r="1990" spans="1:6" x14ac:dyDescent="0.25">
      <c r="A1990" s="1072">
        <v>22020605</v>
      </c>
      <c r="B1990" s="969" t="s">
        <v>1205</v>
      </c>
      <c r="C1990" s="450"/>
      <c r="D1990" s="437"/>
      <c r="E1990" s="1002">
        <v>0</v>
      </c>
      <c r="F1990" s="450">
        <v>288000</v>
      </c>
    </row>
    <row r="1991" spans="1:6" ht="25.5" x14ac:dyDescent="0.25">
      <c r="A1991" s="1070">
        <v>220207</v>
      </c>
      <c r="B1991" s="987" t="s">
        <v>2560</v>
      </c>
      <c r="C1991" s="966">
        <f t="shared" ref="C1991:D1991" si="406">SUM(C1992:C1995)</f>
        <v>450000</v>
      </c>
      <c r="D1991" s="966">
        <f t="shared" si="406"/>
        <v>0</v>
      </c>
      <c r="E1991" s="966">
        <v>0</v>
      </c>
      <c r="F1991" s="966">
        <f>SUM(F1992:F1995)</f>
        <v>1550800</v>
      </c>
    </row>
    <row r="1992" spans="1:6" x14ac:dyDescent="0.25">
      <c r="A1992" s="1072">
        <v>22020701</v>
      </c>
      <c r="B1992" s="969" t="s">
        <v>2561</v>
      </c>
      <c r="C1992" s="450">
        <v>450000</v>
      </c>
      <c r="D1992" s="437">
        <v>0</v>
      </c>
      <c r="E1992" s="450">
        <v>0</v>
      </c>
      <c r="F1992" s="450">
        <v>750000</v>
      </c>
    </row>
    <row r="1993" spans="1:6" x14ac:dyDescent="0.25">
      <c r="A1993" s="1072">
        <v>22020702</v>
      </c>
      <c r="B1993" s="969" t="s">
        <v>1211</v>
      </c>
      <c r="C1993" s="450">
        <v>0</v>
      </c>
      <c r="D1993" s="437">
        <v>0</v>
      </c>
      <c r="E1993" s="450">
        <v>0</v>
      </c>
      <c r="F1993" s="450">
        <v>100800</v>
      </c>
    </row>
    <row r="1994" spans="1:6" x14ac:dyDescent="0.25">
      <c r="A1994" s="1072">
        <v>22020703</v>
      </c>
      <c r="B1994" s="969" t="s">
        <v>2562</v>
      </c>
      <c r="C1994" s="450"/>
      <c r="D1994" s="437">
        <v>0</v>
      </c>
      <c r="E1994" s="450">
        <v>0</v>
      </c>
      <c r="F1994" s="450">
        <v>200000</v>
      </c>
    </row>
    <row r="1995" spans="1:6" x14ac:dyDescent="0.25">
      <c r="A1995" s="1072">
        <v>22020704</v>
      </c>
      <c r="B1995" s="969" t="s">
        <v>1215</v>
      </c>
      <c r="C1995" s="450"/>
      <c r="D1995" s="437">
        <v>0</v>
      </c>
      <c r="E1995" s="450">
        <v>0</v>
      </c>
      <c r="F1995" s="450">
        <v>500000</v>
      </c>
    </row>
    <row r="1996" spans="1:6" x14ac:dyDescent="0.25">
      <c r="A1996" s="1070">
        <v>220208</v>
      </c>
      <c r="B1996" s="987" t="s">
        <v>1217</v>
      </c>
      <c r="C1996" s="966">
        <f t="shared" ref="C1996:F1996" si="407">SUM(C1997:C1998)</f>
        <v>330000</v>
      </c>
      <c r="D1996" s="966">
        <f t="shared" si="407"/>
        <v>1154076</v>
      </c>
      <c r="E1996" s="966">
        <v>1154077</v>
      </c>
      <c r="F1996" s="966">
        <f t="shared" si="407"/>
        <v>2690000</v>
      </c>
    </row>
    <row r="1997" spans="1:6" x14ac:dyDescent="0.25">
      <c r="A1997" s="1072">
        <v>22020801</v>
      </c>
      <c r="B1997" s="969" t="s">
        <v>1219</v>
      </c>
      <c r="C1997" s="438">
        <v>270000</v>
      </c>
      <c r="D1997" s="1002">
        <v>707004</v>
      </c>
      <c r="E1997" s="1002">
        <v>707005</v>
      </c>
      <c r="F1997" s="438">
        <v>1130000</v>
      </c>
    </row>
    <row r="1998" spans="1:6" x14ac:dyDescent="0.25">
      <c r="A1998" s="1072">
        <v>22020803</v>
      </c>
      <c r="B1998" s="969" t="s">
        <v>1223</v>
      </c>
      <c r="C1998" s="438">
        <v>60000</v>
      </c>
      <c r="D1998" s="1002">
        <v>447072</v>
      </c>
      <c r="E1998" s="1002">
        <v>447072</v>
      </c>
      <c r="F1998" s="438">
        <v>1560000</v>
      </c>
    </row>
    <row r="1999" spans="1:6" x14ac:dyDescent="0.25">
      <c r="A1999" s="1070">
        <v>220210</v>
      </c>
      <c r="B1999" s="987" t="s">
        <v>1227</v>
      </c>
      <c r="C1999" s="966">
        <f t="shared" ref="C1999:D1999" si="408">SUM(C2000:C2003)</f>
        <v>736500</v>
      </c>
      <c r="D1999" s="966">
        <f t="shared" si="408"/>
        <v>2269000</v>
      </c>
      <c r="E1999" s="966">
        <v>1839001</v>
      </c>
      <c r="F1999" s="966">
        <f>SUM(F2000:F2003)</f>
        <v>4640000</v>
      </c>
    </row>
    <row r="2000" spans="1:6" x14ac:dyDescent="0.25">
      <c r="A2000" s="1072">
        <v>22021001</v>
      </c>
      <c r="B2000" s="969" t="s">
        <v>1228</v>
      </c>
      <c r="C2000" s="438">
        <v>536500</v>
      </c>
      <c r="D2000" s="437">
        <v>0</v>
      </c>
      <c r="E2000" s="1002">
        <v>0</v>
      </c>
      <c r="F2000" s="438">
        <v>540000</v>
      </c>
    </row>
    <row r="2001" spans="1:6" x14ac:dyDescent="0.25">
      <c r="A2001" s="1072">
        <v>22021014</v>
      </c>
      <c r="B2001" s="969" t="s">
        <v>1233</v>
      </c>
      <c r="C2001" s="450">
        <v>0</v>
      </c>
      <c r="D2001" s="437">
        <v>19000</v>
      </c>
      <c r="E2001" s="1002">
        <v>19000</v>
      </c>
      <c r="F2001" s="438">
        <v>100000</v>
      </c>
    </row>
    <row r="2002" spans="1:6" x14ac:dyDescent="0.25">
      <c r="A2002" s="1072">
        <v>22021022</v>
      </c>
      <c r="B2002" s="969" t="s">
        <v>2563</v>
      </c>
      <c r="C2002" s="450">
        <v>200000</v>
      </c>
      <c r="D2002" s="1002">
        <v>2250000</v>
      </c>
      <c r="E2002" s="1002">
        <v>1820001</v>
      </c>
      <c r="F2002" s="450">
        <v>3000000</v>
      </c>
    </row>
    <row r="2003" spans="1:6" x14ac:dyDescent="0.25">
      <c r="A2003" s="1072">
        <v>22021026</v>
      </c>
      <c r="B2003" s="969" t="s">
        <v>787</v>
      </c>
      <c r="C2003" s="450">
        <v>0</v>
      </c>
      <c r="D2003" s="437"/>
      <c r="E2003" s="438">
        <v>0</v>
      </c>
      <c r="F2003" s="438">
        <v>1000000</v>
      </c>
    </row>
    <row r="2004" spans="1:6" x14ac:dyDescent="0.25">
      <c r="A2004" s="1084"/>
      <c r="B2004" s="978" t="s">
        <v>2564</v>
      </c>
      <c r="C2004" s="976">
        <f>SUM(C1959,C1963,C1966,C1972,C1978,C1985,C1988,C1991,C1996,C1999)</f>
        <v>10618804</v>
      </c>
      <c r="D2004" s="976">
        <f t="shared" ref="D2004:F2004" si="409">SUM(D1959,D1963,D1966,D1972,D1978,D1985,D1988,D1991,D1996,D1999)</f>
        <v>8249068</v>
      </c>
      <c r="E2004" s="976">
        <f t="shared" si="409"/>
        <v>8314954</v>
      </c>
      <c r="F2004" s="976">
        <f t="shared" si="409"/>
        <v>17161069</v>
      </c>
    </row>
    <row r="2005" spans="1:6" s="381" customFormat="1" x14ac:dyDescent="0.25">
      <c r="A2005" s="1005"/>
      <c r="B2005" s="1005"/>
      <c r="C2005" s="1005"/>
      <c r="D2005" s="1005"/>
      <c r="E2005" s="1005"/>
      <c r="F2005" s="1005"/>
    </row>
    <row r="2006" spans="1:6" x14ac:dyDescent="0.25">
      <c r="A2006" s="1446" t="s">
        <v>1365</v>
      </c>
      <c r="B2006" s="1446"/>
      <c r="C2006" s="981"/>
      <c r="D2006" s="437"/>
      <c r="E2006" s="437"/>
      <c r="F2006" s="437"/>
    </row>
    <row r="2007" spans="1:6" x14ac:dyDescent="0.25">
      <c r="A2007" s="964" t="s">
        <v>2565</v>
      </c>
      <c r="B2007" s="964"/>
      <c r="C2007" s="990"/>
      <c r="D2007" s="437"/>
      <c r="E2007" s="437"/>
      <c r="F2007" s="437"/>
    </row>
    <row r="2008" spans="1:6" x14ac:dyDescent="0.25">
      <c r="A2008" s="1070">
        <v>21</v>
      </c>
      <c r="B2008" s="987" t="s">
        <v>1125</v>
      </c>
      <c r="C2008" s="966">
        <f t="shared" ref="C2008:F2008" si="410">SUM(C2010:C2010)</f>
        <v>49154918</v>
      </c>
      <c r="D2008" s="966">
        <f t="shared" si="410"/>
        <v>52950108</v>
      </c>
      <c r="E2008" s="966">
        <f t="shared" si="410"/>
        <v>53171797.130000003</v>
      </c>
      <c r="F2008" s="966">
        <f t="shared" si="410"/>
        <v>56463362</v>
      </c>
    </row>
    <row r="2009" spans="1:6" ht="15.75" x14ac:dyDescent="0.25">
      <c r="A2009" s="1071">
        <v>210101</v>
      </c>
      <c r="B2009" s="813" t="s">
        <v>1126</v>
      </c>
      <c r="C2009" s="813"/>
      <c r="D2009" s="437"/>
      <c r="E2009" s="437"/>
      <c r="F2009" s="848"/>
    </row>
    <row r="2010" spans="1:6" x14ac:dyDescent="0.25">
      <c r="A2010" s="1072">
        <v>21010101</v>
      </c>
      <c r="B2010" s="969" t="s">
        <v>1127</v>
      </c>
      <c r="C2010" s="969">
        <v>49154918</v>
      </c>
      <c r="D2010" s="437">
        <v>52950108</v>
      </c>
      <c r="E2010" s="437">
        <v>53171797.130000003</v>
      </c>
      <c r="F2010" s="818">
        <v>56463362</v>
      </c>
    </row>
    <row r="2011" spans="1:6" x14ac:dyDescent="0.25">
      <c r="A2011" s="1070">
        <v>2202</v>
      </c>
      <c r="B2011" s="987" t="s">
        <v>1119</v>
      </c>
      <c r="C2011" s="997">
        <f>(C2062-C2008)</f>
        <v>8850000</v>
      </c>
      <c r="D2011" s="997">
        <f t="shared" ref="D2011:F2011" si="411">(D2062-D2008)</f>
        <v>24003069</v>
      </c>
      <c r="E2011" s="997">
        <f t="shared" si="411"/>
        <v>24016767.199999996</v>
      </c>
      <c r="F2011" s="997">
        <f t="shared" si="411"/>
        <v>29852900</v>
      </c>
    </row>
    <row r="2012" spans="1:6" x14ac:dyDescent="0.25">
      <c r="A2012" s="1070">
        <v>220201</v>
      </c>
      <c r="B2012" s="987" t="s">
        <v>1129</v>
      </c>
      <c r="C2012" s="966">
        <f>SUM(C2013:C2014)</f>
        <v>0</v>
      </c>
      <c r="D2012" s="966">
        <f t="shared" ref="D2012:F2012" si="412">SUM(D2013:D2014)</f>
        <v>0</v>
      </c>
      <c r="E2012" s="966">
        <f t="shared" si="412"/>
        <v>0</v>
      </c>
      <c r="F2012" s="966">
        <f t="shared" si="412"/>
        <v>1200000</v>
      </c>
    </row>
    <row r="2013" spans="1:6" ht="21.75" customHeight="1" x14ac:dyDescent="0.25">
      <c r="A2013" s="1072">
        <v>22020101</v>
      </c>
      <c r="B2013" s="969" t="s">
        <v>1131</v>
      </c>
      <c r="C2013" s="969"/>
      <c r="D2013" s="437">
        <v>0</v>
      </c>
      <c r="E2013" s="437">
        <v>0</v>
      </c>
      <c r="F2013" s="437">
        <v>1200000</v>
      </c>
    </row>
    <row r="2014" spans="1:6" ht="15" customHeight="1" x14ac:dyDescent="0.25">
      <c r="A2014" s="1072" t="s">
        <v>1252</v>
      </c>
      <c r="B2014" s="969" t="s">
        <v>1253</v>
      </c>
      <c r="C2014" s="969"/>
      <c r="D2014" s="437"/>
      <c r="E2014" s="437"/>
      <c r="F2014" s="437"/>
    </row>
    <row r="2015" spans="1:6" ht="15" customHeight="1" x14ac:dyDescent="0.25">
      <c r="A2015" s="1070">
        <v>220202</v>
      </c>
      <c r="B2015" s="987" t="s">
        <v>1137</v>
      </c>
      <c r="C2015" s="966">
        <f>SUM(C2016:C2020)</f>
        <v>0</v>
      </c>
      <c r="D2015" s="966">
        <f t="shared" ref="D2015:F2015" si="413">SUM(D2016:D2020)</f>
        <v>72000</v>
      </c>
      <c r="E2015" s="966">
        <f t="shared" si="413"/>
        <v>72000</v>
      </c>
      <c r="F2015" s="966">
        <f t="shared" si="413"/>
        <v>0</v>
      </c>
    </row>
    <row r="2016" spans="1:6" ht="15" customHeight="1" x14ac:dyDescent="0.25">
      <c r="A2016" s="1072">
        <v>22020201</v>
      </c>
      <c r="B2016" s="969" t="s">
        <v>1139</v>
      </c>
      <c r="C2016" s="969"/>
      <c r="D2016" s="437"/>
      <c r="E2016" s="437"/>
      <c r="F2016" s="437"/>
    </row>
    <row r="2017" spans="1:6" ht="15" customHeight="1" x14ac:dyDescent="0.25">
      <c r="A2017" s="1072">
        <v>22020202</v>
      </c>
      <c r="B2017" s="969" t="s">
        <v>1141</v>
      </c>
      <c r="C2017" s="969"/>
      <c r="D2017" s="437"/>
      <c r="E2017" s="437"/>
      <c r="F2017" s="437"/>
    </row>
    <row r="2018" spans="1:6" ht="15" customHeight="1" x14ac:dyDescent="0.25">
      <c r="A2018" s="1072">
        <v>22020203</v>
      </c>
      <c r="B2018" s="969" t="s">
        <v>1143</v>
      </c>
      <c r="C2018" s="969"/>
      <c r="D2018" s="437"/>
      <c r="E2018" s="437"/>
      <c r="F2018" s="437"/>
    </row>
    <row r="2019" spans="1:6" ht="15" customHeight="1" x14ac:dyDescent="0.25">
      <c r="A2019" s="1072">
        <v>22020204</v>
      </c>
      <c r="B2019" s="969" t="s">
        <v>1145</v>
      </c>
      <c r="C2019" s="969"/>
      <c r="D2019" s="437">
        <v>72000</v>
      </c>
      <c r="E2019" s="437">
        <v>72000</v>
      </c>
      <c r="F2019" s="437"/>
    </row>
    <row r="2020" spans="1:6" ht="15" customHeight="1" x14ac:dyDescent="0.25">
      <c r="A2020" s="1072">
        <v>22020205</v>
      </c>
      <c r="B2020" s="969" t="s">
        <v>1147</v>
      </c>
      <c r="C2020" s="969"/>
      <c r="D2020" s="437"/>
      <c r="E2020" s="437"/>
      <c r="F2020" s="437"/>
    </row>
    <row r="2021" spans="1:6" ht="15" customHeight="1" x14ac:dyDescent="0.25">
      <c r="A2021" s="1070">
        <v>220203</v>
      </c>
      <c r="B2021" s="987" t="s">
        <v>1149</v>
      </c>
      <c r="C2021" s="966">
        <f>SUM(C2022:C2026)</f>
        <v>330000</v>
      </c>
      <c r="D2021" s="966">
        <f t="shared" ref="D2021:E2021" si="414">SUM(D2022:D2026)</f>
        <v>486803</v>
      </c>
      <c r="E2021" s="966">
        <f t="shared" si="414"/>
        <v>497833.36</v>
      </c>
      <c r="F2021" s="966">
        <f>SUM(F2022:F2026)</f>
        <v>571900</v>
      </c>
    </row>
    <row r="2022" spans="1:6" ht="15" customHeight="1" x14ac:dyDescent="0.25">
      <c r="A2022" s="1072">
        <v>22020301</v>
      </c>
      <c r="B2022" s="969" t="s">
        <v>1151</v>
      </c>
      <c r="C2022" s="969">
        <v>170000</v>
      </c>
      <c r="D2022" s="437">
        <v>238970</v>
      </c>
      <c r="E2022" s="437">
        <v>250000</v>
      </c>
      <c r="F2022" s="437">
        <v>355900</v>
      </c>
    </row>
    <row r="2023" spans="1:6" ht="15" customHeight="1" x14ac:dyDescent="0.25">
      <c r="A2023" s="1072">
        <v>22020302</v>
      </c>
      <c r="B2023" s="969" t="s">
        <v>1153</v>
      </c>
      <c r="C2023" s="969"/>
      <c r="D2023" s="437">
        <v>0</v>
      </c>
      <c r="E2023" s="437"/>
      <c r="F2023" s="437"/>
    </row>
    <row r="2024" spans="1:6" ht="15" customHeight="1" x14ac:dyDescent="0.25">
      <c r="A2024" s="1072">
        <v>22020303</v>
      </c>
      <c r="B2024" s="969" t="s">
        <v>1239</v>
      </c>
      <c r="C2024" s="969">
        <v>140000</v>
      </c>
      <c r="D2024" s="437">
        <v>182000</v>
      </c>
      <c r="E2024" s="437">
        <v>182000</v>
      </c>
      <c r="F2024" s="437">
        <v>156000</v>
      </c>
    </row>
    <row r="2025" spans="1:6" ht="15" customHeight="1" x14ac:dyDescent="0.25">
      <c r="A2025" s="1072">
        <v>22020304</v>
      </c>
      <c r="B2025" s="969" t="s">
        <v>1157</v>
      </c>
      <c r="C2025" s="819">
        <v>20000</v>
      </c>
      <c r="D2025" s="437">
        <v>16000</v>
      </c>
      <c r="E2025" s="437">
        <v>16000</v>
      </c>
      <c r="F2025" s="437"/>
    </row>
    <row r="2026" spans="1:6" ht="15" customHeight="1" x14ac:dyDescent="0.25">
      <c r="A2026" s="1072">
        <v>22020305</v>
      </c>
      <c r="B2026" s="969" t="s">
        <v>1159</v>
      </c>
      <c r="C2026" s="969"/>
      <c r="D2026" s="437">
        <v>49833</v>
      </c>
      <c r="E2026" s="437">
        <v>49833.36</v>
      </c>
      <c r="F2026" s="437">
        <v>60000</v>
      </c>
    </row>
    <row r="2027" spans="1:6" x14ac:dyDescent="0.25">
      <c r="A2027" s="1070">
        <v>220204</v>
      </c>
      <c r="B2027" s="987" t="s">
        <v>1173</v>
      </c>
      <c r="C2027" s="966">
        <f>SUM(C2028:C2033)</f>
        <v>779500</v>
      </c>
      <c r="D2027" s="966">
        <f t="shared" ref="D2027:E2027" si="415">SUM(D2028:D2033)</f>
        <v>3540600</v>
      </c>
      <c r="E2027" s="966">
        <f t="shared" si="415"/>
        <v>3540600</v>
      </c>
      <c r="F2027" s="966">
        <f>SUM(F2028:F2033)</f>
        <v>3037000</v>
      </c>
    </row>
    <row r="2028" spans="1:6" x14ac:dyDescent="0.25">
      <c r="A2028" s="1072">
        <v>22020401</v>
      </c>
      <c r="B2028" s="969" t="s">
        <v>1175</v>
      </c>
      <c r="C2028" s="969">
        <v>384000</v>
      </c>
      <c r="D2028" s="437">
        <v>1062600</v>
      </c>
      <c r="E2028" s="437">
        <v>1062600</v>
      </c>
      <c r="F2028" s="437">
        <v>1165000</v>
      </c>
    </row>
    <row r="2029" spans="1:6" x14ac:dyDescent="0.25">
      <c r="A2029" s="1072">
        <v>22020402</v>
      </c>
      <c r="B2029" s="969" t="s">
        <v>1177</v>
      </c>
      <c r="C2029" s="1089">
        <v>195500</v>
      </c>
      <c r="D2029" s="437">
        <v>130000</v>
      </c>
      <c r="E2029" s="437">
        <v>130000</v>
      </c>
      <c r="F2029" s="437"/>
    </row>
    <row r="2030" spans="1:6" x14ac:dyDescent="0.25">
      <c r="A2030" s="1072">
        <v>22020403</v>
      </c>
      <c r="B2030" s="969" t="s">
        <v>1179</v>
      </c>
      <c r="C2030" s="819">
        <v>0</v>
      </c>
      <c r="D2030" s="437">
        <v>0</v>
      </c>
      <c r="E2030" s="437">
        <v>0</v>
      </c>
      <c r="F2030" s="437"/>
    </row>
    <row r="2031" spans="1:6" x14ac:dyDescent="0.25">
      <c r="A2031" s="1072">
        <v>22020404</v>
      </c>
      <c r="B2031" s="969" t="s">
        <v>1181</v>
      </c>
      <c r="C2031" s="819">
        <v>180000</v>
      </c>
      <c r="D2031" s="437">
        <v>108000</v>
      </c>
      <c r="E2031" s="437">
        <v>108000</v>
      </c>
      <c r="F2031" s="437"/>
    </row>
    <row r="2032" spans="1:6" x14ac:dyDescent="0.25">
      <c r="A2032" s="1072">
        <v>22020405</v>
      </c>
      <c r="B2032" s="969" t="s">
        <v>1183</v>
      </c>
      <c r="C2032" s="820">
        <v>20000</v>
      </c>
      <c r="D2032" s="437">
        <v>0</v>
      </c>
      <c r="E2032" s="437">
        <v>0</v>
      </c>
      <c r="F2032" s="437"/>
    </row>
    <row r="2033" spans="1:6" x14ac:dyDescent="0.25">
      <c r="A2033" s="1072">
        <v>22020406</v>
      </c>
      <c r="B2033" s="969" t="s">
        <v>1185</v>
      </c>
      <c r="C2033" s="969"/>
      <c r="D2033" s="437">
        <v>2240000</v>
      </c>
      <c r="E2033" s="437">
        <v>2240000</v>
      </c>
      <c r="F2033" s="437">
        <v>1872000</v>
      </c>
    </row>
    <row r="2034" spans="1:6" x14ac:dyDescent="0.25">
      <c r="A2034" s="1070">
        <v>220205</v>
      </c>
      <c r="B2034" s="987" t="s">
        <v>1189</v>
      </c>
      <c r="C2034" s="966">
        <f>SUM(C2035:C2037)</f>
        <v>0</v>
      </c>
      <c r="D2034" s="966">
        <f t="shared" ref="D2034:F2034" si="416">SUM(D2035:D2037)</f>
        <v>0</v>
      </c>
      <c r="E2034" s="966">
        <f t="shared" si="416"/>
        <v>0</v>
      </c>
      <c r="F2034" s="966">
        <f t="shared" si="416"/>
        <v>0</v>
      </c>
    </row>
    <row r="2035" spans="1:6" ht="15" customHeight="1" x14ac:dyDescent="0.25">
      <c r="A2035" s="1072">
        <v>22020501</v>
      </c>
      <c r="B2035" s="969" t="s">
        <v>1368</v>
      </c>
      <c r="C2035" s="969"/>
      <c r="D2035" s="437"/>
      <c r="E2035" s="437"/>
      <c r="F2035" s="437"/>
    </row>
    <row r="2036" spans="1:6" ht="15" customHeight="1" x14ac:dyDescent="0.25">
      <c r="A2036" s="1072">
        <v>22020502</v>
      </c>
      <c r="B2036" s="969" t="s">
        <v>1193</v>
      </c>
      <c r="C2036" s="969"/>
      <c r="D2036" s="437"/>
      <c r="E2036" s="437"/>
      <c r="F2036" s="437"/>
    </row>
    <row r="2037" spans="1:6" ht="15" customHeight="1" x14ac:dyDescent="0.25">
      <c r="A2037" s="1072">
        <v>22020503</v>
      </c>
      <c r="B2037" s="969" t="s">
        <v>2566</v>
      </c>
      <c r="C2037" s="969"/>
      <c r="D2037" s="437">
        <v>0</v>
      </c>
      <c r="E2037" s="437">
        <v>0</v>
      </c>
      <c r="F2037" s="437"/>
    </row>
    <row r="2038" spans="1:6" ht="15" customHeight="1" x14ac:dyDescent="0.25">
      <c r="A2038" s="1070">
        <v>220206</v>
      </c>
      <c r="B2038" s="987" t="s">
        <v>1195</v>
      </c>
      <c r="C2038" s="966">
        <f>SUM(C2039:C2040)</f>
        <v>0</v>
      </c>
      <c r="D2038" s="966">
        <f t="shared" ref="D2038:F2038" si="417">SUM(D2039:D2040)</f>
        <v>0</v>
      </c>
      <c r="E2038" s="966">
        <f t="shared" si="417"/>
        <v>0</v>
      </c>
      <c r="F2038" s="966">
        <f t="shared" si="417"/>
        <v>0</v>
      </c>
    </row>
    <row r="2039" spans="1:6" ht="15" customHeight="1" x14ac:dyDescent="0.25">
      <c r="A2039" s="1072">
        <v>22020601</v>
      </c>
      <c r="B2039" s="969" t="s">
        <v>1197</v>
      </c>
      <c r="C2039" s="969"/>
      <c r="D2039" s="437"/>
      <c r="E2039" s="437"/>
      <c r="F2039" s="437"/>
    </row>
    <row r="2040" spans="1:6" ht="15" customHeight="1" x14ac:dyDescent="0.25">
      <c r="A2040" s="1072">
        <v>22020605</v>
      </c>
      <c r="B2040" s="969" t="s">
        <v>1205</v>
      </c>
      <c r="C2040" s="969"/>
      <c r="D2040" s="437"/>
      <c r="E2040" s="437"/>
      <c r="F2040" s="437"/>
    </row>
    <row r="2041" spans="1:6" ht="25.5" x14ac:dyDescent="0.25">
      <c r="A2041" s="1070">
        <v>220207</v>
      </c>
      <c r="B2041" s="987" t="s">
        <v>1285</v>
      </c>
      <c r="C2041" s="966">
        <f>SUM(C2042:C2046)</f>
        <v>0</v>
      </c>
      <c r="D2041" s="966">
        <f>SUM(D2042:D2046)</f>
        <v>0</v>
      </c>
      <c r="E2041" s="966">
        <f t="shared" ref="E2041:F2041" si="418">SUM(E2042:E2046)</f>
        <v>0</v>
      </c>
      <c r="F2041" s="966">
        <f t="shared" si="418"/>
        <v>0</v>
      </c>
    </row>
    <row r="2042" spans="1:6" ht="15" customHeight="1" x14ac:dyDescent="0.25">
      <c r="A2042" s="1072">
        <v>22020701</v>
      </c>
      <c r="B2042" s="969" t="s">
        <v>1209</v>
      </c>
      <c r="C2042" s="969">
        <v>0</v>
      </c>
      <c r="D2042" s="969">
        <v>0</v>
      </c>
      <c r="E2042" s="969">
        <v>0</v>
      </c>
      <c r="F2042" s="969">
        <v>0</v>
      </c>
    </row>
    <row r="2043" spans="1:6" ht="15" customHeight="1" x14ac:dyDescent="0.25">
      <c r="A2043" s="1072">
        <v>22020702</v>
      </c>
      <c r="B2043" s="969" t="s">
        <v>1211</v>
      </c>
      <c r="C2043" s="969">
        <v>0</v>
      </c>
      <c r="D2043" s="969">
        <v>0</v>
      </c>
      <c r="E2043" s="969">
        <v>0</v>
      </c>
      <c r="F2043" s="969">
        <v>0</v>
      </c>
    </row>
    <row r="2044" spans="1:6" ht="15" customHeight="1" x14ac:dyDescent="0.25">
      <c r="A2044" s="1072">
        <v>22020703</v>
      </c>
      <c r="B2044" s="969" t="s">
        <v>1213</v>
      </c>
      <c r="C2044" s="969">
        <v>0</v>
      </c>
      <c r="D2044" s="969">
        <v>0</v>
      </c>
      <c r="E2044" s="969">
        <v>0</v>
      </c>
      <c r="F2044" s="969">
        <v>0</v>
      </c>
    </row>
    <row r="2045" spans="1:6" ht="15" customHeight="1" x14ac:dyDescent="0.25">
      <c r="A2045" s="1072">
        <v>22020704</v>
      </c>
      <c r="B2045" s="969" t="s">
        <v>1215</v>
      </c>
      <c r="C2045" s="969">
        <v>0</v>
      </c>
      <c r="D2045" s="969">
        <v>0</v>
      </c>
      <c r="E2045" s="969">
        <v>0</v>
      </c>
      <c r="F2045" s="969">
        <v>0</v>
      </c>
    </row>
    <row r="2046" spans="1:6" ht="15" customHeight="1" x14ac:dyDescent="0.25">
      <c r="A2046" s="1072">
        <v>22020706</v>
      </c>
      <c r="B2046" s="969" t="s">
        <v>1358</v>
      </c>
      <c r="C2046" s="969">
        <v>0</v>
      </c>
      <c r="D2046" s="969">
        <v>0</v>
      </c>
      <c r="E2046" s="969">
        <v>0</v>
      </c>
      <c r="F2046" s="969">
        <v>0</v>
      </c>
    </row>
    <row r="2047" spans="1:6" ht="15" customHeight="1" x14ac:dyDescent="0.25">
      <c r="A2047" s="1070">
        <v>220208</v>
      </c>
      <c r="B2047" s="987" t="s">
        <v>1217</v>
      </c>
      <c r="C2047" s="966">
        <f>SUM(C2048:C2050)</f>
        <v>1342500</v>
      </c>
      <c r="D2047" s="966">
        <f t="shared" ref="D2047:F2047" si="419">SUM(D2048:D2050)</f>
        <v>2233000</v>
      </c>
      <c r="E2047" s="966">
        <f t="shared" si="419"/>
        <v>2233000</v>
      </c>
      <c r="F2047" s="966">
        <f t="shared" si="419"/>
        <v>2200000</v>
      </c>
    </row>
    <row r="2048" spans="1:6" ht="15" customHeight="1" x14ac:dyDescent="0.25">
      <c r="A2048" s="1072">
        <v>22020801</v>
      </c>
      <c r="B2048" s="969" t="s">
        <v>1219</v>
      </c>
      <c r="C2048" s="969"/>
      <c r="D2048" s="437">
        <v>2233000</v>
      </c>
      <c r="E2048" s="437">
        <v>2233000</v>
      </c>
      <c r="F2048" s="437">
        <v>2200000</v>
      </c>
    </row>
    <row r="2049" spans="1:6" ht="15" customHeight="1" x14ac:dyDescent="0.25">
      <c r="A2049" s="1072">
        <v>22020802</v>
      </c>
      <c r="B2049" s="969" t="s">
        <v>2567</v>
      </c>
      <c r="C2049" s="969">
        <v>1342500</v>
      </c>
      <c r="D2049" s="437"/>
      <c r="E2049" s="437"/>
      <c r="F2049" s="437"/>
    </row>
    <row r="2050" spans="1:6" x14ac:dyDescent="0.25">
      <c r="A2050" s="1072">
        <v>22020803</v>
      </c>
      <c r="B2050" s="969" t="s">
        <v>1223</v>
      </c>
      <c r="C2050" s="969"/>
      <c r="D2050" s="437"/>
      <c r="E2050" s="437"/>
      <c r="F2050" s="437"/>
    </row>
    <row r="2051" spans="1:6" ht="15" customHeight="1" x14ac:dyDescent="0.25">
      <c r="A2051" s="1070">
        <v>220210</v>
      </c>
      <c r="B2051" s="987" t="s">
        <v>1227</v>
      </c>
      <c r="C2051" s="966">
        <f>SUM(C2052:C2061)</f>
        <v>6398000</v>
      </c>
      <c r="D2051" s="966">
        <f t="shared" ref="D2051:E2051" si="420">SUM(D2052:D2061)</f>
        <v>17670666</v>
      </c>
      <c r="E2051" s="966">
        <f t="shared" si="420"/>
        <v>17673333.84</v>
      </c>
      <c r="F2051" s="966">
        <f>SUM(F2052:F2061)</f>
        <v>22844000</v>
      </c>
    </row>
    <row r="2052" spans="1:6" ht="15" customHeight="1" x14ac:dyDescent="0.25">
      <c r="A2052" s="1072">
        <v>22021001</v>
      </c>
      <c r="B2052" s="969" t="s">
        <v>1228</v>
      </c>
      <c r="C2052" s="969">
        <v>98000</v>
      </c>
      <c r="D2052" s="437">
        <v>273333</v>
      </c>
      <c r="E2052" s="437">
        <v>273333.83999999997</v>
      </c>
      <c r="F2052" s="437">
        <v>400000</v>
      </c>
    </row>
    <row r="2053" spans="1:6" ht="15" customHeight="1" x14ac:dyDescent="0.25">
      <c r="A2053" s="1073" t="s">
        <v>1296</v>
      </c>
      <c r="B2053" s="969" t="s">
        <v>1229</v>
      </c>
      <c r="C2053" s="969"/>
      <c r="D2053" s="437">
        <v>0</v>
      </c>
      <c r="E2053" s="437">
        <v>0</v>
      </c>
      <c r="F2053" s="437">
        <v>500000</v>
      </c>
    </row>
    <row r="2054" spans="1:6" ht="15" customHeight="1" x14ac:dyDescent="0.25">
      <c r="A2054" s="1073" t="s">
        <v>1298</v>
      </c>
      <c r="B2054" s="969" t="s">
        <v>1231</v>
      </c>
      <c r="C2054" s="969"/>
      <c r="D2054" s="437">
        <v>0</v>
      </c>
      <c r="E2054" s="437">
        <v>0</v>
      </c>
      <c r="F2054" s="437">
        <v>0</v>
      </c>
    </row>
    <row r="2055" spans="1:6" ht="15" customHeight="1" x14ac:dyDescent="0.25">
      <c r="A2055" s="1073" t="s">
        <v>1299</v>
      </c>
      <c r="B2055" s="969" t="s">
        <v>1243</v>
      </c>
      <c r="C2055" s="969"/>
      <c r="D2055" s="437">
        <v>0</v>
      </c>
      <c r="E2055" s="437">
        <v>0</v>
      </c>
      <c r="F2055" s="437">
        <v>0</v>
      </c>
    </row>
    <row r="2056" spans="1:6" ht="15" customHeight="1" x14ac:dyDescent="0.25">
      <c r="A2056" s="1073">
        <v>22021010</v>
      </c>
      <c r="B2056" s="969" t="s">
        <v>2568</v>
      </c>
      <c r="C2056" s="969"/>
      <c r="D2056" s="437">
        <v>0</v>
      </c>
      <c r="E2056" s="437">
        <v>0</v>
      </c>
      <c r="F2056" s="437">
        <v>0</v>
      </c>
    </row>
    <row r="2057" spans="1:6" ht="15" customHeight="1" x14ac:dyDescent="0.25">
      <c r="A2057" s="1073" t="s">
        <v>1343</v>
      </c>
      <c r="B2057" s="969" t="s">
        <v>1233</v>
      </c>
      <c r="C2057" s="969"/>
      <c r="D2057" s="437">
        <v>0</v>
      </c>
      <c r="E2057" s="437">
        <v>0</v>
      </c>
      <c r="F2057" s="437">
        <v>0</v>
      </c>
    </row>
    <row r="2058" spans="1:6" x14ac:dyDescent="0.25">
      <c r="A2058" s="1073">
        <v>22021022</v>
      </c>
      <c r="B2058" s="969" t="s">
        <v>1234</v>
      </c>
      <c r="C2058" s="969"/>
      <c r="D2058" s="437">
        <v>0</v>
      </c>
      <c r="E2058" s="437">
        <v>0</v>
      </c>
      <c r="F2058" s="437">
        <v>0</v>
      </c>
    </row>
    <row r="2059" spans="1:6" ht="15" customHeight="1" x14ac:dyDescent="0.25">
      <c r="A2059" s="1073">
        <v>22021023</v>
      </c>
      <c r="B2059" s="969" t="s">
        <v>1235</v>
      </c>
      <c r="C2059" s="969">
        <v>6300000</v>
      </c>
      <c r="D2059" s="437">
        <v>15397333</v>
      </c>
      <c r="E2059" s="437">
        <v>15400000</v>
      </c>
      <c r="F2059" s="437">
        <v>18812000</v>
      </c>
    </row>
    <row r="2060" spans="1:6" ht="15" customHeight="1" x14ac:dyDescent="0.25">
      <c r="A2060" s="1073">
        <v>22021026</v>
      </c>
      <c r="B2060" s="969" t="s">
        <v>787</v>
      </c>
      <c r="C2060" s="969">
        <v>0</v>
      </c>
      <c r="D2060" s="437">
        <v>2000000</v>
      </c>
      <c r="E2060" s="437">
        <v>2000000</v>
      </c>
      <c r="F2060" s="437">
        <v>3132000</v>
      </c>
    </row>
    <row r="2061" spans="1:6" ht="15" customHeight="1" x14ac:dyDescent="0.25">
      <c r="A2061" s="1073">
        <v>22021049</v>
      </c>
      <c r="B2061" s="969" t="s">
        <v>2569</v>
      </c>
      <c r="C2061" s="969">
        <v>0</v>
      </c>
      <c r="D2061" s="969">
        <v>0</v>
      </c>
      <c r="E2061" s="969">
        <v>0</v>
      </c>
      <c r="F2061" s="969">
        <v>0</v>
      </c>
    </row>
    <row r="2062" spans="1:6" ht="15" customHeight="1" x14ac:dyDescent="0.25">
      <c r="A2062" s="1090"/>
      <c r="B2062" s="987" t="s">
        <v>2570</v>
      </c>
      <c r="C2062" s="997">
        <f>SUM(C2008,C2012,C2015,C2021,C2027,C2034,C2038,C2041,C2047,C2051)</f>
        <v>58004918</v>
      </c>
      <c r="D2062" s="997">
        <f t="shared" ref="D2062:E2062" si="421">SUM(D2008,D2012,D2015,D2021,D2027,D2034,D2038,D2041,D2047,D2051)</f>
        <v>76953177</v>
      </c>
      <c r="E2062" s="997">
        <f t="shared" si="421"/>
        <v>77188564.329999998</v>
      </c>
      <c r="F2062" s="997">
        <f>SUM(F2008,F2012,F2015,F2021,F2027,F2034,F2038,F2041,F2047,F2051)</f>
        <v>86316262</v>
      </c>
    </row>
    <row r="2063" spans="1:6" s="381" customFormat="1" ht="15" customHeight="1" x14ac:dyDescent="0.25">
      <c r="A2063" s="1228"/>
      <c r="B2063" s="1105"/>
      <c r="C2063" s="1105"/>
      <c r="D2063" s="1005"/>
      <c r="E2063" s="1005"/>
      <c r="F2063" s="1005"/>
    </row>
    <row r="2064" spans="1:6" ht="15" customHeight="1" x14ac:dyDescent="0.25">
      <c r="A2064" s="1446" t="s">
        <v>1365</v>
      </c>
      <c r="B2064" s="1446"/>
      <c r="C2064" s="981"/>
      <c r="D2064" s="437"/>
      <c r="E2064" s="437"/>
      <c r="F2064" s="437"/>
    </row>
    <row r="2065" spans="1:6" ht="30" customHeight="1" x14ac:dyDescent="0.25">
      <c r="A2065" s="1452" t="s">
        <v>2571</v>
      </c>
      <c r="B2065" s="1452"/>
      <c r="C2065" s="993"/>
      <c r="D2065" s="437"/>
      <c r="E2065" s="437"/>
      <c r="F2065" s="437"/>
    </row>
    <row r="2066" spans="1:6" x14ac:dyDescent="0.25">
      <c r="A2066" s="807">
        <v>22</v>
      </c>
      <c r="B2066" s="965" t="s">
        <v>1322</v>
      </c>
      <c r="C2066" s="966">
        <f>SUM(C2067:C2067)</f>
        <v>0</v>
      </c>
      <c r="D2066" s="966">
        <f t="shared" ref="D2066:F2066" si="422">SUM(D2067:D2067)</f>
        <v>83570561</v>
      </c>
      <c r="E2066" s="966">
        <f t="shared" si="422"/>
        <v>123131828</v>
      </c>
      <c r="F2066" s="966">
        <f t="shared" si="422"/>
        <v>198280462</v>
      </c>
    </row>
    <row r="2067" spans="1:6" ht="15" customHeight="1" x14ac:dyDescent="0.25">
      <c r="A2067" s="429">
        <v>22</v>
      </c>
      <c r="B2067" s="430" t="s">
        <v>1322</v>
      </c>
      <c r="C2067" s="969"/>
      <c r="D2067" s="453">
        <v>83570561</v>
      </c>
      <c r="E2067" s="453">
        <v>123131828</v>
      </c>
      <c r="F2067" s="437">
        <v>198280462</v>
      </c>
    </row>
    <row r="2068" spans="1:6" ht="15" customHeight="1" x14ac:dyDescent="0.25">
      <c r="A2068" s="1070">
        <v>2202</v>
      </c>
      <c r="B2068" s="987" t="s">
        <v>1119</v>
      </c>
      <c r="C2068" s="997">
        <f>(C2119-C2066)</f>
        <v>183977284</v>
      </c>
      <c r="D2068" s="997">
        <f>(D2119-D2066)</f>
        <v>10090926</v>
      </c>
      <c r="E2068" s="997">
        <f>(E2119-E2066)</f>
        <v>30361457.819999993</v>
      </c>
      <c r="F2068" s="997">
        <f>(F2119-F2066)</f>
        <v>42675150</v>
      </c>
    </row>
    <row r="2069" spans="1:6" ht="15" customHeight="1" x14ac:dyDescent="0.25">
      <c r="A2069" s="1070">
        <v>220201</v>
      </c>
      <c r="B2069" s="987" t="s">
        <v>1129</v>
      </c>
      <c r="C2069" s="966">
        <f>SUM(C2070:C2071)</f>
        <v>0</v>
      </c>
      <c r="D2069" s="966">
        <f t="shared" ref="D2069:F2069" si="423">SUM(D2070:D2071)</f>
        <v>0</v>
      </c>
      <c r="E2069" s="966">
        <f t="shared" si="423"/>
        <v>0</v>
      </c>
      <c r="F2069" s="966">
        <f t="shared" si="423"/>
        <v>0</v>
      </c>
    </row>
    <row r="2070" spans="1:6" ht="15" customHeight="1" x14ac:dyDescent="0.25">
      <c r="A2070" s="1072">
        <v>22020101</v>
      </c>
      <c r="B2070" s="969" t="s">
        <v>1131</v>
      </c>
      <c r="C2070" s="969"/>
      <c r="D2070" s="437"/>
      <c r="E2070" s="437"/>
      <c r="F2070" s="437"/>
    </row>
    <row r="2071" spans="1:6" ht="15" customHeight="1" x14ac:dyDescent="0.25">
      <c r="A2071" s="1072" t="s">
        <v>1252</v>
      </c>
      <c r="B2071" s="969" t="s">
        <v>1253</v>
      </c>
      <c r="C2071" s="969"/>
      <c r="D2071" s="437"/>
      <c r="E2071" s="437"/>
      <c r="F2071" s="437"/>
    </row>
    <row r="2072" spans="1:6" x14ac:dyDescent="0.25">
      <c r="A2072" s="1070">
        <v>220202</v>
      </c>
      <c r="B2072" s="987" t="s">
        <v>1137</v>
      </c>
      <c r="C2072" s="966">
        <f>SUM(C2073:C2077)</f>
        <v>0</v>
      </c>
      <c r="D2072" s="966">
        <f t="shared" ref="D2072:F2072" si="424">SUM(D2073:D2077)</f>
        <v>0</v>
      </c>
      <c r="E2072" s="966">
        <f t="shared" si="424"/>
        <v>0</v>
      </c>
      <c r="F2072" s="966">
        <f t="shared" si="424"/>
        <v>12000000</v>
      </c>
    </row>
    <row r="2073" spans="1:6" ht="15" customHeight="1" x14ac:dyDescent="0.25">
      <c r="A2073" s="1072">
        <v>22020201</v>
      </c>
      <c r="B2073" s="969" t="s">
        <v>1139</v>
      </c>
      <c r="C2073" s="969"/>
      <c r="D2073" s="437"/>
      <c r="E2073" s="437"/>
      <c r="F2073" s="437">
        <v>11000000</v>
      </c>
    </row>
    <row r="2074" spans="1:6" ht="15" customHeight="1" x14ac:dyDescent="0.25">
      <c r="A2074" s="1072">
        <v>22020202</v>
      </c>
      <c r="B2074" s="969" t="s">
        <v>1141</v>
      </c>
      <c r="C2074" s="969"/>
      <c r="D2074" s="437"/>
      <c r="E2074" s="437"/>
      <c r="F2074" s="437"/>
    </row>
    <row r="2075" spans="1:6" ht="15" customHeight="1" x14ac:dyDescent="0.25">
      <c r="A2075" s="1072">
        <v>22020203</v>
      </c>
      <c r="B2075" s="969" t="s">
        <v>1143</v>
      </c>
      <c r="C2075" s="969"/>
      <c r="D2075" s="437"/>
      <c r="E2075" s="437"/>
      <c r="F2075" s="437"/>
    </row>
    <row r="2076" spans="1:6" x14ac:dyDescent="0.25">
      <c r="A2076" s="1072">
        <v>22020204</v>
      </c>
      <c r="B2076" s="969" t="s">
        <v>1145</v>
      </c>
      <c r="C2076" s="969"/>
      <c r="D2076" s="437"/>
      <c r="E2076" s="437"/>
      <c r="F2076" s="437">
        <v>1000000</v>
      </c>
    </row>
    <row r="2077" spans="1:6" x14ac:dyDescent="0.25">
      <c r="A2077" s="1072">
        <v>22020205</v>
      </c>
      <c r="B2077" s="969" t="s">
        <v>1147</v>
      </c>
      <c r="C2077" s="969"/>
      <c r="D2077" s="437"/>
      <c r="E2077" s="437"/>
      <c r="F2077" s="437"/>
    </row>
    <row r="2078" spans="1:6" x14ac:dyDescent="0.25">
      <c r="A2078" s="1070">
        <v>220203</v>
      </c>
      <c r="B2078" s="987" t="s">
        <v>1149</v>
      </c>
      <c r="C2078" s="966">
        <f>SUM(C2079:C2083)</f>
        <v>0</v>
      </c>
      <c r="D2078" s="966">
        <f t="shared" ref="D2078:F2078" si="425">SUM(D2079:D2083)</f>
        <v>407850</v>
      </c>
      <c r="E2078" s="966">
        <f t="shared" si="425"/>
        <v>1543000</v>
      </c>
      <c r="F2078" s="966">
        <f t="shared" si="425"/>
        <v>1367400</v>
      </c>
    </row>
    <row r="2079" spans="1:6" x14ac:dyDescent="0.25">
      <c r="A2079" s="1072">
        <v>22020301</v>
      </c>
      <c r="B2079" s="969" t="s">
        <v>1151</v>
      </c>
      <c r="C2079" s="969"/>
      <c r="D2079" s="453">
        <v>110000</v>
      </c>
      <c r="E2079" s="453">
        <v>630000</v>
      </c>
      <c r="F2079" s="437">
        <v>593000</v>
      </c>
    </row>
    <row r="2080" spans="1:6" ht="15" customHeight="1" x14ac:dyDescent="0.25">
      <c r="A2080" s="1072">
        <v>22020302</v>
      </c>
      <c r="B2080" s="969" t="s">
        <v>1153</v>
      </c>
      <c r="C2080" s="969"/>
      <c r="D2080" s="453">
        <v>0</v>
      </c>
      <c r="E2080" s="453">
        <v>0</v>
      </c>
      <c r="F2080" s="437"/>
    </row>
    <row r="2081" spans="1:6" ht="15" customHeight="1" x14ac:dyDescent="0.25">
      <c r="A2081" s="1072">
        <v>22020303</v>
      </c>
      <c r="B2081" s="969" t="s">
        <v>1239</v>
      </c>
      <c r="C2081" s="969"/>
      <c r="D2081" s="453">
        <v>0</v>
      </c>
      <c r="E2081" s="453">
        <v>0</v>
      </c>
      <c r="F2081" s="437"/>
    </row>
    <row r="2082" spans="1:6" ht="15" customHeight="1" x14ac:dyDescent="0.25">
      <c r="A2082" s="1072">
        <v>22020304</v>
      </c>
      <c r="B2082" s="969" t="s">
        <v>1157</v>
      </c>
      <c r="C2082" s="969"/>
      <c r="D2082" s="453">
        <v>0</v>
      </c>
      <c r="E2082" s="453">
        <v>0</v>
      </c>
      <c r="F2082" s="437"/>
    </row>
    <row r="2083" spans="1:6" x14ac:dyDescent="0.25">
      <c r="A2083" s="1072">
        <v>22020305</v>
      </c>
      <c r="B2083" s="969" t="s">
        <v>1159</v>
      </c>
      <c r="C2083" s="969"/>
      <c r="D2083" s="453">
        <v>297850</v>
      </c>
      <c r="E2083" s="453">
        <v>913000</v>
      </c>
      <c r="F2083" s="437">
        <v>774400</v>
      </c>
    </row>
    <row r="2084" spans="1:6" ht="15" customHeight="1" x14ac:dyDescent="0.25">
      <c r="A2084" s="1070">
        <v>220204</v>
      </c>
      <c r="B2084" s="987" t="s">
        <v>1173</v>
      </c>
      <c r="C2084" s="966">
        <f>SUM(C2085:C2090)</f>
        <v>0</v>
      </c>
      <c r="D2084" s="966">
        <f t="shared" ref="D2084:F2084" si="426">SUM(D2085:D2090)</f>
        <v>5224740</v>
      </c>
      <c r="E2084" s="966">
        <f t="shared" si="426"/>
        <v>16320228.82</v>
      </c>
      <c r="F2084" s="966">
        <f t="shared" si="426"/>
        <v>14681550</v>
      </c>
    </row>
    <row r="2085" spans="1:6" x14ac:dyDescent="0.25">
      <c r="A2085" s="1072">
        <v>22020401</v>
      </c>
      <c r="B2085" s="969" t="s">
        <v>1175</v>
      </c>
      <c r="C2085" s="969"/>
      <c r="D2085" s="453">
        <v>979350</v>
      </c>
      <c r="E2085" s="453">
        <v>2969050</v>
      </c>
      <c r="F2085" s="437">
        <v>2407910</v>
      </c>
    </row>
    <row r="2086" spans="1:6" ht="15" customHeight="1" x14ac:dyDescent="0.25">
      <c r="A2086" s="1072">
        <v>22020402</v>
      </c>
      <c r="B2086" s="969" t="s">
        <v>1177</v>
      </c>
      <c r="C2086" s="969"/>
      <c r="D2086" s="437"/>
      <c r="E2086" s="453">
        <v>0</v>
      </c>
      <c r="F2086" s="437">
        <v>500000</v>
      </c>
    </row>
    <row r="2087" spans="1:6" ht="15" customHeight="1" x14ac:dyDescent="0.25">
      <c r="A2087" s="1072">
        <v>22020403</v>
      </c>
      <c r="B2087" s="969" t="s">
        <v>1179</v>
      </c>
      <c r="C2087" s="969"/>
      <c r="D2087" s="437">
        <v>153000</v>
      </c>
      <c r="E2087" s="453">
        <v>300000</v>
      </c>
      <c r="F2087" s="453">
        <v>300000</v>
      </c>
    </row>
    <row r="2088" spans="1:6" ht="15" customHeight="1" x14ac:dyDescent="0.25">
      <c r="A2088" s="1072">
        <v>22020404</v>
      </c>
      <c r="B2088" s="969" t="s">
        <v>1181</v>
      </c>
      <c r="C2088" s="969"/>
      <c r="D2088" s="453">
        <v>139500</v>
      </c>
      <c r="E2088" s="453">
        <v>4000000</v>
      </c>
      <c r="F2088" s="437">
        <v>1000000</v>
      </c>
    </row>
    <row r="2089" spans="1:6" ht="15" customHeight="1" x14ac:dyDescent="0.25">
      <c r="A2089" s="1072">
        <v>22020405</v>
      </c>
      <c r="B2089" s="969" t="s">
        <v>1183</v>
      </c>
      <c r="C2089" s="969"/>
      <c r="D2089" s="437">
        <v>15000</v>
      </c>
      <c r="E2089" s="453">
        <v>30000</v>
      </c>
      <c r="F2089" s="437"/>
    </row>
    <row r="2090" spans="1:6" ht="25.5" x14ac:dyDescent="0.25">
      <c r="A2090" s="1072">
        <v>22020406</v>
      </c>
      <c r="B2090" s="969" t="s">
        <v>2572</v>
      </c>
      <c r="C2090" s="969"/>
      <c r="D2090" s="437">
        <v>3937890</v>
      </c>
      <c r="E2090" s="453">
        <v>9021178.8200000003</v>
      </c>
      <c r="F2090" s="437">
        <v>10473640</v>
      </c>
    </row>
    <row r="2091" spans="1:6" x14ac:dyDescent="0.25">
      <c r="A2091" s="1070">
        <v>220205</v>
      </c>
      <c r="B2091" s="987" t="s">
        <v>1189</v>
      </c>
      <c r="C2091" s="966">
        <f>SUM(C2092:C2094)</f>
        <v>0</v>
      </c>
      <c r="D2091" s="966">
        <f t="shared" ref="D2091:F2091" si="427">SUM(D2092:D2094)</f>
        <v>0</v>
      </c>
      <c r="E2091" s="966">
        <f t="shared" si="427"/>
        <v>0</v>
      </c>
      <c r="F2091" s="966">
        <f t="shared" si="427"/>
        <v>0</v>
      </c>
    </row>
    <row r="2092" spans="1:6" x14ac:dyDescent="0.25">
      <c r="A2092" s="1072">
        <v>22020501</v>
      </c>
      <c r="B2092" s="969" t="s">
        <v>1368</v>
      </c>
      <c r="C2092" s="969"/>
      <c r="D2092" s="437"/>
      <c r="E2092" s="437"/>
      <c r="F2092" s="437"/>
    </row>
    <row r="2093" spans="1:6" x14ac:dyDescent="0.25">
      <c r="A2093" s="1072">
        <v>22020502</v>
      </c>
      <c r="B2093" s="969" t="s">
        <v>1193</v>
      </c>
      <c r="C2093" s="969"/>
      <c r="D2093" s="437"/>
      <c r="E2093" s="437"/>
      <c r="F2093" s="437"/>
    </row>
    <row r="2094" spans="1:6" x14ac:dyDescent="0.25">
      <c r="A2094" s="1072">
        <v>22020503</v>
      </c>
      <c r="B2094" s="969" t="s">
        <v>2566</v>
      </c>
      <c r="C2094" s="969"/>
      <c r="D2094" s="437"/>
      <c r="E2094" s="437"/>
      <c r="F2094" s="437"/>
    </row>
    <row r="2095" spans="1:6" x14ac:dyDescent="0.25">
      <c r="A2095" s="1070">
        <v>220206</v>
      </c>
      <c r="B2095" s="987" t="s">
        <v>1195</v>
      </c>
      <c r="C2095" s="966">
        <f>SUM(C2096:C2097)</f>
        <v>0</v>
      </c>
      <c r="D2095" s="966">
        <f t="shared" ref="D2095:F2095" si="428">SUM(D2096:D2097)</f>
        <v>0</v>
      </c>
      <c r="E2095" s="966">
        <f t="shared" si="428"/>
        <v>0</v>
      </c>
      <c r="F2095" s="966">
        <f t="shared" si="428"/>
        <v>0</v>
      </c>
    </row>
    <row r="2096" spans="1:6" x14ac:dyDescent="0.25">
      <c r="A2096" s="1072">
        <v>22020601</v>
      </c>
      <c r="B2096" s="969" t="s">
        <v>1197</v>
      </c>
      <c r="C2096" s="969"/>
      <c r="D2096" s="437"/>
      <c r="E2096" s="437"/>
      <c r="F2096" s="437"/>
    </row>
    <row r="2097" spans="1:6" x14ac:dyDescent="0.25">
      <c r="A2097" s="1072">
        <v>22020605</v>
      </c>
      <c r="B2097" s="969" t="s">
        <v>1205</v>
      </c>
      <c r="C2097" s="969"/>
      <c r="D2097" s="437"/>
      <c r="E2097" s="437"/>
      <c r="F2097" s="437"/>
    </row>
    <row r="2098" spans="1:6" ht="25.5" x14ac:dyDescent="0.25">
      <c r="A2098" s="1070">
        <v>220207</v>
      </c>
      <c r="B2098" s="987" t="s">
        <v>1285</v>
      </c>
      <c r="C2098" s="966">
        <f>SUM(C2099:C2103)</f>
        <v>0</v>
      </c>
      <c r="D2098" s="966">
        <f t="shared" ref="D2098:F2098" si="429">SUM(D2099:D2103)</f>
        <v>0</v>
      </c>
      <c r="E2098" s="966">
        <f t="shared" si="429"/>
        <v>495000</v>
      </c>
      <c r="F2098" s="966">
        <f t="shared" si="429"/>
        <v>500000</v>
      </c>
    </row>
    <row r="2099" spans="1:6" x14ac:dyDescent="0.25">
      <c r="A2099" s="1072">
        <v>22020701</v>
      </c>
      <c r="B2099" s="969" t="s">
        <v>1209</v>
      </c>
      <c r="C2099" s="969"/>
      <c r="D2099" s="437"/>
      <c r="E2099" s="453">
        <v>495000</v>
      </c>
      <c r="F2099" s="437">
        <v>500000</v>
      </c>
    </row>
    <row r="2100" spans="1:6" x14ac:dyDescent="0.25">
      <c r="A2100" s="1072">
        <v>22020702</v>
      </c>
      <c r="B2100" s="969" t="s">
        <v>1211</v>
      </c>
      <c r="C2100" s="969"/>
      <c r="D2100" s="437"/>
      <c r="E2100" s="437"/>
      <c r="F2100" s="437"/>
    </row>
    <row r="2101" spans="1:6" x14ac:dyDescent="0.25">
      <c r="A2101" s="1072">
        <v>22020703</v>
      </c>
      <c r="B2101" s="969" t="s">
        <v>1213</v>
      </c>
      <c r="C2101" s="969"/>
      <c r="D2101" s="437"/>
      <c r="E2101" s="437"/>
      <c r="F2101" s="437"/>
    </row>
    <row r="2102" spans="1:6" x14ac:dyDescent="0.25">
      <c r="A2102" s="1072">
        <v>22020704</v>
      </c>
      <c r="B2102" s="969" t="s">
        <v>1215</v>
      </c>
      <c r="C2102" s="969"/>
      <c r="D2102" s="437"/>
      <c r="E2102" s="437"/>
      <c r="F2102" s="437"/>
    </row>
    <row r="2103" spans="1:6" x14ac:dyDescent="0.25">
      <c r="A2103" s="1072">
        <v>22020706</v>
      </c>
      <c r="B2103" s="969" t="s">
        <v>1358</v>
      </c>
      <c r="C2103" s="969"/>
      <c r="D2103" s="437"/>
      <c r="E2103" s="437"/>
      <c r="F2103" s="437"/>
    </row>
    <row r="2104" spans="1:6" ht="15" customHeight="1" x14ac:dyDescent="0.25">
      <c r="A2104" s="1070">
        <v>220208</v>
      </c>
      <c r="B2104" s="987" t="s">
        <v>1217</v>
      </c>
      <c r="C2104" s="966">
        <f>SUM(C2105:C2107)</f>
        <v>0</v>
      </c>
      <c r="D2104" s="966">
        <f t="shared" ref="D2104:F2104" si="430">SUM(D2105:D2107)</f>
        <v>739900</v>
      </c>
      <c r="E2104" s="966">
        <f t="shared" si="430"/>
        <v>2213230</v>
      </c>
      <c r="F2104" s="966">
        <f t="shared" si="430"/>
        <v>1426200</v>
      </c>
    </row>
    <row r="2105" spans="1:6" x14ac:dyDescent="0.25">
      <c r="A2105" s="1072">
        <v>22020801</v>
      </c>
      <c r="B2105" s="969" t="s">
        <v>1219</v>
      </c>
      <c r="C2105" s="969"/>
      <c r="D2105" s="453">
        <v>739900</v>
      </c>
      <c r="E2105" s="453">
        <v>2213230</v>
      </c>
      <c r="F2105" s="428">
        <v>1200000</v>
      </c>
    </row>
    <row r="2106" spans="1:6" ht="15" customHeight="1" x14ac:dyDescent="0.25">
      <c r="A2106" s="1072">
        <v>22020802</v>
      </c>
      <c r="B2106" s="969" t="s">
        <v>2567</v>
      </c>
      <c r="C2106" s="969"/>
      <c r="D2106" s="437"/>
      <c r="E2106" s="437"/>
      <c r="F2106" s="428"/>
    </row>
    <row r="2107" spans="1:6" ht="15" customHeight="1" x14ac:dyDescent="0.25">
      <c r="A2107" s="1072">
        <v>22020803</v>
      </c>
      <c r="B2107" s="969" t="s">
        <v>1223</v>
      </c>
      <c r="C2107" s="969"/>
      <c r="D2107" s="437"/>
      <c r="E2107" s="437"/>
      <c r="F2107" s="1025">
        <v>226200</v>
      </c>
    </row>
    <row r="2108" spans="1:6" ht="15" customHeight="1" x14ac:dyDescent="0.25">
      <c r="A2108" s="1070">
        <v>220210</v>
      </c>
      <c r="B2108" s="987" t="s">
        <v>1227</v>
      </c>
      <c r="C2108" s="966">
        <f>SUM(C2109:C2118)</f>
        <v>183977284</v>
      </c>
      <c r="D2108" s="966">
        <f t="shared" ref="D2108:F2108" si="431">SUM(D2109:D2118)</f>
        <v>3718436</v>
      </c>
      <c r="E2108" s="966">
        <f t="shared" si="431"/>
        <v>9789999</v>
      </c>
      <c r="F2108" s="966">
        <f t="shared" si="431"/>
        <v>12700000</v>
      </c>
    </row>
    <row r="2109" spans="1:6" x14ac:dyDescent="0.25">
      <c r="A2109" s="1072">
        <v>22021001</v>
      </c>
      <c r="B2109" s="969" t="s">
        <v>1228</v>
      </c>
      <c r="C2109" s="969"/>
      <c r="D2109" s="437">
        <v>90000</v>
      </c>
      <c r="E2109" s="437">
        <v>100000</v>
      </c>
      <c r="F2109" s="437">
        <v>500000</v>
      </c>
    </row>
    <row r="2110" spans="1:6" x14ac:dyDescent="0.25">
      <c r="A2110" s="1073" t="s">
        <v>1296</v>
      </c>
      <c r="B2110" s="969" t="s">
        <v>1229</v>
      </c>
      <c r="C2110" s="969"/>
      <c r="D2110" s="437">
        <v>10000</v>
      </c>
      <c r="E2110" s="437">
        <v>20000</v>
      </c>
      <c r="F2110" s="437">
        <v>400000</v>
      </c>
    </row>
    <row r="2111" spans="1:6" x14ac:dyDescent="0.25">
      <c r="A2111" s="1073" t="s">
        <v>1298</v>
      </c>
      <c r="B2111" s="969" t="s">
        <v>1231</v>
      </c>
      <c r="C2111" s="969"/>
      <c r="D2111" s="437"/>
      <c r="E2111" s="437"/>
      <c r="F2111" s="437">
        <v>200000</v>
      </c>
    </row>
    <row r="2112" spans="1:6" ht="15" customHeight="1" x14ac:dyDescent="0.25">
      <c r="A2112" s="1073" t="s">
        <v>1299</v>
      </c>
      <c r="B2112" s="969" t="s">
        <v>1243</v>
      </c>
      <c r="C2112" s="969"/>
      <c r="D2112" s="437">
        <v>10000</v>
      </c>
      <c r="E2112" s="437">
        <v>1000000</v>
      </c>
      <c r="F2112" s="437">
        <v>1000000</v>
      </c>
    </row>
    <row r="2113" spans="1:6" ht="15" customHeight="1" x14ac:dyDescent="0.25">
      <c r="A2113" s="1073">
        <v>22021010</v>
      </c>
      <c r="B2113" s="969" t="s">
        <v>2568</v>
      </c>
      <c r="C2113" s="969"/>
      <c r="D2113" s="437"/>
      <c r="E2113" s="437"/>
      <c r="F2113" s="437"/>
    </row>
    <row r="2114" spans="1:6" x14ac:dyDescent="0.25">
      <c r="A2114" s="1073" t="s">
        <v>1343</v>
      </c>
      <c r="B2114" s="969" t="s">
        <v>1233</v>
      </c>
      <c r="C2114" s="969"/>
      <c r="D2114" s="437">
        <v>28800</v>
      </c>
      <c r="E2114" s="437">
        <v>50000</v>
      </c>
      <c r="F2114" s="437">
        <v>100000</v>
      </c>
    </row>
    <row r="2115" spans="1:6" ht="15" customHeight="1" x14ac:dyDescent="0.25">
      <c r="A2115" s="1073">
        <v>22021022</v>
      </c>
      <c r="B2115" s="969" t="s">
        <v>1234</v>
      </c>
      <c r="C2115" s="969"/>
      <c r="D2115" s="437"/>
      <c r="E2115" s="437"/>
      <c r="F2115" s="437"/>
    </row>
    <row r="2116" spans="1:6" x14ac:dyDescent="0.25">
      <c r="A2116" s="1073">
        <v>22021023</v>
      </c>
      <c r="B2116" s="969" t="s">
        <v>1235</v>
      </c>
      <c r="C2116" s="969">
        <f>122391436+61585848</f>
        <v>183977284</v>
      </c>
      <c r="D2116" s="437">
        <v>3579636</v>
      </c>
      <c r="E2116" s="453">
        <v>8619999</v>
      </c>
      <c r="F2116" s="437">
        <v>10500000</v>
      </c>
    </row>
    <row r="2117" spans="1:6" ht="15" customHeight="1" x14ac:dyDescent="0.25">
      <c r="A2117" s="1073">
        <v>22021026</v>
      </c>
      <c r="B2117" s="969" t="s">
        <v>787</v>
      </c>
      <c r="C2117" s="969"/>
      <c r="D2117" s="437"/>
      <c r="E2117" s="437"/>
      <c r="F2117" s="437"/>
    </row>
    <row r="2118" spans="1:6" ht="15" customHeight="1" x14ac:dyDescent="0.25">
      <c r="A2118" s="1073">
        <v>22021049</v>
      </c>
      <c r="B2118" s="969" t="s">
        <v>2569</v>
      </c>
      <c r="C2118" s="969"/>
      <c r="D2118" s="437"/>
      <c r="E2118" s="437"/>
      <c r="F2118" s="437"/>
    </row>
    <row r="2119" spans="1:6" ht="15" customHeight="1" x14ac:dyDescent="0.25">
      <c r="A2119" s="1091"/>
      <c r="B2119" s="987" t="s">
        <v>2573</v>
      </c>
      <c r="C2119" s="997">
        <f>SUM(C2066,C2069,C2072,C2078,C2084,C2091,C2095,C2098,C2104,C2108)</f>
        <v>183977284</v>
      </c>
      <c r="D2119" s="997">
        <f>SUM(D2066,D2069,D2072,D2078,D2084,D2091,D2095,D2098,D2104,D2108)</f>
        <v>93661487</v>
      </c>
      <c r="E2119" s="997">
        <f>SUM(E2066,E2069,E2072,E2078,E2084,E2091,E2095,E2098,E2104,E2108)</f>
        <v>153493285.81999999</v>
      </c>
      <c r="F2119" s="997">
        <f>SUM(F2066,F2069,F2072,F2078,F2084,F2091,F2095,F2098,F2104,F2108)</f>
        <v>240955612</v>
      </c>
    </row>
    <row r="2120" spans="1:6" s="381" customFormat="1" ht="15" customHeight="1" x14ac:dyDescent="0.25">
      <c r="A2120" s="1228"/>
      <c r="B2120" s="1105"/>
      <c r="C2120" s="1105"/>
      <c r="D2120" s="1105"/>
      <c r="E2120" s="1005"/>
      <c r="F2120" s="1005"/>
    </row>
    <row r="2121" spans="1:6" ht="15" customHeight="1" x14ac:dyDescent="0.25">
      <c r="A2121" s="1446" t="s">
        <v>1365</v>
      </c>
      <c r="B2121" s="1446"/>
      <c r="C2121" s="981"/>
      <c r="D2121" s="437"/>
      <c r="E2121" s="437"/>
      <c r="F2121" s="437"/>
    </row>
    <row r="2122" spans="1:6" ht="29.25" customHeight="1" x14ac:dyDescent="0.25">
      <c r="A2122" s="1452" t="s">
        <v>2574</v>
      </c>
      <c r="B2122" s="1452"/>
      <c r="C2122" s="813"/>
      <c r="D2122" s="993"/>
      <c r="E2122" s="437"/>
      <c r="F2122" s="437"/>
    </row>
    <row r="2123" spans="1:6" x14ac:dyDescent="0.25">
      <c r="A2123" s="807">
        <v>22</v>
      </c>
      <c r="B2123" s="965" t="s">
        <v>1322</v>
      </c>
      <c r="C2123" s="966">
        <f>SUM(C2124:C2124)</f>
        <v>0</v>
      </c>
      <c r="D2123" s="966">
        <f>SUM(D2124:D2124)</f>
        <v>0</v>
      </c>
      <c r="E2123" s="966">
        <f>SUM(E2124:E2124)</f>
        <v>0</v>
      </c>
      <c r="F2123" s="966">
        <f>SUM(F2124:F2124)</f>
        <v>0</v>
      </c>
    </row>
    <row r="2124" spans="1:6" x14ac:dyDescent="0.25">
      <c r="A2124" s="429">
        <v>22</v>
      </c>
      <c r="B2124" s="430" t="s">
        <v>1322</v>
      </c>
      <c r="C2124" s="445"/>
      <c r="D2124" s="437"/>
      <c r="E2124" s="445"/>
      <c r="F2124" s="445"/>
    </row>
    <row r="2125" spans="1:6" x14ac:dyDescent="0.25">
      <c r="A2125" s="1070">
        <v>2202</v>
      </c>
      <c r="B2125" s="987" t="s">
        <v>1119</v>
      </c>
      <c r="C2125" s="997">
        <f>(C2176-C2123)</f>
        <v>1804000</v>
      </c>
      <c r="D2125" s="997">
        <f>(D2176-D2123)</f>
        <v>2763532</v>
      </c>
      <c r="E2125" s="997">
        <f>(E2176-E2123)</f>
        <v>8323666</v>
      </c>
      <c r="F2125" s="997">
        <f>(F2176-F2123)</f>
        <v>11256500</v>
      </c>
    </row>
    <row r="2126" spans="1:6" x14ac:dyDescent="0.25">
      <c r="A2126" s="1070">
        <v>220201</v>
      </c>
      <c r="B2126" s="987" t="s">
        <v>1129</v>
      </c>
      <c r="C2126" s="966">
        <f t="shared" ref="C2126" si="432">SUM(C2127:C2128)</f>
        <v>0</v>
      </c>
      <c r="D2126" s="966">
        <f>SUM(D2127:D2128)</f>
        <v>0</v>
      </c>
      <c r="E2126" s="966">
        <f t="shared" ref="E2126:F2126" si="433">SUM(E2127:E2128)</f>
        <v>0</v>
      </c>
      <c r="F2126" s="966">
        <f t="shared" si="433"/>
        <v>2000000</v>
      </c>
    </row>
    <row r="2127" spans="1:6" ht="13.5" customHeight="1" x14ac:dyDescent="0.25">
      <c r="A2127" s="1072">
        <v>22020101</v>
      </c>
      <c r="B2127" s="969" t="s">
        <v>1131</v>
      </c>
      <c r="C2127" s="969"/>
      <c r="D2127" s="437">
        <v>0</v>
      </c>
      <c r="E2127" s="437">
        <v>0</v>
      </c>
      <c r="F2127" s="428">
        <v>2000000</v>
      </c>
    </row>
    <row r="2128" spans="1:6" ht="15" customHeight="1" x14ac:dyDescent="0.25">
      <c r="A2128" s="1072" t="s">
        <v>1252</v>
      </c>
      <c r="B2128" s="969" t="s">
        <v>1253</v>
      </c>
      <c r="C2128" s="969"/>
      <c r="D2128" s="437">
        <v>0</v>
      </c>
      <c r="E2128" s="437">
        <v>0</v>
      </c>
      <c r="F2128" s="428"/>
    </row>
    <row r="2129" spans="1:6" ht="15" customHeight="1" x14ac:dyDescent="0.25">
      <c r="A2129" s="1070">
        <v>220202</v>
      </c>
      <c r="B2129" s="987" t="s">
        <v>1137</v>
      </c>
      <c r="C2129" s="966">
        <f t="shared" ref="C2129:E2129" si="434">SUM(C2130:C2134)</f>
        <v>0</v>
      </c>
      <c r="D2129" s="966">
        <f>SUM(D2130:D2134)</f>
        <v>176000</v>
      </c>
      <c r="E2129" s="966">
        <f t="shared" si="434"/>
        <v>176000</v>
      </c>
      <c r="F2129" s="966">
        <f>SUM(F2130:F2134)</f>
        <v>220000</v>
      </c>
    </row>
    <row r="2130" spans="1:6" x14ac:dyDescent="0.25">
      <c r="A2130" s="1072">
        <v>22020201</v>
      </c>
      <c r="B2130" s="969" t="s">
        <v>1139</v>
      </c>
      <c r="C2130" s="969"/>
      <c r="D2130" s="445">
        <v>40000</v>
      </c>
      <c r="E2130" s="445">
        <v>40000</v>
      </c>
      <c r="F2130" s="428">
        <v>60000</v>
      </c>
    </row>
    <row r="2131" spans="1:6" x14ac:dyDescent="0.25">
      <c r="A2131" s="1072">
        <v>22020202</v>
      </c>
      <c r="B2131" s="969" t="s">
        <v>1141</v>
      </c>
      <c r="C2131" s="969"/>
      <c r="D2131" s="445">
        <v>40000</v>
      </c>
      <c r="E2131" s="445">
        <v>40000</v>
      </c>
      <c r="F2131" s="428">
        <v>60000</v>
      </c>
    </row>
    <row r="2132" spans="1:6" x14ac:dyDescent="0.25">
      <c r="A2132" s="1072">
        <v>22020203</v>
      </c>
      <c r="B2132" s="969" t="s">
        <v>1143</v>
      </c>
      <c r="C2132" s="969"/>
      <c r="D2132" s="445">
        <v>96000</v>
      </c>
      <c r="E2132" s="445">
        <v>96000</v>
      </c>
      <c r="F2132" s="428">
        <v>100000</v>
      </c>
    </row>
    <row r="2133" spans="1:6" ht="15" customHeight="1" x14ac:dyDescent="0.25">
      <c r="A2133" s="1072">
        <v>22020204</v>
      </c>
      <c r="B2133" s="969" t="s">
        <v>1145</v>
      </c>
      <c r="C2133" s="969"/>
      <c r="D2133" s="437">
        <v>0</v>
      </c>
      <c r="E2133" s="437">
        <v>0</v>
      </c>
      <c r="F2133" s="428"/>
    </row>
    <row r="2134" spans="1:6" ht="15" customHeight="1" x14ac:dyDescent="0.25">
      <c r="A2134" s="1072">
        <v>22020205</v>
      </c>
      <c r="B2134" s="969" t="s">
        <v>1147</v>
      </c>
      <c r="C2134" s="969"/>
      <c r="D2134" s="437">
        <v>0</v>
      </c>
      <c r="E2134" s="437">
        <v>0</v>
      </c>
      <c r="F2134" s="428"/>
    </row>
    <row r="2135" spans="1:6" ht="15" customHeight="1" x14ac:dyDescent="0.25">
      <c r="A2135" s="1070">
        <v>220203</v>
      </c>
      <c r="B2135" s="987" t="s">
        <v>1149</v>
      </c>
      <c r="C2135" s="966">
        <f t="shared" ref="C2135:F2135" si="435">SUM(C2136:C2140)</f>
        <v>0</v>
      </c>
      <c r="D2135" s="966">
        <f>SUM(D2136:D2140)</f>
        <v>346400</v>
      </c>
      <c r="E2135" s="966">
        <f t="shared" si="435"/>
        <v>358400</v>
      </c>
      <c r="F2135" s="966">
        <f t="shared" si="435"/>
        <v>400000</v>
      </c>
    </row>
    <row r="2136" spans="1:6" ht="16.5" customHeight="1" x14ac:dyDescent="0.25">
      <c r="A2136" s="1072">
        <v>22020301</v>
      </c>
      <c r="B2136" s="969" t="s">
        <v>1151</v>
      </c>
      <c r="C2136" s="969"/>
      <c r="D2136" s="445">
        <v>182400</v>
      </c>
      <c r="E2136" s="445">
        <v>182400</v>
      </c>
      <c r="F2136" s="428">
        <v>200000</v>
      </c>
    </row>
    <row r="2137" spans="1:6" ht="15" customHeight="1" x14ac:dyDescent="0.25">
      <c r="A2137" s="1072">
        <v>22020302</v>
      </c>
      <c r="B2137" s="969" t="s">
        <v>1153</v>
      </c>
      <c r="C2137" s="969"/>
      <c r="D2137" s="437">
        <v>0</v>
      </c>
      <c r="E2137" s="437"/>
      <c r="F2137" s="428"/>
    </row>
    <row r="2138" spans="1:6" x14ac:dyDescent="0.25">
      <c r="A2138" s="1072">
        <v>22020303</v>
      </c>
      <c r="B2138" s="969" t="s">
        <v>1239</v>
      </c>
      <c r="C2138" s="969"/>
      <c r="D2138" s="437">
        <v>84000</v>
      </c>
      <c r="E2138" s="437">
        <v>96000</v>
      </c>
      <c r="F2138" s="428">
        <v>100000</v>
      </c>
    </row>
    <row r="2139" spans="1:6" ht="15" customHeight="1" x14ac:dyDescent="0.25">
      <c r="A2139" s="1072">
        <v>22020304</v>
      </c>
      <c r="B2139" s="969" t="s">
        <v>1157</v>
      </c>
      <c r="C2139" s="969"/>
      <c r="D2139" s="437">
        <v>0</v>
      </c>
      <c r="E2139" s="437"/>
      <c r="F2139" s="428"/>
    </row>
    <row r="2140" spans="1:6" x14ac:dyDescent="0.25">
      <c r="A2140" s="1072">
        <v>22020305</v>
      </c>
      <c r="B2140" s="969" t="s">
        <v>1159</v>
      </c>
      <c r="C2140" s="969"/>
      <c r="D2140" s="437">
        <v>80000</v>
      </c>
      <c r="E2140" s="437">
        <v>80000</v>
      </c>
      <c r="F2140" s="428">
        <v>100000</v>
      </c>
    </row>
    <row r="2141" spans="1:6" ht="15" customHeight="1" x14ac:dyDescent="0.25">
      <c r="A2141" s="1070">
        <v>220204</v>
      </c>
      <c r="B2141" s="987" t="s">
        <v>1173</v>
      </c>
      <c r="C2141" s="966">
        <f t="shared" ref="C2141:E2141" si="436">SUM(C2142:C2147)</f>
        <v>0</v>
      </c>
      <c r="D2141" s="966">
        <f>SUM(D2142:D2147)</f>
        <v>947132</v>
      </c>
      <c r="E2141" s="966">
        <f t="shared" si="436"/>
        <v>937266</v>
      </c>
      <c r="F2141" s="966">
        <f>SUM(F2142:F2147)</f>
        <v>1226500</v>
      </c>
    </row>
    <row r="2142" spans="1:6" ht="22.5" customHeight="1" x14ac:dyDescent="0.25">
      <c r="A2142" s="1072">
        <v>22020401</v>
      </c>
      <c r="B2142" s="969" t="s">
        <v>1175</v>
      </c>
      <c r="C2142" s="969"/>
      <c r="D2142" s="437">
        <v>76267</v>
      </c>
      <c r="E2142" s="437">
        <v>76266</v>
      </c>
      <c r="F2142" s="428">
        <v>100000</v>
      </c>
    </row>
    <row r="2143" spans="1:6" ht="22.5" customHeight="1" x14ac:dyDescent="0.25">
      <c r="A2143" s="1072">
        <v>22020402</v>
      </c>
      <c r="B2143" s="969" t="s">
        <v>1177</v>
      </c>
      <c r="C2143" s="969"/>
      <c r="D2143" s="437">
        <v>84333</v>
      </c>
      <c r="E2143" s="437">
        <v>84333.34</v>
      </c>
      <c r="F2143" s="428">
        <v>126500</v>
      </c>
    </row>
    <row r="2144" spans="1:6" ht="22.5" customHeight="1" x14ac:dyDescent="0.25">
      <c r="A2144" s="1072">
        <v>22020403</v>
      </c>
      <c r="B2144" s="969" t="s">
        <v>1179</v>
      </c>
      <c r="C2144" s="969"/>
      <c r="D2144" s="428">
        <v>0</v>
      </c>
      <c r="E2144" s="428">
        <v>0</v>
      </c>
      <c r="F2144" s="428">
        <v>0</v>
      </c>
    </row>
    <row r="2145" spans="1:6" x14ac:dyDescent="0.25">
      <c r="A2145" s="1072">
        <v>22020404</v>
      </c>
      <c r="B2145" s="969" t="s">
        <v>1181</v>
      </c>
      <c r="C2145" s="969"/>
      <c r="D2145" s="428">
        <v>0</v>
      </c>
      <c r="E2145" s="428">
        <v>0</v>
      </c>
      <c r="F2145" s="428"/>
    </row>
    <row r="2146" spans="1:6" x14ac:dyDescent="0.25">
      <c r="A2146" s="1072">
        <v>22020405</v>
      </c>
      <c r="B2146" s="969" t="s">
        <v>1183</v>
      </c>
      <c r="C2146" s="969"/>
      <c r="D2146" s="428">
        <v>0</v>
      </c>
      <c r="E2146" s="428">
        <v>0</v>
      </c>
      <c r="F2146" s="428"/>
    </row>
    <row r="2147" spans="1:6" ht="17.25" customHeight="1" x14ac:dyDescent="0.25">
      <c r="A2147" s="1072">
        <v>22020406</v>
      </c>
      <c r="B2147" s="969" t="s">
        <v>1185</v>
      </c>
      <c r="C2147" s="969"/>
      <c r="D2147" s="437">
        <v>786532</v>
      </c>
      <c r="E2147" s="437">
        <v>776666.66</v>
      </c>
      <c r="F2147" s="1066">
        <v>1000000</v>
      </c>
    </row>
    <row r="2148" spans="1:6" x14ac:dyDescent="0.25">
      <c r="A2148" s="1070">
        <v>220205</v>
      </c>
      <c r="B2148" s="987" t="s">
        <v>1189</v>
      </c>
      <c r="C2148" s="966">
        <f>SUM(C2149:C2151)</f>
        <v>0</v>
      </c>
      <c r="D2148" s="966">
        <f>SUM(D2149:D2151)</f>
        <v>0</v>
      </c>
      <c r="E2148" s="966">
        <f>SUM(E2149:E2151)</f>
        <v>500000</v>
      </c>
      <c r="F2148" s="966">
        <f>SUM(F2149:F2151)</f>
        <v>1500000</v>
      </c>
    </row>
    <row r="2149" spans="1:6" ht="20.25" customHeight="1" x14ac:dyDescent="0.25">
      <c r="A2149" s="1072">
        <v>22020501</v>
      </c>
      <c r="B2149" s="969" t="s">
        <v>1368</v>
      </c>
      <c r="C2149" s="969"/>
      <c r="D2149" s="437">
        <v>0</v>
      </c>
      <c r="E2149" s="437">
        <v>500000</v>
      </c>
      <c r="F2149" s="428">
        <v>1000000</v>
      </c>
    </row>
    <row r="2150" spans="1:6" ht="20.25" customHeight="1" x14ac:dyDescent="0.25">
      <c r="A2150" s="1072">
        <v>22020502</v>
      </c>
      <c r="B2150" s="969" t="s">
        <v>1193</v>
      </c>
      <c r="C2150" s="969"/>
      <c r="D2150" s="437"/>
      <c r="E2150" s="437"/>
      <c r="F2150" s="427"/>
    </row>
    <row r="2151" spans="1:6" ht="20.25" customHeight="1" x14ac:dyDescent="0.25">
      <c r="A2151" s="1072">
        <v>22020503</v>
      </c>
      <c r="B2151" s="969" t="s">
        <v>2566</v>
      </c>
      <c r="C2151" s="969"/>
      <c r="D2151" s="437"/>
      <c r="E2151" s="437">
        <v>0</v>
      </c>
      <c r="F2151" s="428">
        <v>500000</v>
      </c>
    </row>
    <row r="2152" spans="1:6" x14ac:dyDescent="0.25">
      <c r="A2152" s="1070">
        <v>220206</v>
      </c>
      <c r="B2152" s="987" t="s">
        <v>1195</v>
      </c>
      <c r="C2152" s="966">
        <f>SUM(C2153:C2154)</f>
        <v>0</v>
      </c>
      <c r="D2152" s="966">
        <f>SUM(D2153:D2154)</f>
        <v>80000</v>
      </c>
      <c r="E2152" s="966">
        <f>SUM(E2153:E2154)</f>
        <v>90000</v>
      </c>
      <c r="F2152" s="966">
        <f>SUM(F2153:F2154)</f>
        <v>100000</v>
      </c>
    </row>
    <row r="2153" spans="1:6" x14ac:dyDescent="0.25">
      <c r="A2153" s="1072">
        <v>22020601</v>
      </c>
      <c r="B2153" s="969" t="s">
        <v>1197</v>
      </c>
      <c r="C2153" s="969"/>
      <c r="D2153" s="437"/>
      <c r="E2153" s="437"/>
      <c r="F2153" s="427"/>
    </row>
    <row r="2154" spans="1:6" x14ac:dyDescent="0.25">
      <c r="A2154" s="1072">
        <v>22020605</v>
      </c>
      <c r="B2154" s="969" t="s">
        <v>1205</v>
      </c>
      <c r="C2154" s="969"/>
      <c r="D2154" s="437">
        <v>80000</v>
      </c>
      <c r="E2154" s="437">
        <v>90000</v>
      </c>
      <c r="F2154" s="428">
        <v>100000</v>
      </c>
    </row>
    <row r="2155" spans="1:6" ht="25.5" x14ac:dyDescent="0.25">
      <c r="A2155" s="1070">
        <v>220207</v>
      </c>
      <c r="B2155" s="987" t="s">
        <v>1285</v>
      </c>
      <c r="C2155" s="966">
        <f t="shared" ref="C2155:F2155" si="437">SUM(C2156:C2160)</f>
        <v>0</v>
      </c>
      <c r="D2155" s="966">
        <f>SUM(D2156:D2160)</f>
        <v>0</v>
      </c>
      <c r="E2155" s="966">
        <f t="shared" si="437"/>
        <v>0</v>
      </c>
      <c r="F2155" s="966">
        <f t="shared" si="437"/>
        <v>0</v>
      </c>
    </row>
    <row r="2156" spans="1:6" x14ac:dyDescent="0.25">
      <c r="A2156" s="1072">
        <v>22020701</v>
      </c>
      <c r="B2156" s="969" t="s">
        <v>1209</v>
      </c>
      <c r="C2156" s="969"/>
      <c r="D2156" s="437"/>
      <c r="E2156" s="437"/>
      <c r="F2156" s="428"/>
    </row>
    <row r="2157" spans="1:6" x14ac:dyDescent="0.25">
      <c r="A2157" s="1072">
        <v>22020702</v>
      </c>
      <c r="B2157" s="969" t="s">
        <v>1211</v>
      </c>
      <c r="C2157" s="969"/>
      <c r="D2157" s="437"/>
      <c r="E2157" s="437"/>
      <c r="F2157" s="428"/>
    </row>
    <row r="2158" spans="1:6" x14ac:dyDescent="0.25">
      <c r="A2158" s="1072">
        <v>22020703</v>
      </c>
      <c r="B2158" s="969" t="s">
        <v>1213</v>
      </c>
      <c r="C2158" s="969"/>
      <c r="D2158" s="437"/>
      <c r="E2158" s="437"/>
      <c r="F2158" s="428"/>
    </row>
    <row r="2159" spans="1:6" x14ac:dyDescent="0.25">
      <c r="A2159" s="1072">
        <v>22020704</v>
      </c>
      <c r="B2159" s="969" t="s">
        <v>1215</v>
      </c>
      <c r="C2159" s="969"/>
      <c r="D2159" s="437"/>
      <c r="E2159" s="437"/>
      <c r="F2159" s="428"/>
    </row>
    <row r="2160" spans="1:6" x14ac:dyDescent="0.25">
      <c r="A2160" s="1072">
        <v>22020706</v>
      </c>
      <c r="B2160" s="969" t="s">
        <v>1358</v>
      </c>
      <c r="C2160" s="969"/>
      <c r="D2160" s="437"/>
      <c r="E2160" s="437"/>
      <c r="F2160" s="428"/>
    </row>
    <row r="2161" spans="1:6" x14ac:dyDescent="0.25">
      <c r="A2161" s="1070">
        <v>220208</v>
      </c>
      <c r="B2161" s="987" t="s">
        <v>1217</v>
      </c>
      <c r="C2161" s="966">
        <f t="shared" ref="C2161:F2161" si="438">SUM(C2162:C2164)</f>
        <v>0</v>
      </c>
      <c r="D2161" s="966">
        <f>SUM(D2162:D2164)</f>
        <v>392000</v>
      </c>
      <c r="E2161" s="966">
        <f t="shared" si="438"/>
        <v>432000</v>
      </c>
      <c r="F2161" s="966">
        <f t="shared" si="438"/>
        <v>400000</v>
      </c>
    </row>
    <row r="2162" spans="1:6" x14ac:dyDescent="0.25">
      <c r="A2162" s="1072">
        <v>22020801</v>
      </c>
      <c r="B2162" s="969" t="s">
        <v>1219</v>
      </c>
      <c r="C2162" s="969"/>
      <c r="D2162" s="437">
        <v>232000</v>
      </c>
      <c r="E2162" s="437">
        <v>232000</v>
      </c>
      <c r="F2162" s="428">
        <v>200000</v>
      </c>
    </row>
    <row r="2163" spans="1:6" x14ac:dyDescent="0.25">
      <c r="A2163" s="1072">
        <v>22020802</v>
      </c>
      <c r="B2163" s="969" t="s">
        <v>2567</v>
      </c>
      <c r="C2163" s="969"/>
      <c r="D2163" s="437">
        <v>0</v>
      </c>
      <c r="E2163" s="437"/>
      <c r="F2163" s="428"/>
    </row>
    <row r="2164" spans="1:6" x14ac:dyDescent="0.25">
      <c r="A2164" s="1072">
        <v>22020803</v>
      </c>
      <c r="B2164" s="969" t="s">
        <v>1223</v>
      </c>
      <c r="C2164" s="969"/>
      <c r="D2164" s="437">
        <v>160000</v>
      </c>
      <c r="E2164" s="437">
        <v>200000</v>
      </c>
      <c r="F2164" s="428">
        <v>200000</v>
      </c>
    </row>
    <row r="2165" spans="1:6" x14ac:dyDescent="0.25">
      <c r="A2165" s="1070">
        <v>220210</v>
      </c>
      <c r="B2165" s="987" t="s">
        <v>1227</v>
      </c>
      <c r="C2165" s="966">
        <f t="shared" ref="C2165:E2165" si="439">SUM(C2166:C2175)</f>
        <v>1804000</v>
      </c>
      <c r="D2165" s="966">
        <f>SUM(D2166:D2175)</f>
        <v>822000</v>
      </c>
      <c r="E2165" s="966">
        <f t="shared" si="439"/>
        <v>5830000</v>
      </c>
      <c r="F2165" s="966">
        <f>SUM(F2166:F2175)</f>
        <v>5410000</v>
      </c>
    </row>
    <row r="2166" spans="1:6" ht="18.75" customHeight="1" x14ac:dyDescent="0.25">
      <c r="A2166" s="1072">
        <v>22021001</v>
      </c>
      <c r="B2166" s="969" t="s">
        <v>1228</v>
      </c>
      <c r="C2166" s="969"/>
      <c r="D2166" s="437">
        <v>200000</v>
      </c>
      <c r="E2166" s="437">
        <v>200000</v>
      </c>
      <c r="F2166" s="428">
        <v>250000</v>
      </c>
    </row>
    <row r="2167" spans="1:6" ht="18.75" customHeight="1" x14ac:dyDescent="0.25">
      <c r="A2167" s="1073" t="s">
        <v>1296</v>
      </c>
      <c r="B2167" s="969" t="s">
        <v>1229</v>
      </c>
      <c r="C2167" s="969"/>
      <c r="D2167" s="437">
        <v>0</v>
      </c>
      <c r="E2167" s="428">
        <v>2500000</v>
      </c>
      <c r="F2167" s="428">
        <v>500000</v>
      </c>
    </row>
    <row r="2168" spans="1:6" x14ac:dyDescent="0.25">
      <c r="A2168" s="1073" t="s">
        <v>1298</v>
      </c>
      <c r="B2168" s="969" t="s">
        <v>1231</v>
      </c>
      <c r="C2168" s="969"/>
      <c r="D2168" s="437">
        <v>35000</v>
      </c>
      <c r="E2168" s="437">
        <v>40000</v>
      </c>
      <c r="F2168" s="428">
        <v>60000</v>
      </c>
    </row>
    <row r="2169" spans="1:6" x14ac:dyDescent="0.25">
      <c r="A2169" s="1073" t="s">
        <v>1299</v>
      </c>
      <c r="B2169" s="969" t="s">
        <v>1243</v>
      </c>
      <c r="C2169" s="969"/>
      <c r="D2169" s="437">
        <v>0</v>
      </c>
      <c r="E2169" s="437">
        <v>0</v>
      </c>
      <c r="F2169" s="428" t="s">
        <v>1264</v>
      </c>
    </row>
    <row r="2170" spans="1:6" x14ac:dyDescent="0.25">
      <c r="A2170" s="1073">
        <v>22021010</v>
      </c>
      <c r="B2170" s="969" t="s">
        <v>2568</v>
      </c>
      <c r="C2170" s="969"/>
      <c r="D2170" s="437">
        <v>0</v>
      </c>
      <c r="E2170" s="437">
        <v>0</v>
      </c>
      <c r="F2170" s="428">
        <v>0</v>
      </c>
    </row>
    <row r="2171" spans="1:6" x14ac:dyDescent="0.25">
      <c r="A2171" s="1073" t="s">
        <v>1343</v>
      </c>
      <c r="B2171" s="969" t="s">
        <v>1233</v>
      </c>
      <c r="C2171" s="969"/>
      <c r="D2171" s="437"/>
      <c r="E2171" s="437">
        <v>90000</v>
      </c>
      <c r="F2171" s="428">
        <v>100000</v>
      </c>
    </row>
    <row r="2172" spans="1:6" ht="17.25" customHeight="1" x14ac:dyDescent="0.25">
      <c r="A2172" s="1073">
        <v>22021021</v>
      </c>
      <c r="B2172" s="969" t="s">
        <v>2575</v>
      </c>
      <c r="C2172" s="969"/>
      <c r="D2172" s="437">
        <v>0</v>
      </c>
      <c r="E2172" s="428">
        <v>1000000</v>
      </c>
      <c r="F2172" s="428">
        <v>1000000</v>
      </c>
    </row>
    <row r="2173" spans="1:6" ht="17.25" customHeight="1" x14ac:dyDescent="0.25">
      <c r="A2173" s="1073">
        <v>22021023</v>
      </c>
      <c r="B2173" s="969" t="s">
        <v>1235</v>
      </c>
      <c r="C2173" s="969">
        <v>1804000</v>
      </c>
      <c r="D2173" s="437">
        <v>587000</v>
      </c>
      <c r="E2173" s="428">
        <v>1000000</v>
      </c>
      <c r="F2173" s="428">
        <v>1000000</v>
      </c>
    </row>
    <row r="2174" spans="1:6" ht="23.25" customHeight="1" x14ac:dyDescent="0.25">
      <c r="A2174" s="1073">
        <v>22021026</v>
      </c>
      <c r="B2174" s="969" t="s">
        <v>787</v>
      </c>
      <c r="C2174" s="969"/>
      <c r="D2174" s="437">
        <v>0</v>
      </c>
      <c r="E2174" s="428">
        <v>1000000</v>
      </c>
      <c r="F2174" s="428">
        <v>500000</v>
      </c>
    </row>
    <row r="2175" spans="1:6" x14ac:dyDescent="0.25">
      <c r="A2175" s="1073">
        <v>22021049</v>
      </c>
      <c r="B2175" s="969" t="s">
        <v>2569</v>
      </c>
      <c r="C2175" s="969"/>
      <c r="D2175" s="437"/>
      <c r="E2175" s="437"/>
      <c r="F2175" s="428">
        <v>2000000</v>
      </c>
    </row>
    <row r="2176" spans="1:6" x14ac:dyDescent="0.25">
      <c r="A2176" s="1091"/>
      <c r="B2176" s="987" t="s">
        <v>2576</v>
      </c>
      <c r="C2176" s="997">
        <f>SUM(C2123,C2126,C2129,C2135,C2141,C2148,C2152,C2155,C2161,C2165)</f>
        <v>1804000</v>
      </c>
      <c r="D2176" s="997">
        <f>SUM(D2123,D2126,D2129,D2135,D2141,D2148,D2152,D2155,D2161,D2165)</f>
        <v>2763532</v>
      </c>
      <c r="E2176" s="997">
        <f>SUM(E2123,E2126,E2129,E2135,E2141,E2148,E2152,E2155,E2161,E2165)</f>
        <v>8323666</v>
      </c>
      <c r="F2176" s="997">
        <f>SUM(F2123,F2126,F2129,F2135,F2141,F2148,F2152,F2155,F2161,F2165)</f>
        <v>11256500</v>
      </c>
    </row>
    <row r="2177" spans="1:6" s="381" customFormat="1" x14ac:dyDescent="0.25">
      <c r="A2177" s="1228"/>
      <c r="B2177" s="1105"/>
      <c r="C2177" s="1105"/>
      <c r="D2177" s="1005"/>
      <c r="E2177" s="1005"/>
      <c r="F2177" s="1005"/>
    </row>
    <row r="2178" spans="1:6" x14ac:dyDescent="0.25">
      <c r="A2178" s="1446" t="s">
        <v>1365</v>
      </c>
      <c r="B2178" s="1446"/>
      <c r="C2178" s="981"/>
      <c r="D2178" s="437"/>
      <c r="E2178" s="437"/>
      <c r="F2178" s="437"/>
    </row>
    <row r="2179" spans="1:6" ht="30" customHeight="1" x14ac:dyDescent="0.25">
      <c r="A2179" s="1451" t="s">
        <v>2577</v>
      </c>
      <c r="B2179" s="1451"/>
      <c r="C2179" s="610"/>
      <c r="D2179" s="993"/>
      <c r="E2179" s="437"/>
      <c r="F2179" s="437"/>
    </row>
    <row r="2180" spans="1:6" x14ac:dyDescent="0.25">
      <c r="A2180" s="1070">
        <v>21</v>
      </c>
      <c r="B2180" s="987" t="s">
        <v>1125</v>
      </c>
      <c r="C2180" s="966">
        <f t="shared" ref="C2180:F2180" si="440">SUM(C2182:C2182)</f>
        <v>140186102</v>
      </c>
      <c r="D2180" s="966">
        <f>SUM(D2182:D2182)</f>
        <v>135546003</v>
      </c>
      <c r="E2180" s="966">
        <f t="shared" si="440"/>
        <v>139999999.90000001</v>
      </c>
      <c r="F2180" s="966">
        <f t="shared" si="440"/>
        <v>150000000</v>
      </c>
    </row>
    <row r="2181" spans="1:6" x14ac:dyDescent="0.25">
      <c r="A2181" s="1071">
        <v>210101</v>
      </c>
      <c r="B2181" s="813" t="s">
        <v>1126</v>
      </c>
      <c r="C2181" s="813"/>
      <c r="D2181" s="450"/>
      <c r="E2181" s="450"/>
      <c r="F2181" s="450"/>
    </row>
    <row r="2182" spans="1:6" x14ac:dyDescent="0.25">
      <c r="A2182" s="1072">
        <v>21010101</v>
      </c>
      <c r="B2182" s="969" t="s">
        <v>1127</v>
      </c>
      <c r="C2182" s="969">
        <v>140186102</v>
      </c>
      <c r="D2182" s="450">
        <v>135546003</v>
      </c>
      <c r="E2182" s="450">
        <v>139999999.90000001</v>
      </c>
      <c r="F2182" s="1002">
        <v>150000000</v>
      </c>
    </row>
    <row r="2183" spans="1:6" x14ac:dyDescent="0.25">
      <c r="A2183" s="1070">
        <v>2202</v>
      </c>
      <c r="B2183" s="987" t="s">
        <v>1119</v>
      </c>
      <c r="C2183" s="987">
        <f>(C2235-C2180)</f>
        <v>25306280</v>
      </c>
      <c r="D2183" s="987">
        <f>(D2235-D2180)</f>
        <v>38270328.650000006</v>
      </c>
      <c r="E2183" s="987">
        <f t="shared" ref="E2183" si="441">(E2235-E2180)</f>
        <v>47446705.659999996</v>
      </c>
      <c r="F2183" s="987">
        <f>(F2235-F2180)</f>
        <v>51010800</v>
      </c>
    </row>
    <row r="2184" spans="1:6" x14ac:dyDescent="0.25">
      <c r="A2184" s="1070">
        <v>220201</v>
      </c>
      <c r="B2184" s="987" t="s">
        <v>1129</v>
      </c>
      <c r="C2184" s="966">
        <f t="shared" ref="C2184" si="442">SUM(C2185:C2186)</f>
        <v>10000</v>
      </c>
      <c r="D2184" s="966">
        <f>SUM(D2185:D2186)</f>
        <v>1675000</v>
      </c>
      <c r="E2184" s="966">
        <f t="shared" ref="E2184:F2184" si="443">SUM(E2185:E2186)</f>
        <v>2000000</v>
      </c>
      <c r="F2184" s="966">
        <f t="shared" si="443"/>
        <v>2084000</v>
      </c>
    </row>
    <row r="2185" spans="1:6" x14ac:dyDescent="0.25">
      <c r="A2185" s="1072">
        <v>22020101</v>
      </c>
      <c r="B2185" s="969" t="s">
        <v>1131</v>
      </c>
      <c r="C2185" s="969">
        <v>10000</v>
      </c>
      <c r="D2185" s="450">
        <v>1675000</v>
      </c>
      <c r="E2185" s="450">
        <v>2000000</v>
      </c>
      <c r="F2185" s="1005">
        <v>2084000</v>
      </c>
    </row>
    <row r="2186" spans="1:6" x14ac:dyDescent="0.25">
      <c r="A2186" s="1072" t="s">
        <v>1252</v>
      </c>
      <c r="B2186" s="969" t="s">
        <v>1253</v>
      </c>
      <c r="C2186" s="969"/>
      <c r="D2186" s="450"/>
      <c r="E2186" s="450"/>
      <c r="F2186" s="450"/>
    </row>
    <row r="2187" spans="1:6" x14ac:dyDescent="0.25">
      <c r="A2187" s="1070">
        <v>220202</v>
      </c>
      <c r="B2187" s="987" t="s">
        <v>1137</v>
      </c>
      <c r="C2187" s="966">
        <f t="shared" ref="C2187:F2187" si="444">SUM(C2188:C2192)</f>
        <v>0</v>
      </c>
      <c r="D2187" s="966">
        <f>SUM(D2188:D2192)</f>
        <v>225000</v>
      </c>
      <c r="E2187" s="966">
        <f t="shared" si="444"/>
        <v>300000</v>
      </c>
      <c r="F2187" s="966">
        <f t="shared" si="444"/>
        <v>500000</v>
      </c>
    </row>
    <row r="2188" spans="1:6" x14ac:dyDescent="0.25">
      <c r="A2188" s="1072">
        <v>22020201</v>
      </c>
      <c r="B2188" s="969" t="s">
        <v>1139</v>
      </c>
      <c r="C2188" s="969"/>
      <c r="D2188" s="450"/>
      <c r="E2188" s="450"/>
      <c r="F2188" s="450"/>
    </row>
    <row r="2189" spans="1:6" x14ac:dyDescent="0.25">
      <c r="A2189" s="1072">
        <v>22020202</v>
      </c>
      <c r="B2189" s="969" t="s">
        <v>1141</v>
      </c>
      <c r="C2189" s="969"/>
      <c r="D2189" s="450"/>
      <c r="E2189" s="450"/>
      <c r="F2189" s="450"/>
    </row>
    <row r="2190" spans="1:6" x14ac:dyDescent="0.25">
      <c r="A2190" s="1072">
        <v>22020203</v>
      </c>
      <c r="B2190" s="969" t="s">
        <v>1145</v>
      </c>
      <c r="C2190" s="969"/>
      <c r="D2190" s="450"/>
      <c r="E2190" s="450"/>
      <c r="F2190" s="450"/>
    </row>
    <row r="2191" spans="1:6" x14ac:dyDescent="0.25">
      <c r="A2191" s="1072">
        <v>22020204</v>
      </c>
      <c r="B2191" s="969" t="s">
        <v>1143</v>
      </c>
      <c r="C2191" s="969"/>
      <c r="D2191" s="450">
        <v>225000</v>
      </c>
      <c r="E2191" s="450">
        <v>300000</v>
      </c>
      <c r="F2191" s="437">
        <v>500000</v>
      </c>
    </row>
    <row r="2192" spans="1:6" x14ac:dyDescent="0.25">
      <c r="A2192" s="1072">
        <v>22020205</v>
      </c>
      <c r="B2192" s="969" t="s">
        <v>1147</v>
      </c>
      <c r="C2192" s="969"/>
      <c r="D2192" s="450"/>
      <c r="E2192" s="1092"/>
      <c r="F2192" s="1092"/>
    </row>
    <row r="2193" spans="1:6" x14ac:dyDescent="0.25">
      <c r="A2193" s="1070">
        <v>220203</v>
      </c>
      <c r="B2193" s="987" t="s">
        <v>1149</v>
      </c>
      <c r="C2193" s="966">
        <f>SUM(C2194:C2198)</f>
        <v>226720</v>
      </c>
      <c r="D2193" s="966">
        <f>SUM(D2194:D2198)</f>
        <v>1494607</v>
      </c>
      <c r="E2193" s="966">
        <f t="shared" ref="E2193" si="445">SUM(E2194:E2198)</f>
        <v>2049850</v>
      </c>
      <c r="F2193" s="966">
        <f>SUM(F2194:F2198)</f>
        <v>1462000</v>
      </c>
    </row>
    <row r="2194" spans="1:6" x14ac:dyDescent="0.25">
      <c r="A2194" s="1072">
        <v>22020301</v>
      </c>
      <c r="B2194" s="969" t="s">
        <v>1151</v>
      </c>
      <c r="C2194" s="969">
        <v>16720</v>
      </c>
      <c r="D2194" s="1093">
        <v>694974</v>
      </c>
      <c r="E2194" s="450">
        <v>1000000</v>
      </c>
      <c r="F2194" s="437">
        <v>700000</v>
      </c>
    </row>
    <row r="2195" spans="1:6" x14ac:dyDescent="0.25">
      <c r="A2195" s="1072">
        <v>22020302</v>
      </c>
      <c r="B2195" s="969" t="s">
        <v>1153</v>
      </c>
      <c r="C2195" s="969"/>
      <c r="D2195" s="982"/>
      <c r="E2195" s="982"/>
      <c r="F2195" s="437"/>
    </row>
    <row r="2196" spans="1:6" x14ac:dyDescent="0.25">
      <c r="A2196" s="1072">
        <v>22020303</v>
      </c>
      <c r="B2196" s="969" t="s">
        <v>1155</v>
      </c>
      <c r="C2196" s="969">
        <v>180000</v>
      </c>
      <c r="D2196" s="450">
        <v>558450</v>
      </c>
      <c r="E2196" s="450">
        <v>654783.34</v>
      </c>
      <c r="F2196" s="437">
        <v>412000</v>
      </c>
    </row>
    <row r="2197" spans="1:6" x14ac:dyDescent="0.25">
      <c r="A2197" s="1072">
        <v>22020304</v>
      </c>
      <c r="B2197" s="969" t="s">
        <v>1157</v>
      </c>
      <c r="C2197" s="969">
        <v>30000</v>
      </c>
      <c r="D2197" s="450">
        <v>32600</v>
      </c>
      <c r="E2197" s="450">
        <v>38400</v>
      </c>
      <c r="F2197" s="437">
        <v>50000</v>
      </c>
    </row>
    <row r="2198" spans="1:6" x14ac:dyDescent="0.25">
      <c r="A2198" s="1072">
        <v>22020305</v>
      </c>
      <c r="B2198" s="969" t="s">
        <v>1159</v>
      </c>
      <c r="C2198" s="969"/>
      <c r="D2198" s="1010">
        <v>208583</v>
      </c>
      <c r="E2198" s="1010">
        <v>356666.66000000003</v>
      </c>
      <c r="F2198" s="437">
        <v>300000</v>
      </c>
    </row>
    <row r="2199" spans="1:6" x14ac:dyDescent="0.25">
      <c r="A2199" s="1070">
        <v>220204</v>
      </c>
      <c r="B2199" s="987" t="s">
        <v>1173</v>
      </c>
      <c r="C2199" s="966">
        <f>SUM(C2200:C2205)</f>
        <v>945000</v>
      </c>
      <c r="D2199" s="966">
        <f>SUM(D2200:D2205)</f>
        <v>1141450</v>
      </c>
      <c r="E2199" s="966">
        <f t="shared" ref="E2199" si="446">SUM(E2200:E2205)</f>
        <v>1286666.6599999999</v>
      </c>
      <c r="F2199" s="966">
        <f>SUM(F2200:F2205)</f>
        <v>2200000</v>
      </c>
    </row>
    <row r="2200" spans="1:6" x14ac:dyDescent="0.25">
      <c r="A2200" s="1072">
        <v>22020401</v>
      </c>
      <c r="B2200" s="969" t="s">
        <v>1175</v>
      </c>
      <c r="C2200" s="969">
        <v>375000</v>
      </c>
      <c r="D2200" s="450">
        <v>738117</v>
      </c>
      <c r="E2200" s="450">
        <v>800000</v>
      </c>
      <c r="F2200" s="437">
        <v>1000000</v>
      </c>
    </row>
    <row r="2201" spans="1:6" x14ac:dyDescent="0.25">
      <c r="A2201" s="1072">
        <v>22020402</v>
      </c>
      <c r="B2201" s="969" t="s">
        <v>1177</v>
      </c>
      <c r="C2201" s="969">
        <v>360000</v>
      </c>
      <c r="D2201" s="450">
        <v>175000</v>
      </c>
      <c r="E2201" s="450">
        <v>200000</v>
      </c>
      <c r="F2201" s="437">
        <v>500000</v>
      </c>
    </row>
    <row r="2202" spans="1:6" x14ac:dyDescent="0.25">
      <c r="A2202" s="1072">
        <v>22020403</v>
      </c>
      <c r="B2202" s="969" t="s">
        <v>1179</v>
      </c>
      <c r="C2202" s="969"/>
      <c r="D2202" s="450">
        <v>0</v>
      </c>
      <c r="E2202" s="450">
        <v>0</v>
      </c>
      <c r="F2202" s="437"/>
    </row>
    <row r="2203" spans="1:6" x14ac:dyDescent="0.25">
      <c r="A2203" s="1072">
        <v>22020404</v>
      </c>
      <c r="B2203" s="969" t="s">
        <v>1181</v>
      </c>
      <c r="C2203" s="969">
        <v>120000</v>
      </c>
      <c r="D2203" s="450">
        <v>135000</v>
      </c>
      <c r="E2203" s="450">
        <v>170000</v>
      </c>
      <c r="F2203" s="437">
        <v>500000</v>
      </c>
    </row>
    <row r="2204" spans="1:6" x14ac:dyDescent="0.25">
      <c r="A2204" s="1072">
        <v>22020405</v>
      </c>
      <c r="B2204" s="969" t="s">
        <v>1183</v>
      </c>
      <c r="C2204" s="969">
        <v>90000</v>
      </c>
      <c r="D2204" s="450">
        <v>93333</v>
      </c>
      <c r="E2204" s="450">
        <v>116666.66</v>
      </c>
      <c r="F2204" s="437">
        <v>200000</v>
      </c>
    </row>
    <row r="2205" spans="1:6" x14ac:dyDescent="0.25">
      <c r="A2205" s="1072">
        <v>22020406</v>
      </c>
      <c r="B2205" s="969" t="s">
        <v>1185</v>
      </c>
      <c r="C2205" s="969"/>
      <c r="D2205" s="1010"/>
      <c r="E2205" s="1010"/>
      <c r="F2205" s="437"/>
    </row>
    <row r="2206" spans="1:6" x14ac:dyDescent="0.25">
      <c r="A2206" s="1070">
        <v>220205</v>
      </c>
      <c r="B2206" s="987" t="s">
        <v>1189</v>
      </c>
      <c r="C2206" s="966">
        <f>SUM(C2207:C2209)</f>
        <v>2204830</v>
      </c>
      <c r="D2206" s="966">
        <f>SUM(D2207:D2209)</f>
        <v>5501400</v>
      </c>
      <c r="E2206" s="966">
        <f t="shared" ref="E2206" si="447">SUM(E2207:E2209)</f>
        <v>6000000</v>
      </c>
      <c r="F2206" s="966">
        <f>SUM(F2207:F2209)</f>
        <v>6600000</v>
      </c>
    </row>
    <row r="2207" spans="1:6" x14ac:dyDescent="0.25">
      <c r="A2207" s="1072">
        <v>22020501</v>
      </c>
      <c r="B2207" s="969" t="s">
        <v>1191</v>
      </c>
      <c r="C2207" s="969"/>
      <c r="D2207" s="450">
        <v>0</v>
      </c>
      <c r="E2207" s="450">
        <v>0</v>
      </c>
      <c r="F2207" s="437">
        <v>600000</v>
      </c>
    </row>
    <row r="2208" spans="1:6" x14ac:dyDescent="0.25">
      <c r="A2208" s="1072">
        <v>22020502</v>
      </c>
      <c r="B2208" s="969" t="s">
        <v>1193</v>
      </c>
      <c r="C2208" s="969"/>
      <c r="D2208" s="450">
        <v>0</v>
      </c>
      <c r="E2208" s="450">
        <v>0</v>
      </c>
      <c r="F2208" s="437"/>
    </row>
    <row r="2209" spans="1:6" ht="25.5" x14ac:dyDescent="0.25">
      <c r="A2209" s="1072">
        <v>22020503</v>
      </c>
      <c r="B2209" s="969" t="s">
        <v>1307</v>
      </c>
      <c r="C2209" s="969">
        <v>2204830</v>
      </c>
      <c r="D2209" s="982">
        <v>5501400</v>
      </c>
      <c r="E2209" s="450">
        <v>6000000</v>
      </c>
      <c r="F2209" s="450">
        <v>6000000</v>
      </c>
    </row>
    <row r="2210" spans="1:6" ht="19.5" customHeight="1" x14ac:dyDescent="0.25">
      <c r="A2210" s="1070">
        <v>220206</v>
      </c>
      <c r="B2210" s="987" t="s">
        <v>1195</v>
      </c>
      <c r="C2210" s="966">
        <f>SUM(C2211:C2212)</f>
        <v>0</v>
      </c>
      <c r="D2210" s="966">
        <f>SUM(D2211:D2212)</f>
        <v>533333</v>
      </c>
      <c r="E2210" s="966">
        <f t="shared" ref="E2210" si="448">SUM(E2211:E2212)</f>
        <v>800000</v>
      </c>
      <c r="F2210" s="966">
        <f>SUM(F2211:F2212)</f>
        <v>500000</v>
      </c>
    </row>
    <row r="2211" spans="1:6" ht="19.5" customHeight="1" x14ac:dyDescent="0.25">
      <c r="A2211" s="1072">
        <v>22020601</v>
      </c>
      <c r="B2211" s="969" t="s">
        <v>1197</v>
      </c>
      <c r="C2211" s="969"/>
      <c r="D2211" s="1010"/>
      <c r="E2211" s="1094"/>
      <c r="F2211" s="1094"/>
    </row>
    <row r="2212" spans="1:6" x14ac:dyDescent="0.25">
      <c r="A2212" s="1072">
        <v>22020605</v>
      </c>
      <c r="B2212" s="969" t="s">
        <v>1205</v>
      </c>
      <c r="C2212" s="969"/>
      <c r="D2212" s="450">
        <v>533333</v>
      </c>
      <c r="E2212" s="450">
        <v>800000</v>
      </c>
      <c r="F2212" s="437">
        <v>500000</v>
      </c>
    </row>
    <row r="2213" spans="1:6" x14ac:dyDescent="0.25">
      <c r="A2213" s="1070">
        <v>220207</v>
      </c>
      <c r="B2213" s="987" t="s">
        <v>1207</v>
      </c>
      <c r="C2213" s="966">
        <f t="shared" ref="C2213:F2213" si="449">SUM(C2214:C2218)</f>
        <v>0</v>
      </c>
      <c r="D2213" s="966">
        <f>SUM(D2214:D2218)</f>
        <v>0</v>
      </c>
      <c r="E2213" s="966">
        <f t="shared" si="449"/>
        <v>0</v>
      </c>
      <c r="F2213" s="966">
        <f t="shared" si="449"/>
        <v>0</v>
      </c>
    </row>
    <row r="2214" spans="1:6" x14ac:dyDescent="0.25">
      <c r="A2214" s="1072">
        <v>22020701</v>
      </c>
      <c r="B2214" s="969" t="s">
        <v>1209</v>
      </c>
      <c r="C2214" s="969"/>
      <c r="D2214" s="450"/>
      <c r="E2214" s="450"/>
      <c r="F2214" s="450"/>
    </row>
    <row r="2215" spans="1:6" x14ac:dyDescent="0.25">
      <c r="A2215" s="1072">
        <v>22020702</v>
      </c>
      <c r="B2215" s="969" t="s">
        <v>1211</v>
      </c>
      <c r="C2215" s="969"/>
      <c r="D2215" s="450"/>
      <c r="E2215" s="450"/>
      <c r="F2215" s="450"/>
    </row>
    <row r="2216" spans="1:6" x14ac:dyDescent="0.25">
      <c r="A2216" s="1072">
        <v>22020703</v>
      </c>
      <c r="B2216" s="969" t="s">
        <v>1213</v>
      </c>
      <c r="C2216" s="969"/>
      <c r="D2216" s="450"/>
      <c r="E2216" s="450"/>
      <c r="F2216" s="450"/>
    </row>
    <row r="2217" spans="1:6" x14ac:dyDescent="0.25">
      <c r="A2217" s="1072">
        <v>22020704</v>
      </c>
      <c r="B2217" s="969" t="s">
        <v>1215</v>
      </c>
      <c r="C2217" s="969"/>
      <c r="D2217" s="450"/>
      <c r="E2217" s="450"/>
      <c r="F2217" s="450"/>
    </row>
    <row r="2218" spans="1:6" x14ac:dyDescent="0.25">
      <c r="A2218" s="1072">
        <v>22020705</v>
      </c>
      <c r="B2218" s="969" t="s">
        <v>2578</v>
      </c>
      <c r="C2218" s="969"/>
      <c r="D2218" s="450"/>
      <c r="E2218" s="450"/>
      <c r="F2218" s="450"/>
    </row>
    <row r="2219" spans="1:6" x14ac:dyDescent="0.25">
      <c r="A2219" s="1070">
        <v>220208</v>
      </c>
      <c r="B2219" s="987" t="s">
        <v>1217</v>
      </c>
      <c r="C2219" s="966">
        <f>SUM(C2220:C2222)</f>
        <v>143280</v>
      </c>
      <c r="D2219" s="966">
        <f>SUM(D2220:D2222)</f>
        <v>1191020</v>
      </c>
      <c r="E2219" s="966">
        <f t="shared" ref="E2219" si="450">SUM(E2220:E2222)</f>
        <v>1195120</v>
      </c>
      <c r="F2219" s="966">
        <f>SUM(F2220:F2222)</f>
        <v>1400000</v>
      </c>
    </row>
    <row r="2220" spans="1:6" x14ac:dyDescent="0.25">
      <c r="A2220" s="1072">
        <v>22020801</v>
      </c>
      <c r="B2220" s="969" t="s">
        <v>1219</v>
      </c>
      <c r="C2220" s="969">
        <v>113280</v>
      </c>
      <c r="D2220" s="450">
        <v>1085760</v>
      </c>
      <c r="E2220" s="450">
        <v>1085760</v>
      </c>
      <c r="F2220" s="437">
        <v>1000000</v>
      </c>
    </row>
    <row r="2221" spans="1:6" x14ac:dyDescent="0.25">
      <c r="A2221" s="1072">
        <v>22020802</v>
      </c>
      <c r="B2221" s="969" t="s">
        <v>1221</v>
      </c>
      <c r="C2221" s="969">
        <v>0</v>
      </c>
      <c r="D2221" s="450"/>
      <c r="E2221" s="450">
        <v>0</v>
      </c>
      <c r="F2221" s="437"/>
    </row>
    <row r="2222" spans="1:6" x14ac:dyDescent="0.25">
      <c r="A2222" s="1072">
        <v>22020803</v>
      </c>
      <c r="B2222" s="969" t="s">
        <v>1223</v>
      </c>
      <c r="C2222" s="969">
        <v>30000</v>
      </c>
      <c r="D2222" s="450">
        <v>105260</v>
      </c>
      <c r="E2222" s="450">
        <v>109360</v>
      </c>
      <c r="F2222" s="437">
        <v>400000</v>
      </c>
    </row>
    <row r="2223" spans="1:6" x14ac:dyDescent="0.25">
      <c r="A2223" s="1070">
        <v>220210</v>
      </c>
      <c r="B2223" s="987" t="s">
        <v>1227</v>
      </c>
      <c r="C2223" s="966">
        <f>SUM(C2224:C2234)</f>
        <v>21776450</v>
      </c>
      <c r="D2223" s="966">
        <f>SUM(D2224:D2234)</f>
        <v>26508518.649999999</v>
      </c>
      <c r="E2223" s="966">
        <f t="shared" ref="E2223" si="451">SUM(E2224:E2234)</f>
        <v>33815069</v>
      </c>
      <c r="F2223" s="966">
        <f>SUM(F2224:F2234)</f>
        <v>36264800</v>
      </c>
    </row>
    <row r="2224" spans="1:6" x14ac:dyDescent="0.25">
      <c r="A2224" s="1072">
        <v>22021001</v>
      </c>
      <c r="B2224" s="969" t="s">
        <v>1228</v>
      </c>
      <c r="C2224" s="454">
        <v>60000</v>
      </c>
      <c r="D2224" s="1095">
        <v>519433</v>
      </c>
      <c r="E2224" s="450">
        <v>520833.33999999997</v>
      </c>
      <c r="F2224" s="437">
        <v>600000</v>
      </c>
    </row>
    <row r="2225" spans="1:6" x14ac:dyDescent="0.25">
      <c r="A2225" s="1072">
        <v>22021003</v>
      </c>
      <c r="B2225" s="969" t="s">
        <v>1229</v>
      </c>
      <c r="C2225" s="969"/>
      <c r="D2225" s="450">
        <v>294500</v>
      </c>
      <c r="E2225" s="450">
        <v>300000</v>
      </c>
      <c r="F2225" s="437">
        <v>300000</v>
      </c>
    </row>
    <row r="2226" spans="1:6" x14ac:dyDescent="0.25">
      <c r="A2226" s="1072" t="s">
        <v>1298</v>
      </c>
      <c r="B2226" s="969" t="s">
        <v>1231</v>
      </c>
      <c r="C2226" s="969"/>
      <c r="D2226" s="450">
        <v>60416.65</v>
      </c>
      <c r="E2226" s="450">
        <v>96666.66</v>
      </c>
      <c r="F2226" s="437">
        <v>100000</v>
      </c>
    </row>
    <row r="2227" spans="1:6" x14ac:dyDescent="0.25">
      <c r="A2227" s="1072" t="s">
        <v>1299</v>
      </c>
      <c r="B2227" s="969" t="s">
        <v>1243</v>
      </c>
      <c r="C2227" s="969"/>
      <c r="D2227" s="450"/>
      <c r="E2227" s="450"/>
      <c r="F2227" s="437"/>
    </row>
    <row r="2228" spans="1:6" x14ac:dyDescent="0.25">
      <c r="A2228" s="1072" t="s">
        <v>1343</v>
      </c>
      <c r="B2228" s="969" t="s">
        <v>1233</v>
      </c>
      <c r="C2228" s="969"/>
      <c r="D2228" s="450">
        <v>0</v>
      </c>
      <c r="E2228" s="450">
        <v>100000</v>
      </c>
      <c r="F2228" s="437">
        <v>100000</v>
      </c>
    </row>
    <row r="2229" spans="1:6" x14ac:dyDescent="0.25">
      <c r="A2229" s="1073" t="s">
        <v>1344</v>
      </c>
      <c r="B2229" s="969" t="s">
        <v>1234</v>
      </c>
      <c r="C2229" s="969"/>
      <c r="D2229" s="450"/>
      <c r="E2229" s="450"/>
      <c r="F2229" s="437">
        <v>500000</v>
      </c>
    </row>
    <row r="2230" spans="1:6" x14ac:dyDescent="0.25">
      <c r="A2230" s="1073" t="s">
        <v>2579</v>
      </c>
      <c r="B2230" s="969" t="s">
        <v>1235</v>
      </c>
      <c r="C2230" s="454"/>
      <c r="D2230" s="450">
        <v>1865267</v>
      </c>
      <c r="E2230" s="450">
        <v>2000000</v>
      </c>
      <c r="F2230" s="437">
        <v>3300000</v>
      </c>
    </row>
    <row r="2231" spans="1:6" x14ac:dyDescent="0.25">
      <c r="A2231" s="1073" t="s">
        <v>2580</v>
      </c>
      <c r="B2231" s="969" t="s">
        <v>2581</v>
      </c>
      <c r="C2231" s="433"/>
      <c r="D2231" s="450">
        <v>0</v>
      </c>
      <c r="E2231" s="450">
        <v>150000</v>
      </c>
      <c r="F2231" s="437"/>
    </row>
    <row r="2232" spans="1:6" x14ac:dyDescent="0.25">
      <c r="A2232" s="1073" t="s">
        <v>2582</v>
      </c>
      <c r="B2232" s="969" t="s">
        <v>787</v>
      </c>
      <c r="C2232" s="821"/>
      <c r="D2232" s="450">
        <v>1228000</v>
      </c>
      <c r="E2232" s="450">
        <v>1500000</v>
      </c>
      <c r="F2232" s="437">
        <v>500000</v>
      </c>
    </row>
    <row r="2233" spans="1:6" x14ac:dyDescent="0.25">
      <c r="A2233" s="1073" t="s">
        <v>2583</v>
      </c>
      <c r="B2233" s="969" t="s">
        <v>1471</v>
      </c>
      <c r="C2233" s="822"/>
      <c r="D2233" s="450"/>
      <c r="E2233" s="450"/>
      <c r="F2233" s="450"/>
    </row>
    <row r="2234" spans="1:6" x14ac:dyDescent="0.25">
      <c r="A2234" s="1073">
        <v>22021050</v>
      </c>
      <c r="B2234" s="969" t="s">
        <v>2584</v>
      </c>
      <c r="C2234" s="969">
        <v>21716450</v>
      </c>
      <c r="D2234" s="450">
        <v>22540902</v>
      </c>
      <c r="E2234" s="450">
        <v>29147569</v>
      </c>
      <c r="F2234" s="437">
        <v>30864800</v>
      </c>
    </row>
    <row r="2235" spans="1:6" x14ac:dyDescent="0.25">
      <c r="A2235" s="1091"/>
      <c r="B2235" s="978" t="s">
        <v>2585</v>
      </c>
      <c r="C2235" s="976">
        <f t="shared" ref="C2235:E2235" si="452">SUM(C2180,C2184,C2187,C2193,C2199,C2206,C2210,C2213,C2219,C2223)</f>
        <v>165492382</v>
      </c>
      <c r="D2235" s="976">
        <f t="shared" si="452"/>
        <v>173816331.65000001</v>
      </c>
      <c r="E2235" s="976">
        <f t="shared" si="452"/>
        <v>187446705.56</v>
      </c>
      <c r="F2235" s="976">
        <f>SUM(F2180,F2184,F2187,F2193,F2199,F2206,F2210,F2213,F2219,F2223)</f>
        <v>201010800</v>
      </c>
    </row>
    <row r="2236" spans="1:6" s="381" customFormat="1" x14ac:dyDescent="0.25">
      <c r="A2236" s="1227"/>
      <c r="B2236" s="1207"/>
      <c r="C2236" s="1207"/>
      <c r="D2236" s="1208"/>
      <c r="E2236" s="1208"/>
      <c r="F2236" s="1208"/>
    </row>
    <row r="2237" spans="1:6" s="812" customFormat="1" x14ac:dyDescent="0.25">
      <c r="A2237" s="1096" t="s">
        <v>74</v>
      </c>
      <c r="B2237" s="992" t="s">
        <v>51</v>
      </c>
      <c r="C2237" s="992"/>
      <c r="D2237" s="990"/>
      <c r="E2237" s="990"/>
      <c r="F2237" s="990"/>
    </row>
    <row r="2238" spans="1:6" s="812" customFormat="1" ht="24" customHeight="1" x14ac:dyDescent="0.25">
      <c r="A2238" s="955" t="s">
        <v>1050</v>
      </c>
      <c r="B2238" s="992" t="s">
        <v>1051</v>
      </c>
      <c r="C2238" s="992"/>
      <c r="D2238" s="990"/>
      <c r="E2238" s="990"/>
      <c r="F2238" s="990"/>
    </row>
    <row r="2239" spans="1:6" s="812" customFormat="1" x14ac:dyDescent="0.25">
      <c r="A2239" s="1070">
        <v>22</v>
      </c>
      <c r="B2239" s="987" t="s">
        <v>1322</v>
      </c>
      <c r="C2239" s="966">
        <f>SUM(C2240:C2240)</f>
        <v>0</v>
      </c>
      <c r="D2239" s="966">
        <f>SUM(D2240:D2240)</f>
        <v>0</v>
      </c>
      <c r="E2239" s="966">
        <f t="shared" ref="E2239:F2239" si="453">SUM(E2240:E2240)</f>
        <v>0</v>
      </c>
      <c r="F2239" s="966">
        <f t="shared" si="453"/>
        <v>10018451</v>
      </c>
    </row>
    <row r="2240" spans="1:6" s="381" customFormat="1" x14ac:dyDescent="0.25">
      <c r="A2240" s="1080">
        <v>22</v>
      </c>
      <c r="B2240" s="121" t="s">
        <v>1322</v>
      </c>
      <c r="C2240" s="1005">
        <v>0</v>
      </c>
      <c r="D2240" s="1005">
        <v>0</v>
      </c>
      <c r="E2240" s="1005">
        <v>0</v>
      </c>
      <c r="F2240" s="1005">
        <v>10018451</v>
      </c>
    </row>
    <row r="2241" spans="1:6" s="812" customFormat="1" x14ac:dyDescent="0.25">
      <c r="A2241" s="1070">
        <v>2202</v>
      </c>
      <c r="B2241" s="987" t="s">
        <v>1119</v>
      </c>
      <c r="C2241" s="987">
        <f>(C2291-C2239)</f>
        <v>800000</v>
      </c>
      <c r="D2241" s="987">
        <f>(D2291-D2239)</f>
        <v>2203385</v>
      </c>
      <c r="E2241" s="987">
        <f>(E2291-E2239)</f>
        <v>2090000</v>
      </c>
      <c r="F2241" s="987">
        <f>(F2291-F2239)</f>
        <v>5477633</v>
      </c>
    </row>
    <row r="2242" spans="1:6" s="812" customFormat="1" x14ac:dyDescent="0.25">
      <c r="A2242" s="1070">
        <v>220201</v>
      </c>
      <c r="B2242" s="987" t="s">
        <v>1129</v>
      </c>
      <c r="C2242" s="966">
        <f t="shared" ref="C2242" si="454">SUM(C2243:C2244)</f>
        <v>0</v>
      </c>
      <c r="D2242" s="966">
        <f>SUM(D2243:D2244)</f>
        <v>0</v>
      </c>
      <c r="E2242" s="966">
        <f t="shared" ref="E2242:F2242" si="455">SUM(E2243:E2244)</f>
        <v>0</v>
      </c>
      <c r="F2242" s="966">
        <f t="shared" si="455"/>
        <v>90000</v>
      </c>
    </row>
    <row r="2243" spans="1:6" s="812" customFormat="1" x14ac:dyDescent="0.25">
      <c r="A2243" s="1072">
        <v>22020101</v>
      </c>
      <c r="B2243" s="969" t="s">
        <v>1131</v>
      </c>
      <c r="C2243" s="969"/>
      <c r="D2243" s="437"/>
      <c r="E2243" s="437"/>
      <c r="F2243" s="437">
        <v>90000</v>
      </c>
    </row>
    <row r="2244" spans="1:6" s="812" customFormat="1" x14ac:dyDescent="0.25">
      <c r="A2244" s="1072" t="s">
        <v>1252</v>
      </c>
      <c r="B2244" s="969" t="s">
        <v>1253</v>
      </c>
      <c r="C2244" s="969"/>
      <c r="D2244" s="437"/>
      <c r="E2244" s="437"/>
      <c r="F2244" s="437"/>
    </row>
    <row r="2245" spans="1:6" s="812" customFormat="1" x14ac:dyDescent="0.25">
      <c r="A2245" s="1070">
        <v>220202</v>
      </c>
      <c r="B2245" s="987" t="s">
        <v>1137</v>
      </c>
      <c r="C2245" s="966">
        <f t="shared" ref="C2245:F2245" si="456">SUM(C2246:C2250)</f>
        <v>0</v>
      </c>
      <c r="D2245" s="966">
        <f>SUM(D2246:D2250)</f>
        <v>0</v>
      </c>
      <c r="E2245" s="966">
        <f t="shared" si="456"/>
        <v>0</v>
      </c>
      <c r="F2245" s="966">
        <f t="shared" si="456"/>
        <v>0</v>
      </c>
    </row>
    <row r="2246" spans="1:6" s="812" customFormat="1" x14ac:dyDescent="0.25">
      <c r="A2246" s="1072">
        <v>22020201</v>
      </c>
      <c r="B2246" s="969" t="s">
        <v>1139</v>
      </c>
      <c r="C2246" s="969"/>
      <c r="D2246" s="428">
        <v>0</v>
      </c>
      <c r="E2246" s="428">
        <v>0</v>
      </c>
      <c r="F2246" s="428"/>
    </row>
    <row r="2247" spans="1:6" s="812" customFormat="1" x14ac:dyDescent="0.25">
      <c r="A2247" s="1072">
        <v>22020202</v>
      </c>
      <c r="B2247" s="969" t="s">
        <v>1141</v>
      </c>
      <c r="C2247" s="969"/>
      <c r="D2247" s="428">
        <v>0</v>
      </c>
      <c r="E2247" s="428">
        <v>0</v>
      </c>
      <c r="F2247" s="428"/>
    </row>
    <row r="2248" spans="1:6" s="812" customFormat="1" x14ac:dyDescent="0.25">
      <c r="A2248" s="1072">
        <v>22020203</v>
      </c>
      <c r="B2248" s="969" t="s">
        <v>1145</v>
      </c>
      <c r="C2248" s="969"/>
      <c r="D2248" s="428">
        <v>0</v>
      </c>
      <c r="E2248" s="428">
        <v>0</v>
      </c>
      <c r="F2248" s="428"/>
    </row>
    <row r="2249" spans="1:6" s="812" customFormat="1" x14ac:dyDescent="0.25">
      <c r="A2249" s="1072">
        <v>22020204</v>
      </c>
      <c r="B2249" s="969" t="s">
        <v>1143</v>
      </c>
      <c r="C2249" s="969"/>
      <c r="D2249" s="428">
        <v>0</v>
      </c>
      <c r="E2249" s="428">
        <v>0</v>
      </c>
      <c r="F2249" s="428"/>
    </row>
    <row r="2250" spans="1:6" s="812" customFormat="1" x14ac:dyDescent="0.25">
      <c r="A2250" s="1072">
        <v>22020205</v>
      </c>
      <c r="B2250" s="969" t="s">
        <v>1147</v>
      </c>
      <c r="C2250" s="969"/>
      <c r="D2250" s="428">
        <v>0</v>
      </c>
      <c r="E2250" s="428">
        <v>0</v>
      </c>
      <c r="F2250" s="428"/>
    </row>
    <row r="2251" spans="1:6" s="812" customFormat="1" x14ac:dyDescent="0.25">
      <c r="A2251" s="1070">
        <v>220203</v>
      </c>
      <c r="B2251" s="987" t="s">
        <v>1149</v>
      </c>
      <c r="C2251" s="966">
        <f t="shared" ref="C2251:E2251" si="457">SUM(C2252:C2256)</f>
        <v>0</v>
      </c>
      <c r="D2251" s="966">
        <f>SUM(D2252:D2256)</f>
        <v>131200</v>
      </c>
      <c r="E2251" s="966">
        <f t="shared" si="457"/>
        <v>110000</v>
      </c>
      <c r="F2251" s="966">
        <f>SUM(F2252:F2256)</f>
        <v>456600</v>
      </c>
    </row>
    <row r="2252" spans="1:6" s="812" customFormat="1" x14ac:dyDescent="0.25">
      <c r="A2252" s="1072">
        <v>22020301</v>
      </c>
      <c r="B2252" s="969" t="s">
        <v>1151</v>
      </c>
      <c r="C2252" s="969"/>
      <c r="D2252" s="437">
        <v>117000</v>
      </c>
      <c r="E2252" s="437">
        <v>80000</v>
      </c>
      <c r="F2252" s="437">
        <v>339000</v>
      </c>
    </row>
    <row r="2253" spans="1:6" s="812" customFormat="1" x14ac:dyDescent="0.25">
      <c r="A2253" s="1072">
        <v>22020302</v>
      </c>
      <c r="B2253" s="969" t="s">
        <v>1153</v>
      </c>
      <c r="C2253" s="969"/>
      <c r="D2253" s="1098"/>
      <c r="E2253" s="437"/>
      <c r="F2253" s="437"/>
    </row>
    <row r="2254" spans="1:6" s="812" customFormat="1" x14ac:dyDescent="0.25">
      <c r="A2254" s="1072">
        <v>22020303</v>
      </c>
      <c r="B2254" s="969" t="s">
        <v>1155</v>
      </c>
      <c r="C2254" s="969"/>
      <c r="D2254" s="437">
        <v>14200</v>
      </c>
      <c r="E2254" s="437">
        <v>30000</v>
      </c>
      <c r="F2254" s="437">
        <v>108000</v>
      </c>
    </row>
    <row r="2255" spans="1:6" s="812" customFormat="1" x14ac:dyDescent="0.25">
      <c r="A2255" s="1072">
        <v>22020304</v>
      </c>
      <c r="B2255" s="969" t="s">
        <v>1157</v>
      </c>
      <c r="C2255" s="969"/>
      <c r="D2255" s="437"/>
      <c r="E2255" s="437"/>
      <c r="F2255" s="437">
        <v>9600</v>
      </c>
    </row>
    <row r="2256" spans="1:6" s="812" customFormat="1" x14ac:dyDescent="0.25">
      <c r="A2256" s="1072">
        <v>22020305</v>
      </c>
      <c r="B2256" s="969" t="s">
        <v>1159</v>
      </c>
      <c r="C2256" s="969"/>
      <c r="D2256" s="437"/>
      <c r="E2256" s="437"/>
      <c r="F2256" s="437"/>
    </row>
    <row r="2257" spans="1:6" s="812" customFormat="1" x14ac:dyDescent="0.25">
      <c r="A2257" s="1070">
        <v>220204</v>
      </c>
      <c r="B2257" s="987" t="s">
        <v>1173</v>
      </c>
      <c r="C2257" s="966">
        <f t="shared" ref="C2257:E2257" si="458">SUM(C2258:C2263)</f>
        <v>0</v>
      </c>
      <c r="D2257" s="966">
        <f>SUM(D2258:D2263)</f>
        <v>371200</v>
      </c>
      <c r="E2257" s="966">
        <f t="shared" si="458"/>
        <v>390000</v>
      </c>
      <c r="F2257" s="966">
        <f>SUM(F2258:F2263)</f>
        <v>945300</v>
      </c>
    </row>
    <row r="2258" spans="1:6" s="812" customFormat="1" x14ac:dyDescent="0.25">
      <c r="A2258" s="1072">
        <v>22020401</v>
      </c>
      <c r="B2258" s="969" t="s">
        <v>1175</v>
      </c>
      <c r="C2258" s="969"/>
      <c r="D2258" s="437">
        <v>198000</v>
      </c>
      <c r="E2258" s="437">
        <v>200000</v>
      </c>
      <c r="F2258" s="437">
        <v>590000</v>
      </c>
    </row>
    <row r="2259" spans="1:6" s="812" customFormat="1" x14ac:dyDescent="0.25">
      <c r="A2259" s="1072">
        <v>22020402</v>
      </c>
      <c r="B2259" s="969" t="s">
        <v>1177</v>
      </c>
      <c r="C2259" s="969"/>
      <c r="D2259" s="437">
        <v>30600</v>
      </c>
      <c r="E2259" s="437">
        <v>60000</v>
      </c>
      <c r="F2259" s="437">
        <v>120000</v>
      </c>
    </row>
    <row r="2260" spans="1:6" s="812" customFormat="1" x14ac:dyDescent="0.25">
      <c r="A2260" s="1072">
        <v>22020403</v>
      </c>
      <c r="B2260" s="969" t="s">
        <v>1179</v>
      </c>
      <c r="C2260" s="969"/>
      <c r="D2260" s="437">
        <v>88000</v>
      </c>
      <c r="E2260" s="437">
        <v>70000</v>
      </c>
      <c r="F2260" s="437">
        <v>96700</v>
      </c>
    </row>
    <row r="2261" spans="1:6" s="812" customFormat="1" x14ac:dyDescent="0.25">
      <c r="A2261" s="1072">
        <v>22020404</v>
      </c>
      <c r="B2261" s="969" t="s">
        <v>1181</v>
      </c>
      <c r="C2261" s="969"/>
      <c r="D2261" s="437">
        <v>33600</v>
      </c>
      <c r="E2261" s="437">
        <v>30000</v>
      </c>
      <c r="F2261" s="437">
        <v>102600</v>
      </c>
    </row>
    <row r="2262" spans="1:6" s="812" customFormat="1" x14ac:dyDescent="0.25">
      <c r="A2262" s="1072">
        <v>22020405</v>
      </c>
      <c r="B2262" s="969" t="s">
        <v>1183</v>
      </c>
      <c r="C2262" s="969"/>
      <c r="D2262" s="437">
        <v>21000</v>
      </c>
      <c r="E2262" s="437">
        <v>30000</v>
      </c>
      <c r="F2262" s="437">
        <v>36000</v>
      </c>
    </row>
    <row r="2263" spans="1:6" s="812" customFormat="1" x14ac:dyDescent="0.25">
      <c r="A2263" s="1072">
        <v>22020406</v>
      </c>
      <c r="B2263" s="969" t="s">
        <v>1185</v>
      </c>
      <c r="C2263" s="969"/>
      <c r="D2263" s="437"/>
      <c r="E2263" s="437"/>
      <c r="F2263" s="437"/>
    </row>
    <row r="2264" spans="1:6" s="812" customFormat="1" x14ac:dyDescent="0.25">
      <c r="A2264" s="1070">
        <v>220205</v>
      </c>
      <c r="B2264" s="987" t="s">
        <v>1189</v>
      </c>
      <c r="C2264" s="966">
        <f t="shared" ref="C2264:F2264" si="459">SUM(C2265:C2267)</f>
        <v>0</v>
      </c>
      <c r="D2264" s="966">
        <f>SUM(D2265:D2267)</f>
        <v>30000</v>
      </c>
      <c r="E2264" s="966">
        <f t="shared" si="459"/>
        <v>60000</v>
      </c>
      <c r="F2264" s="966">
        <f t="shared" si="459"/>
        <v>60000</v>
      </c>
    </row>
    <row r="2265" spans="1:6" s="812" customFormat="1" x14ac:dyDescent="0.25">
      <c r="A2265" s="1072">
        <v>22020501</v>
      </c>
      <c r="B2265" s="969" t="s">
        <v>1191</v>
      </c>
      <c r="C2265" s="969"/>
      <c r="D2265" s="437">
        <v>30000</v>
      </c>
      <c r="E2265" s="437">
        <v>60000</v>
      </c>
      <c r="F2265" s="437">
        <v>60000</v>
      </c>
    </row>
    <row r="2266" spans="1:6" s="812" customFormat="1" x14ac:dyDescent="0.25">
      <c r="A2266" s="1072">
        <v>22020502</v>
      </c>
      <c r="B2266" s="969" t="s">
        <v>1193</v>
      </c>
      <c r="C2266" s="969"/>
      <c r="D2266" s="437"/>
      <c r="E2266" s="437"/>
      <c r="F2266" s="437"/>
    </row>
    <row r="2267" spans="1:6" s="812" customFormat="1" ht="25.5" x14ac:dyDescent="0.25">
      <c r="A2267" s="1072">
        <v>22020503</v>
      </c>
      <c r="B2267" s="969" t="s">
        <v>1307</v>
      </c>
      <c r="C2267" s="969"/>
      <c r="D2267" s="437"/>
      <c r="E2267" s="437"/>
      <c r="F2267" s="437"/>
    </row>
    <row r="2268" spans="1:6" s="812" customFormat="1" x14ac:dyDescent="0.25">
      <c r="A2268" s="1070">
        <v>220206</v>
      </c>
      <c r="B2268" s="987" t="s">
        <v>1195</v>
      </c>
      <c r="C2268" s="966">
        <f t="shared" ref="C2268:F2268" si="460">SUM(C2269:C2270)</f>
        <v>0</v>
      </c>
      <c r="D2268" s="966">
        <f>SUM(D2269:D2270)</f>
        <v>368000</v>
      </c>
      <c r="E2268" s="966">
        <f t="shared" si="460"/>
        <v>380000</v>
      </c>
      <c r="F2268" s="966">
        <f t="shared" si="460"/>
        <v>760000</v>
      </c>
    </row>
    <row r="2269" spans="1:6" s="812" customFormat="1" x14ac:dyDescent="0.25">
      <c r="A2269" s="1072">
        <v>22020601</v>
      </c>
      <c r="B2269" s="969" t="s">
        <v>1197</v>
      </c>
      <c r="C2269" s="969"/>
      <c r="D2269" s="437">
        <v>330000</v>
      </c>
      <c r="E2269" s="437">
        <v>350000</v>
      </c>
      <c r="F2269" s="437">
        <v>720000</v>
      </c>
    </row>
    <row r="2270" spans="1:6" s="812" customFormat="1" x14ac:dyDescent="0.25">
      <c r="A2270" s="1072">
        <v>22020605</v>
      </c>
      <c r="B2270" s="969" t="s">
        <v>1205</v>
      </c>
      <c r="C2270" s="969"/>
      <c r="D2270" s="437">
        <v>38000</v>
      </c>
      <c r="E2270" s="437">
        <v>30000</v>
      </c>
      <c r="F2270" s="437">
        <v>40000</v>
      </c>
    </row>
    <row r="2271" spans="1:6" s="812" customFormat="1" x14ac:dyDescent="0.25">
      <c r="A2271" s="1070">
        <v>220207</v>
      </c>
      <c r="B2271" s="987" t="s">
        <v>1207</v>
      </c>
      <c r="C2271" s="966">
        <f t="shared" ref="C2271:F2271" si="461">SUM(C2272:C2276)</f>
        <v>0</v>
      </c>
      <c r="D2271" s="966">
        <f>SUM(D2272:D2276)</f>
        <v>0</v>
      </c>
      <c r="E2271" s="966">
        <f t="shared" si="461"/>
        <v>0</v>
      </c>
      <c r="F2271" s="966">
        <f t="shared" si="461"/>
        <v>50000</v>
      </c>
    </row>
    <row r="2272" spans="1:6" s="812" customFormat="1" x14ac:dyDescent="0.25">
      <c r="A2272" s="1072">
        <v>22020701</v>
      </c>
      <c r="B2272" s="969" t="s">
        <v>1209</v>
      </c>
      <c r="C2272" s="969"/>
      <c r="D2272" s="437"/>
      <c r="E2272" s="437"/>
      <c r="F2272" s="437"/>
    </row>
    <row r="2273" spans="1:6" s="812" customFormat="1" x14ac:dyDescent="0.25">
      <c r="A2273" s="1072">
        <v>22020702</v>
      </c>
      <c r="B2273" s="969" t="s">
        <v>1211</v>
      </c>
      <c r="C2273" s="969"/>
      <c r="D2273" s="437"/>
      <c r="E2273" s="437"/>
      <c r="F2273" s="437"/>
    </row>
    <row r="2274" spans="1:6" s="812" customFormat="1" x14ac:dyDescent="0.25">
      <c r="A2274" s="1072">
        <v>22020703</v>
      </c>
      <c r="B2274" s="969" t="s">
        <v>1213</v>
      </c>
      <c r="C2274" s="969"/>
      <c r="D2274" s="437"/>
      <c r="E2274" s="437"/>
      <c r="F2274" s="437">
        <v>50000</v>
      </c>
    </row>
    <row r="2275" spans="1:6" s="812" customFormat="1" x14ac:dyDescent="0.25">
      <c r="A2275" s="1072">
        <v>22020704</v>
      </c>
      <c r="B2275" s="969" t="s">
        <v>1215</v>
      </c>
      <c r="C2275" s="969"/>
      <c r="D2275" s="437"/>
      <c r="E2275" s="437"/>
      <c r="F2275" s="437"/>
    </row>
    <row r="2276" spans="1:6" s="812" customFormat="1" x14ac:dyDescent="0.25">
      <c r="A2276" s="1072">
        <v>22020705</v>
      </c>
      <c r="B2276" s="969" t="s">
        <v>2578</v>
      </c>
      <c r="C2276" s="969"/>
      <c r="D2276" s="437"/>
      <c r="E2276" s="437"/>
      <c r="F2276" s="437"/>
    </row>
    <row r="2277" spans="1:6" s="812" customFormat="1" x14ac:dyDescent="0.25">
      <c r="A2277" s="1070">
        <v>220208</v>
      </c>
      <c r="B2277" s="987" t="s">
        <v>1217</v>
      </c>
      <c r="C2277" s="966">
        <f t="shared" ref="C2277:F2277" si="462">SUM(C2278:C2280)</f>
        <v>0</v>
      </c>
      <c r="D2277" s="966">
        <f>SUM(D2278:D2280)</f>
        <v>451500</v>
      </c>
      <c r="E2277" s="966">
        <f t="shared" si="462"/>
        <v>200000</v>
      </c>
      <c r="F2277" s="966">
        <f t="shared" si="462"/>
        <v>1920000</v>
      </c>
    </row>
    <row r="2278" spans="1:6" s="812" customFormat="1" x14ac:dyDescent="0.25">
      <c r="A2278" s="1072">
        <v>22020801</v>
      </c>
      <c r="B2278" s="969" t="s">
        <v>1219</v>
      </c>
      <c r="C2278" s="969"/>
      <c r="D2278" s="437">
        <v>213000</v>
      </c>
      <c r="E2278" s="437">
        <v>200000</v>
      </c>
      <c r="F2278" s="437">
        <v>960000</v>
      </c>
    </row>
    <row r="2279" spans="1:6" s="812" customFormat="1" x14ac:dyDescent="0.25">
      <c r="A2279" s="1072">
        <v>22020802</v>
      </c>
      <c r="B2279" s="969" t="s">
        <v>1221</v>
      </c>
      <c r="C2279" s="969"/>
      <c r="D2279" s="437">
        <v>238500</v>
      </c>
      <c r="E2279" s="437"/>
      <c r="F2279" s="437">
        <v>816000</v>
      </c>
    </row>
    <row r="2280" spans="1:6" s="812" customFormat="1" x14ac:dyDescent="0.25">
      <c r="A2280" s="1072">
        <v>22020803</v>
      </c>
      <c r="B2280" s="969" t="s">
        <v>1223</v>
      </c>
      <c r="C2280" s="969"/>
      <c r="D2280" s="437">
        <v>0</v>
      </c>
      <c r="E2280" s="437"/>
      <c r="F2280" s="437">
        <v>144000</v>
      </c>
    </row>
    <row r="2281" spans="1:6" s="812" customFormat="1" x14ac:dyDescent="0.25">
      <c r="A2281" s="1070">
        <v>220210</v>
      </c>
      <c r="B2281" s="987" t="s">
        <v>1227</v>
      </c>
      <c r="C2281" s="966">
        <f t="shared" ref="C2281:F2281" si="463">SUM(C2282:C2290)</f>
        <v>800000</v>
      </c>
      <c r="D2281" s="966">
        <f>SUM(D2282:D2290)</f>
        <v>851485</v>
      </c>
      <c r="E2281" s="966">
        <f t="shared" si="463"/>
        <v>950000</v>
      </c>
      <c r="F2281" s="966">
        <f t="shared" si="463"/>
        <v>1195733</v>
      </c>
    </row>
    <row r="2282" spans="1:6" s="812" customFormat="1" x14ac:dyDescent="0.25">
      <c r="A2282" s="1072">
        <v>22021001</v>
      </c>
      <c r="B2282" s="969" t="s">
        <v>1228</v>
      </c>
      <c r="C2282" s="969"/>
      <c r="D2282" s="437"/>
      <c r="E2282" s="437"/>
      <c r="F2282" s="437"/>
    </row>
    <row r="2283" spans="1:6" s="812" customFormat="1" x14ac:dyDescent="0.25">
      <c r="A2283" s="1072">
        <v>22021003</v>
      </c>
      <c r="B2283" s="969" t="s">
        <v>1229</v>
      </c>
      <c r="C2283" s="969"/>
      <c r="D2283" s="437"/>
      <c r="E2283" s="437">
        <v>50000</v>
      </c>
      <c r="F2283" s="437"/>
    </row>
    <row r="2284" spans="1:6" s="812" customFormat="1" x14ac:dyDescent="0.25">
      <c r="A2284" s="1072" t="s">
        <v>1298</v>
      </c>
      <c r="B2284" s="969" t="s">
        <v>1231</v>
      </c>
      <c r="C2284" s="969"/>
      <c r="D2284" s="437">
        <v>8000</v>
      </c>
      <c r="E2284" s="437"/>
      <c r="F2284" s="437">
        <v>24000</v>
      </c>
    </row>
    <row r="2285" spans="1:6" s="812" customFormat="1" x14ac:dyDescent="0.25">
      <c r="A2285" s="1072" t="s">
        <v>1299</v>
      </c>
      <c r="B2285" s="969" t="s">
        <v>1243</v>
      </c>
      <c r="C2285" s="969"/>
      <c r="D2285" s="437">
        <v>0</v>
      </c>
      <c r="E2285" s="437"/>
      <c r="F2285" s="437"/>
    </row>
    <row r="2286" spans="1:6" s="812" customFormat="1" x14ac:dyDescent="0.25">
      <c r="A2286" s="1072" t="s">
        <v>1343</v>
      </c>
      <c r="B2286" s="969" t="s">
        <v>1233</v>
      </c>
      <c r="C2286" s="969"/>
      <c r="D2286" s="437">
        <v>0</v>
      </c>
      <c r="E2286" s="437"/>
      <c r="F2286" s="437">
        <v>50000</v>
      </c>
    </row>
    <row r="2287" spans="1:6" s="812" customFormat="1" x14ac:dyDescent="0.25">
      <c r="A2287" s="1073" t="s">
        <v>1344</v>
      </c>
      <c r="B2287" s="969" t="s">
        <v>1234</v>
      </c>
      <c r="C2287" s="1097">
        <v>800000</v>
      </c>
      <c r="D2287" s="437">
        <f>413000+215485</f>
        <v>628485</v>
      </c>
      <c r="E2287" s="437">
        <v>600000</v>
      </c>
      <c r="F2287" s="437">
        <v>801733</v>
      </c>
    </row>
    <row r="2288" spans="1:6" s="812" customFormat="1" x14ac:dyDescent="0.25">
      <c r="A2288" s="1073" t="s">
        <v>2582</v>
      </c>
      <c r="B2288" s="969" t="s">
        <v>787</v>
      </c>
      <c r="C2288" s="969"/>
      <c r="D2288" s="437">
        <v>140000</v>
      </c>
      <c r="E2288" s="437">
        <v>200000</v>
      </c>
      <c r="F2288" s="437">
        <v>200000</v>
      </c>
    </row>
    <row r="2289" spans="1:6" s="812" customFormat="1" x14ac:dyDescent="0.25">
      <c r="A2289" s="1073" t="s">
        <v>2583</v>
      </c>
      <c r="B2289" s="969" t="s">
        <v>1471</v>
      </c>
      <c r="C2289" s="969"/>
      <c r="D2289" s="437">
        <v>75000</v>
      </c>
      <c r="E2289" s="437">
        <v>100000</v>
      </c>
      <c r="F2289" s="437">
        <v>120000</v>
      </c>
    </row>
    <row r="2290" spans="1:6" s="812" customFormat="1" x14ac:dyDescent="0.25">
      <c r="A2290" s="1073">
        <v>22021050</v>
      </c>
      <c r="B2290" s="969" t="s">
        <v>2584</v>
      </c>
      <c r="C2290" s="969"/>
      <c r="D2290" s="437"/>
      <c r="E2290" s="437"/>
      <c r="F2290" s="437"/>
    </row>
    <row r="2291" spans="1:6" s="812" customFormat="1" ht="23.25" customHeight="1" x14ac:dyDescent="0.25">
      <c r="A2291" s="1091"/>
      <c r="B2291" s="978" t="s">
        <v>2586</v>
      </c>
      <c r="C2291" s="976">
        <f>SUM(C2239,C2242,C2245,C2251,C2257,C2264,C2268,C2271,C2277,C2281)</f>
        <v>800000</v>
      </c>
      <c r="D2291" s="976">
        <f>SUM(D2239,D2242,D2245,D2251,D2257,D2264,D2268,D2271,D2277,D2281)</f>
        <v>2203385</v>
      </c>
      <c r="E2291" s="976">
        <f>SUM(E2239,E2242,E2245,E2251,E2257,E2264,E2268,E2271,E2277,E2281)</f>
        <v>2090000</v>
      </c>
      <c r="F2291" s="976">
        <f>SUM(F2239,F2242,F2245,F2251,F2257,F2264,F2268,F2271,F2277,F2281)</f>
        <v>15496084</v>
      </c>
    </row>
    <row r="2292" spans="1:6" s="381" customFormat="1" x14ac:dyDescent="0.25">
      <c r="A2292" s="1227"/>
      <c r="B2292" s="1207"/>
      <c r="C2292" s="1207"/>
      <c r="D2292" s="1207"/>
      <c r="E2292" s="1207"/>
      <c r="F2292" s="1208"/>
    </row>
    <row r="2293" spans="1:6" x14ac:dyDescent="0.25">
      <c r="A2293" s="1446" t="s">
        <v>1365</v>
      </c>
      <c r="B2293" s="1446"/>
      <c r="C2293" s="981"/>
      <c r="D2293" s="437"/>
      <c r="E2293" s="437"/>
      <c r="F2293" s="437"/>
    </row>
    <row r="2294" spans="1:6" ht="34.5" customHeight="1" x14ac:dyDescent="0.25">
      <c r="A2294" s="1451" t="s">
        <v>2587</v>
      </c>
      <c r="B2294" s="1451"/>
      <c r="C2294" s="610"/>
      <c r="D2294" s="813"/>
      <c r="E2294" s="437"/>
      <c r="F2294" s="437"/>
    </row>
    <row r="2295" spans="1:6" x14ac:dyDescent="0.25">
      <c r="A2295" s="1074">
        <v>21</v>
      </c>
      <c r="B2295" s="1076" t="s">
        <v>1125</v>
      </c>
      <c r="C2295" s="966">
        <f t="shared" ref="C2295" si="464">SUM(C2297:C2297)</f>
        <v>17093905</v>
      </c>
      <c r="D2295" s="966">
        <f>SUM(D2297:D2297)</f>
        <v>16438314</v>
      </c>
      <c r="E2295" s="966">
        <f t="shared" ref="E2295:F2295" si="465">SUM(E2297:E2297)</f>
        <v>16438315</v>
      </c>
      <c r="F2295" s="966">
        <f t="shared" si="465"/>
        <v>18543259</v>
      </c>
    </row>
    <row r="2296" spans="1:6" s="812" customFormat="1" x14ac:dyDescent="0.25">
      <c r="A2296" s="1071">
        <v>210101</v>
      </c>
      <c r="B2296" s="813" t="s">
        <v>1126</v>
      </c>
      <c r="C2296" s="428"/>
      <c r="D2296" s="428"/>
      <c r="E2296" s="428"/>
      <c r="F2296" s="428"/>
    </row>
    <row r="2297" spans="1:6" x14ac:dyDescent="0.25">
      <c r="A2297" s="1072">
        <v>21010101</v>
      </c>
      <c r="B2297" s="969" t="s">
        <v>1127</v>
      </c>
      <c r="C2297" s="428">
        <v>17093905</v>
      </c>
      <c r="D2297" s="437">
        <v>16438314</v>
      </c>
      <c r="E2297" s="428">
        <v>16438315</v>
      </c>
      <c r="F2297" s="428">
        <v>18543259</v>
      </c>
    </row>
    <row r="2298" spans="1:6" x14ac:dyDescent="0.25">
      <c r="A2298" s="1070">
        <v>2202</v>
      </c>
      <c r="B2298" s="987" t="s">
        <v>1119</v>
      </c>
      <c r="C2298" s="997">
        <f t="shared" ref="C2298" si="466">(C2345-C2295)</f>
        <v>28993876</v>
      </c>
      <c r="D2298" s="997">
        <f>(D2345-D2295)</f>
        <v>11334752</v>
      </c>
      <c r="E2298" s="997">
        <f t="shared" ref="E2298:F2298" si="467">(E2345-E2295)</f>
        <v>37619050</v>
      </c>
      <c r="F2298" s="997">
        <f t="shared" si="467"/>
        <v>40061130</v>
      </c>
    </row>
    <row r="2299" spans="1:6" x14ac:dyDescent="0.25">
      <c r="A2299" s="1070">
        <v>220201</v>
      </c>
      <c r="B2299" s="987" t="s">
        <v>1129</v>
      </c>
      <c r="C2299" s="966">
        <f t="shared" ref="C2299" si="468">SUM(C2300:C2301)</f>
        <v>0</v>
      </c>
      <c r="D2299" s="966">
        <f>SUM(D2300:D2301)</f>
        <v>408000</v>
      </c>
      <c r="E2299" s="966">
        <f t="shared" ref="E2299:F2299" si="469">SUM(E2300:E2301)</f>
        <v>500000</v>
      </c>
      <c r="F2299" s="966">
        <f t="shared" si="469"/>
        <v>2500000</v>
      </c>
    </row>
    <row r="2300" spans="1:6" x14ac:dyDescent="0.25">
      <c r="A2300" s="1072">
        <v>22020101</v>
      </c>
      <c r="B2300" s="969" t="s">
        <v>1131</v>
      </c>
      <c r="C2300" s="428"/>
      <c r="D2300" s="437">
        <v>408000</v>
      </c>
      <c r="E2300" s="435">
        <v>500000</v>
      </c>
      <c r="F2300" s="428">
        <v>2500000</v>
      </c>
    </row>
    <row r="2301" spans="1:6" x14ac:dyDescent="0.25">
      <c r="A2301" s="1072" t="s">
        <v>1252</v>
      </c>
      <c r="B2301" s="969" t="s">
        <v>1253</v>
      </c>
      <c r="C2301" s="428">
        <v>0</v>
      </c>
      <c r="D2301" s="437"/>
      <c r="E2301" s="437"/>
      <c r="F2301" s="428">
        <v>0</v>
      </c>
    </row>
    <row r="2302" spans="1:6" x14ac:dyDescent="0.25">
      <c r="A2302" s="1070">
        <v>220202</v>
      </c>
      <c r="B2302" s="987" t="s">
        <v>1137</v>
      </c>
      <c r="C2302" s="966">
        <f t="shared" ref="C2302" si="470">SUM(C2303:C2307)</f>
        <v>0</v>
      </c>
      <c r="D2302" s="966">
        <f>SUM(D2303:D2307)</f>
        <v>0</v>
      </c>
      <c r="E2302" s="966">
        <f t="shared" ref="E2302:F2302" si="471">SUM(E2303:E2307)</f>
        <v>0</v>
      </c>
      <c r="F2302" s="966">
        <f t="shared" si="471"/>
        <v>87600</v>
      </c>
    </row>
    <row r="2303" spans="1:6" x14ac:dyDescent="0.25">
      <c r="A2303" s="1072">
        <v>22020201</v>
      </c>
      <c r="B2303" s="969" t="s">
        <v>1139</v>
      </c>
      <c r="C2303" s="428">
        <v>0</v>
      </c>
      <c r="D2303" s="428">
        <v>0</v>
      </c>
      <c r="E2303" s="428">
        <v>0</v>
      </c>
      <c r="F2303" s="428">
        <v>0</v>
      </c>
    </row>
    <row r="2304" spans="1:6" x14ac:dyDescent="0.25">
      <c r="A2304" s="1072">
        <v>22020202</v>
      </c>
      <c r="B2304" s="969" t="s">
        <v>1141</v>
      </c>
      <c r="C2304" s="428">
        <v>0</v>
      </c>
      <c r="D2304" s="428">
        <v>0</v>
      </c>
      <c r="E2304" s="428">
        <v>0</v>
      </c>
      <c r="F2304" s="428">
        <v>0</v>
      </c>
    </row>
    <row r="2305" spans="1:6" x14ac:dyDescent="0.25">
      <c r="A2305" s="1072">
        <v>22020203</v>
      </c>
      <c r="B2305" s="969" t="s">
        <v>1143</v>
      </c>
      <c r="C2305" s="428">
        <v>0</v>
      </c>
      <c r="D2305" s="428">
        <v>0</v>
      </c>
      <c r="E2305" s="428">
        <v>0</v>
      </c>
      <c r="F2305" s="428">
        <v>0</v>
      </c>
    </row>
    <row r="2306" spans="1:6" x14ac:dyDescent="0.25">
      <c r="A2306" s="1072">
        <v>22020204</v>
      </c>
      <c r="B2306" s="969" t="s">
        <v>1145</v>
      </c>
      <c r="C2306" s="428" t="s">
        <v>3066</v>
      </c>
      <c r="D2306" s="437">
        <v>0</v>
      </c>
      <c r="E2306" s="437">
        <v>0</v>
      </c>
      <c r="F2306" s="428">
        <v>87600</v>
      </c>
    </row>
    <row r="2307" spans="1:6" x14ac:dyDescent="0.25">
      <c r="A2307" s="1072">
        <v>22020205</v>
      </c>
      <c r="B2307" s="969" t="s">
        <v>1147</v>
      </c>
      <c r="C2307" s="428">
        <v>0</v>
      </c>
      <c r="D2307" s="437"/>
      <c r="E2307" s="437"/>
      <c r="F2307" s="428">
        <v>0</v>
      </c>
    </row>
    <row r="2308" spans="1:6" x14ac:dyDescent="0.25">
      <c r="A2308" s="1070">
        <v>220203</v>
      </c>
      <c r="B2308" s="987" t="s">
        <v>1149</v>
      </c>
      <c r="C2308" s="966">
        <f t="shared" ref="C2308" si="472">SUM(C2309:C2313)</f>
        <v>400000</v>
      </c>
      <c r="D2308" s="966">
        <f>SUM(D2309:D2313)</f>
        <v>430000</v>
      </c>
      <c r="E2308" s="966">
        <f t="shared" ref="E2308:F2308" si="473">SUM(E2309:E2313)</f>
        <v>500000</v>
      </c>
      <c r="F2308" s="966">
        <f t="shared" si="473"/>
        <v>578230</v>
      </c>
    </row>
    <row r="2309" spans="1:6" x14ac:dyDescent="0.25">
      <c r="A2309" s="1072">
        <v>22020301</v>
      </c>
      <c r="B2309" s="969" t="s">
        <v>1151</v>
      </c>
      <c r="C2309" s="428">
        <v>50000</v>
      </c>
      <c r="D2309" s="437">
        <v>250000</v>
      </c>
      <c r="E2309" s="437">
        <v>300000</v>
      </c>
      <c r="F2309" s="428">
        <v>344230</v>
      </c>
    </row>
    <row r="2310" spans="1:6" x14ac:dyDescent="0.25">
      <c r="A2310" s="1072">
        <v>22020302</v>
      </c>
      <c r="B2310" s="969" t="s">
        <v>1153</v>
      </c>
      <c r="C2310" s="428">
        <v>0</v>
      </c>
      <c r="D2310" s="437">
        <v>0</v>
      </c>
      <c r="E2310" s="437"/>
      <c r="F2310" s="428">
        <v>0</v>
      </c>
    </row>
    <row r="2311" spans="1:6" x14ac:dyDescent="0.25">
      <c r="A2311" s="1072">
        <v>22020303</v>
      </c>
      <c r="B2311" s="969" t="s">
        <v>1239</v>
      </c>
      <c r="C2311" s="428">
        <v>350000</v>
      </c>
      <c r="D2311" s="437">
        <v>180000</v>
      </c>
      <c r="E2311" s="437">
        <v>200000</v>
      </c>
      <c r="F2311" s="428">
        <v>234000</v>
      </c>
    </row>
    <row r="2312" spans="1:6" x14ac:dyDescent="0.25">
      <c r="A2312" s="1072">
        <v>22020304</v>
      </c>
      <c r="B2312" s="969" t="s">
        <v>1157</v>
      </c>
      <c r="C2312" s="428">
        <v>0</v>
      </c>
      <c r="D2312" s="437"/>
      <c r="E2312" s="437"/>
      <c r="F2312" s="428">
        <v>0</v>
      </c>
    </row>
    <row r="2313" spans="1:6" x14ac:dyDescent="0.25">
      <c r="A2313" s="1072">
        <v>22020305</v>
      </c>
      <c r="B2313" s="969" t="s">
        <v>1159</v>
      </c>
      <c r="C2313" s="428">
        <v>0</v>
      </c>
      <c r="D2313" s="437"/>
      <c r="E2313" s="437"/>
      <c r="F2313" s="428">
        <v>0</v>
      </c>
    </row>
    <row r="2314" spans="1:6" x14ac:dyDescent="0.25">
      <c r="A2314" s="1070">
        <v>220204</v>
      </c>
      <c r="B2314" s="987" t="s">
        <v>1173</v>
      </c>
      <c r="C2314" s="966">
        <f t="shared" ref="C2314" si="474">SUM(C2315:C2320)</f>
        <v>1050000</v>
      </c>
      <c r="D2314" s="966">
        <f>SUM(D2315:D2320)</f>
        <v>1241588</v>
      </c>
      <c r="E2314" s="966">
        <f t="shared" ref="E2314" si="475">SUM(E2315:E2320)</f>
        <v>1603650</v>
      </c>
      <c r="F2314" s="966">
        <f>SUM(F2315:F2320)</f>
        <v>1575300</v>
      </c>
    </row>
    <row r="2315" spans="1:6" x14ac:dyDescent="0.25">
      <c r="A2315" s="1072">
        <v>22020401</v>
      </c>
      <c r="B2315" s="969" t="s">
        <v>1175</v>
      </c>
      <c r="C2315" s="428">
        <v>600000</v>
      </c>
      <c r="D2315" s="437">
        <v>971294</v>
      </c>
      <c r="E2315" s="437">
        <v>1169150</v>
      </c>
      <c r="F2315" s="428">
        <v>938300</v>
      </c>
    </row>
    <row r="2316" spans="1:6" x14ac:dyDescent="0.25">
      <c r="A2316" s="1072">
        <v>22020402</v>
      </c>
      <c r="B2316" s="969" t="s">
        <v>1177</v>
      </c>
      <c r="C2316" s="428">
        <v>250000</v>
      </c>
      <c r="D2316" s="437">
        <v>0</v>
      </c>
      <c r="E2316" s="437">
        <v>30000</v>
      </c>
      <c r="F2316" s="428">
        <v>60000</v>
      </c>
    </row>
    <row r="2317" spans="1:6" x14ac:dyDescent="0.25">
      <c r="A2317" s="1072">
        <v>22020403</v>
      </c>
      <c r="B2317" s="969" t="s">
        <v>1179</v>
      </c>
      <c r="C2317" s="428">
        <v>50000</v>
      </c>
      <c r="D2317" s="437">
        <v>100000</v>
      </c>
      <c r="E2317" s="428">
        <v>200000</v>
      </c>
      <c r="F2317" s="428">
        <v>219000</v>
      </c>
    </row>
    <row r="2318" spans="1:6" x14ac:dyDescent="0.25">
      <c r="A2318" s="1072">
        <v>22020404</v>
      </c>
      <c r="B2318" s="969" t="s">
        <v>1181</v>
      </c>
      <c r="C2318" s="428">
        <v>0</v>
      </c>
      <c r="D2318" s="437">
        <v>50000</v>
      </c>
      <c r="E2318" s="437">
        <v>54500</v>
      </c>
      <c r="F2318" s="428">
        <v>109000</v>
      </c>
    </row>
    <row r="2319" spans="1:6" x14ac:dyDescent="0.25">
      <c r="A2319" s="1072">
        <v>22020405</v>
      </c>
      <c r="B2319" s="969" t="s">
        <v>1183</v>
      </c>
      <c r="C2319" s="428">
        <v>100000</v>
      </c>
      <c r="D2319" s="437">
        <v>50000</v>
      </c>
      <c r="E2319" s="428">
        <v>70000</v>
      </c>
      <c r="F2319" s="428">
        <v>140000</v>
      </c>
    </row>
    <row r="2320" spans="1:6" x14ac:dyDescent="0.25">
      <c r="A2320" s="1072">
        <v>22020406</v>
      </c>
      <c r="B2320" s="969" t="s">
        <v>1185</v>
      </c>
      <c r="C2320" s="428">
        <v>50000</v>
      </c>
      <c r="D2320" s="437">
        <v>70294</v>
      </c>
      <c r="E2320" s="1005">
        <v>80000</v>
      </c>
      <c r="F2320" s="428">
        <v>109000</v>
      </c>
    </row>
    <row r="2321" spans="1:6" x14ac:dyDescent="0.25">
      <c r="A2321" s="1070">
        <v>220205</v>
      </c>
      <c r="B2321" s="987" t="s">
        <v>1189</v>
      </c>
      <c r="C2321" s="966">
        <f t="shared" ref="C2321" si="476">SUM(C2322:C2324)</f>
        <v>0</v>
      </c>
      <c r="D2321" s="966">
        <f>SUM(D2322:D2324)</f>
        <v>0</v>
      </c>
      <c r="E2321" s="966">
        <f t="shared" ref="E2321" si="477">SUM(E2322:E2324)</f>
        <v>1910400</v>
      </c>
      <c r="F2321" s="966">
        <f>SUM(F2322:F2324)</f>
        <v>1510400</v>
      </c>
    </row>
    <row r="2322" spans="1:6" x14ac:dyDescent="0.25">
      <c r="A2322" s="1072">
        <v>22020501</v>
      </c>
      <c r="B2322" s="969" t="s">
        <v>1191</v>
      </c>
      <c r="C2322" s="428">
        <v>0</v>
      </c>
      <c r="D2322" s="437"/>
      <c r="E2322" s="437"/>
      <c r="F2322" s="428">
        <v>0</v>
      </c>
    </row>
    <row r="2323" spans="1:6" x14ac:dyDescent="0.25">
      <c r="A2323" s="1072">
        <v>22020502</v>
      </c>
      <c r="B2323" s="969" t="s">
        <v>1193</v>
      </c>
      <c r="C2323" s="428">
        <v>0</v>
      </c>
      <c r="D2323" s="437"/>
      <c r="E2323" s="437"/>
      <c r="F2323" s="428">
        <v>0</v>
      </c>
    </row>
    <row r="2324" spans="1:6" ht="29.25" customHeight="1" x14ac:dyDescent="0.25">
      <c r="A2324" s="1072">
        <v>22020503</v>
      </c>
      <c r="B2324" s="969" t="s">
        <v>1307</v>
      </c>
      <c r="C2324" s="428"/>
      <c r="D2324" s="437"/>
      <c r="E2324" s="428">
        <v>1910400</v>
      </c>
      <c r="F2324" s="428">
        <v>1510400</v>
      </c>
    </row>
    <row r="2325" spans="1:6" x14ac:dyDescent="0.25">
      <c r="A2325" s="1070">
        <v>220206</v>
      </c>
      <c r="B2325" s="987" t="s">
        <v>1195</v>
      </c>
      <c r="C2325" s="966">
        <f t="shared" ref="C2325" si="478">SUM(C2326:C2327)</f>
        <v>50000</v>
      </c>
      <c r="D2325" s="966">
        <f>SUM(D2326:D2327)</f>
        <v>100000</v>
      </c>
      <c r="E2325" s="966">
        <f t="shared" ref="E2325:F2325" si="479">SUM(E2326:E2327)</f>
        <v>210000</v>
      </c>
      <c r="F2325" s="966">
        <f t="shared" si="479"/>
        <v>370200</v>
      </c>
    </row>
    <row r="2326" spans="1:6" x14ac:dyDescent="0.25">
      <c r="A2326" s="1072">
        <v>22020601</v>
      </c>
      <c r="B2326" s="969" t="s">
        <v>1197</v>
      </c>
      <c r="C2326" s="428">
        <v>50000</v>
      </c>
      <c r="D2326" s="437">
        <v>50000</v>
      </c>
      <c r="E2326" s="437">
        <v>150000</v>
      </c>
      <c r="F2326" s="428">
        <v>300000</v>
      </c>
    </row>
    <row r="2327" spans="1:6" x14ac:dyDescent="0.25">
      <c r="A2327" s="1072">
        <v>22020605</v>
      </c>
      <c r="B2327" s="969" t="s">
        <v>1205</v>
      </c>
      <c r="C2327" s="428"/>
      <c r="D2327" s="437">
        <v>50000</v>
      </c>
      <c r="E2327" s="428">
        <v>60000</v>
      </c>
      <c r="F2327" s="428">
        <v>70200</v>
      </c>
    </row>
    <row r="2328" spans="1:6" ht="25.5" x14ac:dyDescent="0.25">
      <c r="A2328" s="1070">
        <v>220207</v>
      </c>
      <c r="B2328" s="987" t="s">
        <v>2560</v>
      </c>
      <c r="C2328" s="966">
        <f t="shared" ref="C2328" si="480">SUM(C2329:C2333)</f>
        <v>26843876</v>
      </c>
      <c r="D2328" s="966">
        <f>SUM(D2329:D2333)</f>
        <v>5629988</v>
      </c>
      <c r="E2328" s="966">
        <f t="shared" ref="E2328" si="481">SUM(E2329:E2333)</f>
        <v>28300000</v>
      </c>
      <c r="F2328" s="966">
        <f>SUM(F2329:F2333)</f>
        <v>24000000</v>
      </c>
    </row>
    <row r="2329" spans="1:6" x14ac:dyDescent="0.25">
      <c r="A2329" s="1072">
        <v>22020701</v>
      </c>
      <c r="B2329" s="969" t="s">
        <v>1209</v>
      </c>
      <c r="C2329" s="428">
        <v>0</v>
      </c>
      <c r="D2329" s="437"/>
      <c r="E2329" s="437"/>
      <c r="F2329" s="428">
        <v>0</v>
      </c>
    </row>
    <row r="2330" spans="1:6" x14ac:dyDescent="0.25">
      <c r="A2330" s="1072">
        <v>22020702</v>
      </c>
      <c r="B2330" s="969" t="s">
        <v>1211</v>
      </c>
      <c r="C2330" s="428">
        <v>0</v>
      </c>
      <c r="D2330" s="437"/>
      <c r="E2330" s="437"/>
      <c r="F2330" s="428">
        <v>0</v>
      </c>
    </row>
    <row r="2331" spans="1:6" x14ac:dyDescent="0.25">
      <c r="A2331" s="1072">
        <v>22020703</v>
      </c>
      <c r="B2331" s="969" t="s">
        <v>1213</v>
      </c>
      <c r="C2331" s="428">
        <v>0</v>
      </c>
      <c r="D2331" s="437"/>
      <c r="E2331" s="437"/>
      <c r="F2331" s="428">
        <v>0</v>
      </c>
    </row>
    <row r="2332" spans="1:6" x14ac:dyDescent="0.25">
      <c r="A2332" s="1072">
        <v>22020704</v>
      </c>
      <c r="B2332" s="969" t="s">
        <v>1215</v>
      </c>
      <c r="C2332" s="428">
        <v>0</v>
      </c>
      <c r="D2332" s="437"/>
      <c r="E2332" s="437"/>
      <c r="F2332" s="428">
        <v>0</v>
      </c>
    </row>
    <row r="2333" spans="1:6" x14ac:dyDescent="0.25">
      <c r="A2333" s="1072">
        <v>22020706</v>
      </c>
      <c r="B2333" s="969" t="s">
        <v>1358</v>
      </c>
      <c r="C2333" s="428">
        <v>26843876</v>
      </c>
      <c r="D2333" s="437">
        <v>5629988</v>
      </c>
      <c r="E2333" s="437">
        <v>28300000</v>
      </c>
      <c r="F2333" s="428">
        <v>24000000</v>
      </c>
    </row>
    <row r="2334" spans="1:6" x14ac:dyDescent="0.25">
      <c r="A2334" s="1070">
        <v>220208</v>
      </c>
      <c r="B2334" s="987" t="s">
        <v>1217</v>
      </c>
      <c r="C2334" s="966">
        <f t="shared" ref="C2334" si="482">SUM(C2335:C2336)</f>
        <v>368000</v>
      </c>
      <c r="D2334" s="966">
        <f>SUM(D2335:D2336)</f>
        <v>865176</v>
      </c>
      <c r="E2334" s="966">
        <f t="shared" ref="E2334:F2334" si="483">SUM(E2335:E2336)</f>
        <v>1340000</v>
      </c>
      <c r="F2334" s="966">
        <f t="shared" si="483"/>
        <v>3098200</v>
      </c>
    </row>
    <row r="2335" spans="1:6" x14ac:dyDescent="0.25">
      <c r="A2335" s="1072">
        <v>22020801</v>
      </c>
      <c r="B2335" s="969" t="s">
        <v>1219</v>
      </c>
      <c r="C2335" s="428">
        <v>318000</v>
      </c>
      <c r="D2335" s="437">
        <v>664882</v>
      </c>
      <c r="E2335" s="437">
        <v>800000</v>
      </c>
      <c r="F2335" s="428">
        <v>2200000</v>
      </c>
    </row>
    <row r="2336" spans="1:6" x14ac:dyDescent="0.25">
      <c r="A2336" s="1072">
        <v>22020803</v>
      </c>
      <c r="B2336" s="969" t="s">
        <v>1223</v>
      </c>
      <c r="C2336" s="428">
        <v>50000</v>
      </c>
      <c r="D2336" s="437">
        <v>200294</v>
      </c>
      <c r="E2336" s="437">
        <v>540000</v>
      </c>
      <c r="F2336" s="428">
        <v>898200</v>
      </c>
    </row>
    <row r="2337" spans="1:6" x14ac:dyDescent="0.25">
      <c r="A2337" s="1070">
        <v>220210</v>
      </c>
      <c r="B2337" s="987" t="s">
        <v>1227</v>
      </c>
      <c r="C2337" s="966">
        <f>SUM(C2338:C2344)</f>
        <v>282000</v>
      </c>
      <c r="D2337" s="966">
        <f>SUM(D2338:D2344)</f>
        <v>2660000</v>
      </c>
      <c r="E2337" s="966">
        <f t="shared" ref="E2337:F2337" si="484">SUM(E2338:E2344)</f>
        <v>3255000</v>
      </c>
      <c r="F2337" s="966">
        <f t="shared" si="484"/>
        <v>6341200</v>
      </c>
    </row>
    <row r="2338" spans="1:6" x14ac:dyDescent="0.25">
      <c r="A2338" s="1072">
        <v>22021001</v>
      </c>
      <c r="B2338" s="969" t="s">
        <v>1228</v>
      </c>
      <c r="C2338" s="428">
        <v>50000</v>
      </c>
      <c r="D2338" s="437">
        <v>50000</v>
      </c>
      <c r="E2338" s="437">
        <v>100000</v>
      </c>
      <c r="F2338" s="428">
        <v>541200</v>
      </c>
    </row>
    <row r="2339" spans="1:6" x14ac:dyDescent="0.25">
      <c r="A2339" s="1072">
        <v>22021003</v>
      </c>
      <c r="B2339" s="969" t="s">
        <v>1229</v>
      </c>
      <c r="C2339" s="428"/>
      <c r="D2339" s="437">
        <v>0</v>
      </c>
      <c r="E2339" s="437">
        <v>55000</v>
      </c>
      <c r="F2339" s="428">
        <v>110000</v>
      </c>
    </row>
    <row r="2340" spans="1:6" x14ac:dyDescent="0.25">
      <c r="A2340" s="1072">
        <v>22021006</v>
      </c>
      <c r="B2340" s="969" t="s">
        <v>1231</v>
      </c>
      <c r="C2340" s="428"/>
      <c r="D2340" s="437">
        <v>0</v>
      </c>
      <c r="E2340" s="437">
        <v>0</v>
      </c>
      <c r="F2340" s="428">
        <v>40000</v>
      </c>
    </row>
    <row r="2341" spans="1:6" x14ac:dyDescent="0.25">
      <c r="A2341" s="1072">
        <v>22021007</v>
      </c>
      <c r="B2341" s="969" t="s">
        <v>1243</v>
      </c>
      <c r="C2341" s="428">
        <v>50000</v>
      </c>
      <c r="D2341" s="437">
        <v>0</v>
      </c>
      <c r="E2341" s="437"/>
      <c r="F2341" s="428">
        <v>0</v>
      </c>
    </row>
    <row r="2342" spans="1:6" x14ac:dyDescent="0.25">
      <c r="A2342" s="1072">
        <v>22021014</v>
      </c>
      <c r="B2342" s="969" t="s">
        <v>1233</v>
      </c>
      <c r="C2342" s="428">
        <v>50000</v>
      </c>
      <c r="D2342" s="437">
        <v>69000</v>
      </c>
      <c r="E2342" s="428">
        <v>100000</v>
      </c>
      <c r="F2342" s="428">
        <v>150000</v>
      </c>
    </row>
    <row r="2343" spans="1:6" x14ac:dyDescent="0.25">
      <c r="A2343" s="429">
        <v>22021022</v>
      </c>
      <c r="B2343" s="430" t="s">
        <v>1234</v>
      </c>
      <c r="C2343" s="433"/>
      <c r="D2343" s="437">
        <v>2541000</v>
      </c>
      <c r="E2343" s="428">
        <v>3000000</v>
      </c>
      <c r="F2343" s="437"/>
    </row>
    <row r="2344" spans="1:6" ht="13.5" customHeight="1" x14ac:dyDescent="0.25">
      <c r="A2344" s="1072">
        <v>22021023</v>
      </c>
      <c r="B2344" s="969" t="s">
        <v>1235</v>
      </c>
      <c r="C2344" s="437">
        <v>132000</v>
      </c>
      <c r="D2344" s="437">
        <v>0</v>
      </c>
      <c r="E2344" s="437">
        <v>0</v>
      </c>
      <c r="F2344" s="428">
        <v>5500000</v>
      </c>
    </row>
    <row r="2345" spans="1:6" x14ac:dyDescent="0.25">
      <c r="A2345" s="987"/>
      <c r="B2345" s="978" t="s">
        <v>2588</v>
      </c>
      <c r="C2345" s="976">
        <f t="shared" ref="C2345" si="485">SUM(C2295,C2299,C2302,C2308,C2314,C2321,C2325,C2328,C2334,C2337)</f>
        <v>46087781</v>
      </c>
      <c r="D2345" s="976">
        <f>SUM(D2295,D2299,D2302,D2308,D2314,D2321,D2325,D2328,D2334,D2337)</f>
        <v>27773066</v>
      </c>
      <c r="E2345" s="976">
        <f t="shared" ref="E2345" si="486">SUM(E2295,E2299,E2302,E2308,E2314,E2321,E2325,E2328,E2334,E2337)</f>
        <v>54057365</v>
      </c>
      <c r="F2345" s="976">
        <f>SUM(F2295,F2299,F2302,F2308,F2314,F2321,F2325,F2328,F2334,F2337)</f>
        <v>58604389</v>
      </c>
    </row>
    <row r="2346" spans="1:6" s="381" customFormat="1" x14ac:dyDescent="0.25">
      <c r="A2346" s="1455"/>
      <c r="B2346" s="1455"/>
      <c r="C2346" s="1055"/>
      <c r="D2346" s="1005"/>
      <c r="E2346" s="1005"/>
      <c r="F2346" s="1005"/>
    </row>
    <row r="2347" spans="1:6" x14ac:dyDescent="0.25">
      <c r="A2347" s="1446" t="s">
        <v>1365</v>
      </c>
      <c r="B2347" s="1446"/>
      <c r="C2347" s="981"/>
      <c r="D2347" s="437"/>
      <c r="E2347" s="437"/>
      <c r="F2347" s="437"/>
    </row>
    <row r="2348" spans="1:6" ht="33.75" customHeight="1" x14ac:dyDescent="0.25">
      <c r="A2348" s="1451" t="s">
        <v>2589</v>
      </c>
      <c r="B2348" s="1451"/>
      <c r="C2348" s="610"/>
      <c r="D2348" s="813"/>
      <c r="E2348" s="437"/>
      <c r="F2348" s="437"/>
    </row>
    <row r="2349" spans="1:6" x14ac:dyDescent="0.25">
      <c r="A2349" s="1074">
        <v>21</v>
      </c>
      <c r="B2349" s="1076" t="s">
        <v>1125</v>
      </c>
      <c r="C2349" s="966">
        <f>SUM(C2351:C2351)</f>
        <v>44474867</v>
      </c>
      <c r="D2349" s="966">
        <f t="shared" ref="D2349:F2349" si="487">SUM(D2351:D2351)</f>
        <v>54098236</v>
      </c>
      <c r="E2349" s="966">
        <f t="shared" si="487"/>
        <v>54098237</v>
      </c>
      <c r="F2349" s="966">
        <f t="shared" si="487"/>
        <v>51768332</v>
      </c>
    </row>
    <row r="2350" spans="1:6" s="812" customFormat="1" x14ac:dyDescent="0.25">
      <c r="A2350" s="1071">
        <v>210101</v>
      </c>
      <c r="B2350" s="813" t="s">
        <v>2590</v>
      </c>
      <c r="C2350" s="813"/>
      <c r="D2350" s="428"/>
      <c r="E2350" s="428"/>
      <c r="F2350" s="428"/>
    </row>
    <row r="2351" spans="1:6" x14ac:dyDescent="0.25">
      <c r="A2351" s="1072">
        <v>21010101</v>
      </c>
      <c r="B2351" s="969" t="s">
        <v>1127</v>
      </c>
      <c r="C2351" s="969">
        <v>44474867</v>
      </c>
      <c r="D2351" s="437">
        <v>54098236</v>
      </c>
      <c r="E2351" s="437">
        <v>54098237</v>
      </c>
      <c r="F2351" s="437">
        <v>51768332</v>
      </c>
    </row>
    <row r="2352" spans="1:6" x14ac:dyDescent="0.25">
      <c r="A2352" s="1070">
        <v>2202</v>
      </c>
      <c r="B2352" s="987" t="s">
        <v>1119</v>
      </c>
      <c r="C2352" s="997">
        <f>(C2397-C2349)</f>
        <v>132605224</v>
      </c>
      <c r="D2352" s="997">
        <f t="shared" ref="D2352:F2352" si="488">(D2397-D2349)</f>
        <v>112439108</v>
      </c>
      <c r="E2352" s="997">
        <f t="shared" si="488"/>
        <v>149462543</v>
      </c>
      <c r="F2352" s="997">
        <f t="shared" si="488"/>
        <v>144152250</v>
      </c>
    </row>
    <row r="2353" spans="1:6" x14ac:dyDescent="0.25">
      <c r="A2353" s="1070">
        <v>220201</v>
      </c>
      <c r="B2353" s="987" t="s">
        <v>1129</v>
      </c>
      <c r="C2353" s="966">
        <f>SUM(C2354:C2355)</f>
        <v>4377500</v>
      </c>
      <c r="D2353" s="966">
        <f t="shared" ref="D2353:F2353" si="489">SUM(D2354:D2355)</f>
        <v>2119440</v>
      </c>
      <c r="E2353" s="966">
        <f t="shared" si="489"/>
        <v>2160000</v>
      </c>
      <c r="F2353" s="966">
        <f t="shared" si="489"/>
        <v>2500000</v>
      </c>
    </row>
    <row r="2354" spans="1:6" x14ac:dyDescent="0.25">
      <c r="A2354" s="1072">
        <v>22020101</v>
      </c>
      <c r="B2354" s="969" t="s">
        <v>1131</v>
      </c>
      <c r="C2354" s="969">
        <v>4377500</v>
      </c>
      <c r="D2354" s="437">
        <v>2119440</v>
      </c>
      <c r="E2354" s="437">
        <v>2160000</v>
      </c>
      <c r="F2354" s="437">
        <v>2500000</v>
      </c>
    </row>
    <row r="2355" spans="1:6" x14ac:dyDescent="0.25">
      <c r="A2355" s="1072" t="s">
        <v>1252</v>
      </c>
      <c r="B2355" s="969" t="s">
        <v>1253</v>
      </c>
      <c r="C2355" s="969"/>
      <c r="D2355" s="437"/>
      <c r="E2355" s="437"/>
      <c r="F2355" s="437"/>
    </row>
    <row r="2356" spans="1:6" x14ac:dyDescent="0.25">
      <c r="A2356" s="1070">
        <v>220202</v>
      </c>
      <c r="B2356" s="987" t="s">
        <v>1137</v>
      </c>
      <c r="C2356" s="966">
        <f>SUM(C2357:C2361)</f>
        <v>0</v>
      </c>
      <c r="D2356" s="966">
        <f t="shared" ref="D2356:F2356" si="490">SUM(D2357:D2361)</f>
        <v>0</v>
      </c>
      <c r="E2356" s="966">
        <f t="shared" si="490"/>
        <v>0</v>
      </c>
      <c r="F2356" s="966">
        <f t="shared" si="490"/>
        <v>0</v>
      </c>
    </row>
    <row r="2357" spans="1:6" x14ac:dyDescent="0.25">
      <c r="A2357" s="1072">
        <v>22020201</v>
      </c>
      <c r="B2357" s="969" t="s">
        <v>1139</v>
      </c>
      <c r="C2357" s="969"/>
      <c r="D2357" s="437">
        <v>0</v>
      </c>
      <c r="E2357" s="437">
        <v>0</v>
      </c>
      <c r="F2357" s="437"/>
    </row>
    <row r="2358" spans="1:6" x14ac:dyDescent="0.25">
      <c r="A2358" s="1072">
        <v>22020202</v>
      </c>
      <c r="B2358" s="969" t="s">
        <v>1141</v>
      </c>
      <c r="C2358" s="969"/>
      <c r="D2358" s="437">
        <v>0</v>
      </c>
      <c r="E2358" s="437">
        <v>0</v>
      </c>
      <c r="F2358" s="437"/>
    </row>
    <row r="2359" spans="1:6" x14ac:dyDescent="0.25">
      <c r="A2359" s="1072">
        <v>22020203</v>
      </c>
      <c r="B2359" s="969" t="s">
        <v>1143</v>
      </c>
      <c r="C2359" s="969"/>
      <c r="D2359" s="437">
        <v>0</v>
      </c>
      <c r="E2359" s="437">
        <v>0</v>
      </c>
      <c r="F2359" s="437"/>
    </row>
    <row r="2360" spans="1:6" x14ac:dyDescent="0.25">
      <c r="A2360" s="1072">
        <v>22020204</v>
      </c>
      <c r="B2360" s="969" t="s">
        <v>1145</v>
      </c>
      <c r="C2360" s="969"/>
      <c r="D2360" s="437">
        <v>0</v>
      </c>
      <c r="E2360" s="437">
        <v>0</v>
      </c>
      <c r="F2360" s="437"/>
    </row>
    <row r="2361" spans="1:6" x14ac:dyDescent="0.25">
      <c r="A2361" s="1072">
        <v>22020205</v>
      </c>
      <c r="B2361" s="969" t="s">
        <v>1147</v>
      </c>
      <c r="C2361" s="969"/>
      <c r="D2361" s="437">
        <v>0</v>
      </c>
      <c r="E2361" s="437">
        <v>0</v>
      </c>
      <c r="F2361" s="437"/>
    </row>
    <row r="2362" spans="1:6" x14ac:dyDescent="0.25">
      <c r="A2362" s="1070">
        <v>220203</v>
      </c>
      <c r="B2362" s="987" t="s">
        <v>1149</v>
      </c>
      <c r="C2362" s="966">
        <f>SUM(C2363:C2367)</f>
        <v>4669875</v>
      </c>
      <c r="D2362" s="966">
        <f>SUM(D2363:D2367)</f>
        <v>1232098</v>
      </c>
      <c r="E2362" s="966">
        <f>SUM(E2363:E2367)</f>
        <v>1255668</v>
      </c>
      <c r="F2362" s="966">
        <f>SUM(F2363:F2367)</f>
        <v>1825000</v>
      </c>
    </row>
    <row r="2363" spans="1:6" x14ac:dyDescent="0.25">
      <c r="A2363" s="1072">
        <v>22020301</v>
      </c>
      <c r="B2363" s="969" t="s">
        <v>1151</v>
      </c>
      <c r="C2363" s="969">
        <v>3606250</v>
      </c>
      <c r="D2363" s="437">
        <v>875668</v>
      </c>
      <c r="E2363" s="437">
        <v>875668</v>
      </c>
      <c r="F2363" s="437">
        <v>1500000</v>
      </c>
    </row>
    <row r="2364" spans="1:6" x14ac:dyDescent="0.25">
      <c r="A2364" s="1072">
        <v>22020302</v>
      </c>
      <c r="B2364" s="969" t="s">
        <v>1153</v>
      </c>
      <c r="C2364" s="969"/>
      <c r="D2364" s="437">
        <v>0</v>
      </c>
      <c r="E2364" s="437">
        <v>0</v>
      </c>
      <c r="F2364" s="437"/>
    </row>
    <row r="2365" spans="1:6" x14ac:dyDescent="0.25">
      <c r="A2365" s="1072">
        <v>22020303</v>
      </c>
      <c r="B2365" s="969" t="s">
        <v>1239</v>
      </c>
      <c r="C2365" s="969">
        <v>323875</v>
      </c>
      <c r="D2365" s="437">
        <v>222640</v>
      </c>
      <c r="E2365" s="437">
        <v>230000</v>
      </c>
      <c r="F2365" s="437">
        <v>200000</v>
      </c>
    </row>
    <row r="2366" spans="1:6" x14ac:dyDescent="0.25">
      <c r="A2366" s="1072">
        <v>22020304</v>
      </c>
      <c r="B2366" s="969" t="s">
        <v>1157</v>
      </c>
      <c r="C2366" s="969"/>
      <c r="D2366" s="437">
        <v>0</v>
      </c>
      <c r="E2366" s="437">
        <v>0</v>
      </c>
      <c r="F2366" s="437"/>
    </row>
    <row r="2367" spans="1:6" x14ac:dyDescent="0.25">
      <c r="A2367" s="1072">
        <v>22020305</v>
      </c>
      <c r="B2367" s="969" t="s">
        <v>1159</v>
      </c>
      <c r="C2367" s="969">
        <v>739750</v>
      </c>
      <c r="D2367" s="437">
        <v>133790</v>
      </c>
      <c r="E2367" s="437">
        <v>150000</v>
      </c>
      <c r="F2367" s="437">
        <v>125000</v>
      </c>
    </row>
    <row r="2368" spans="1:6" x14ac:dyDescent="0.25">
      <c r="A2368" s="1070">
        <v>220204</v>
      </c>
      <c r="B2368" s="987" t="s">
        <v>1173</v>
      </c>
      <c r="C2368" s="966">
        <f>SUM(C2369:C2374)</f>
        <v>11724000</v>
      </c>
      <c r="D2368" s="966">
        <f t="shared" ref="D2368:F2368" si="491">SUM(D2369:D2374)</f>
        <v>5414889</v>
      </c>
      <c r="E2368" s="966">
        <f t="shared" si="491"/>
        <v>5490520</v>
      </c>
      <c r="F2368" s="966">
        <f t="shared" si="491"/>
        <v>3755650</v>
      </c>
    </row>
    <row r="2369" spans="1:6" x14ac:dyDescent="0.25">
      <c r="A2369" s="1072">
        <v>22020401</v>
      </c>
      <c r="B2369" s="969" t="s">
        <v>1175</v>
      </c>
      <c r="C2369" s="969">
        <v>4115000</v>
      </c>
      <c r="D2369" s="437">
        <v>1174690</v>
      </c>
      <c r="E2369" s="437">
        <v>1177520</v>
      </c>
      <c r="F2369" s="437">
        <v>1592400</v>
      </c>
    </row>
    <row r="2370" spans="1:6" x14ac:dyDescent="0.25">
      <c r="A2370" s="1072">
        <v>22020402</v>
      </c>
      <c r="B2370" s="969" t="s">
        <v>1177</v>
      </c>
      <c r="C2370" s="969">
        <v>2695000</v>
      </c>
      <c r="D2370" s="437">
        <v>158240</v>
      </c>
      <c r="E2370" s="437">
        <v>200000</v>
      </c>
      <c r="F2370" s="437">
        <v>115000</v>
      </c>
    </row>
    <row r="2371" spans="1:6" x14ac:dyDescent="0.25">
      <c r="A2371" s="1072">
        <v>22020403</v>
      </c>
      <c r="B2371" s="969" t="s">
        <v>1179</v>
      </c>
      <c r="C2371" s="969">
        <v>1359750</v>
      </c>
      <c r="D2371" s="437">
        <v>119130</v>
      </c>
      <c r="E2371" s="437">
        <v>125000</v>
      </c>
      <c r="F2371" s="437">
        <v>190050</v>
      </c>
    </row>
    <row r="2372" spans="1:6" x14ac:dyDescent="0.25">
      <c r="A2372" s="1072">
        <v>22020404</v>
      </c>
      <c r="B2372" s="969" t="s">
        <v>1181</v>
      </c>
      <c r="C2372" s="969">
        <v>2750000</v>
      </c>
      <c r="D2372" s="437">
        <v>1082829</v>
      </c>
      <c r="E2372" s="437">
        <v>1108000</v>
      </c>
      <c r="F2372" s="437">
        <v>1000000</v>
      </c>
    </row>
    <row r="2373" spans="1:6" x14ac:dyDescent="0.25">
      <c r="A2373" s="1072">
        <v>22020405</v>
      </c>
      <c r="B2373" s="969" t="s">
        <v>1183</v>
      </c>
      <c r="C2373" s="969">
        <v>804250</v>
      </c>
      <c r="D2373" s="437">
        <v>2880000</v>
      </c>
      <c r="E2373" s="437">
        <v>2880000</v>
      </c>
      <c r="F2373" s="437">
        <v>858200</v>
      </c>
    </row>
    <row r="2374" spans="1:6" x14ac:dyDescent="0.25">
      <c r="A2374" s="1072">
        <v>22020406</v>
      </c>
      <c r="B2374" s="969" t="s">
        <v>1185</v>
      </c>
      <c r="C2374" s="969"/>
      <c r="D2374" s="437"/>
      <c r="E2374" s="437">
        <v>0</v>
      </c>
      <c r="F2374" s="437"/>
    </row>
    <row r="2375" spans="1:6" x14ac:dyDescent="0.25">
      <c r="A2375" s="1070">
        <v>220205</v>
      </c>
      <c r="B2375" s="987" t="s">
        <v>1189</v>
      </c>
      <c r="C2375" s="966">
        <f>SUM(C2376:C2377)</f>
        <v>0</v>
      </c>
      <c r="D2375" s="966">
        <f t="shared" ref="D2375:F2375" si="492">SUM(D2376:D2377)</f>
        <v>0</v>
      </c>
      <c r="E2375" s="966">
        <f t="shared" si="492"/>
        <v>1000000</v>
      </c>
      <c r="F2375" s="966">
        <f t="shared" si="492"/>
        <v>500000</v>
      </c>
    </row>
    <row r="2376" spans="1:6" x14ac:dyDescent="0.25">
      <c r="A2376" s="1072">
        <v>22020501</v>
      </c>
      <c r="B2376" s="969" t="s">
        <v>1368</v>
      </c>
      <c r="C2376" s="969"/>
      <c r="D2376" s="437">
        <v>0</v>
      </c>
      <c r="E2376" s="437">
        <v>1000000</v>
      </c>
      <c r="F2376" s="437">
        <v>500000</v>
      </c>
    </row>
    <row r="2377" spans="1:6" x14ac:dyDescent="0.25">
      <c r="A2377" s="1072">
        <v>22020502</v>
      </c>
      <c r="B2377" s="969" t="s">
        <v>1193</v>
      </c>
      <c r="C2377" s="969"/>
      <c r="D2377" s="437"/>
      <c r="E2377" s="437">
        <v>0</v>
      </c>
      <c r="F2377" s="437"/>
    </row>
    <row r="2378" spans="1:6" x14ac:dyDescent="0.25">
      <c r="A2378" s="1070">
        <v>220206</v>
      </c>
      <c r="B2378" s="987" t="s">
        <v>1195</v>
      </c>
      <c r="C2378" s="966">
        <f>SUM(C2379:C2380)</f>
        <v>1620250</v>
      </c>
      <c r="D2378" s="966">
        <f t="shared" ref="D2378:F2378" si="493">SUM(D2379:D2380)</f>
        <v>995000</v>
      </c>
      <c r="E2378" s="966">
        <f t="shared" si="493"/>
        <v>1050000</v>
      </c>
      <c r="F2378" s="966">
        <f t="shared" si="493"/>
        <v>1408000</v>
      </c>
    </row>
    <row r="2379" spans="1:6" x14ac:dyDescent="0.25">
      <c r="A2379" s="1072">
        <v>22020601</v>
      </c>
      <c r="B2379" s="969" t="s">
        <v>1197</v>
      </c>
      <c r="C2379" s="969">
        <v>550000</v>
      </c>
      <c r="D2379" s="437">
        <v>295000</v>
      </c>
      <c r="E2379" s="437">
        <v>300000</v>
      </c>
      <c r="F2379" s="437">
        <v>408000</v>
      </c>
    </row>
    <row r="2380" spans="1:6" x14ac:dyDescent="0.25">
      <c r="A2380" s="1072">
        <v>22020605</v>
      </c>
      <c r="B2380" s="969" t="s">
        <v>1205</v>
      </c>
      <c r="C2380" s="969">
        <v>1070250</v>
      </c>
      <c r="D2380" s="437">
        <v>700000</v>
      </c>
      <c r="E2380" s="437">
        <v>750000</v>
      </c>
      <c r="F2380" s="437">
        <v>1000000</v>
      </c>
    </row>
    <row r="2381" spans="1:6" x14ac:dyDescent="0.25">
      <c r="A2381" s="1070">
        <v>220207</v>
      </c>
      <c r="B2381" s="987" t="s">
        <v>1207</v>
      </c>
      <c r="C2381" s="966">
        <f>SUM(C2382:C2385)</f>
        <v>223125</v>
      </c>
      <c r="D2381" s="966">
        <f t="shared" ref="D2381:F2381" si="494">SUM(D2382:D2385)</f>
        <v>0</v>
      </c>
      <c r="E2381" s="966">
        <f t="shared" si="494"/>
        <v>0</v>
      </c>
      <c r="F2381" s="966">
        <f t="shared" si="494"/>
        <v>0</v>
      </c>
    </row>
    <row r="2382" spans="1:6" x14ac:dyDescent="0.25">
      <c r="A2382" s="1072">
        <v>22020701</v>
      </c>
      <c r="B2382" s="969" t="s">
        <v>1209</v>
      </c>
      <c r="C2382" s="969"/>
      <c r="D2382" s="437"/>
      <c r="E2382" s="437">
        <v>0</v>
      </c>
      <c r="F2382" s="437"/>
    </row>
    <row r="2383" spans="1:6" x14ac:dyDescent="0.25">
      <c r="A2383" s="1072">
        <v>22020702</v>
      </c>
      <c r="B2383" s="969" t="s">
        <v>1211</v>
      </c>
      <c r="C2383" s="969"/>
      <c r="D2383" s="437"/>
      <c r="E2383" s="437">
        <v>0</v>
      </c>
      <c r="F2383" s="437"/>
    </row>
    <row r="2384" spans="1:6" x14ac:dyDescent="0.25">
      <c r="A2384" s="1072">
        <v>22020703</v>
      </c>
      <c r="B2384" s="969" t="s">
        <v>1213</v>
      </c>
      <c r="C2384" s="969">
        <v>223125</v>
      </c>
      <c r="D2384" s="437"/>
      <c r="E2384" s="437">
        <v>0</v>
      </c>
      <c r="F2384" s="437"/>
    </row>
    <row r="2385" spans="1:6" x14ac:dyDescent="0.25">
      <c r="A2385" s="1072">
        <v>22020704</v>
      </c>
      <c r="B2385" s="969" t="s">
        <v>1215</v>
      </c>
      <c r="C2385" s="969"/>
      <c r="D2385" s="437"/>
      <c r="E2385" s="437">
        <v>0</v>
      </c>
      <c r="F2385" s="437"/>
    </row>
    <row r="2386" spans="1:6" x14ac:dyDescent="0.25">
      <c r="A2386" s="1070">
        <v>220208</v>
      </c>
      <c r="B2386" s="987" t="s">
        <v>1217</v>
      </c>
      <c r="C2386" s="966">
        <f>SUM(C2387:C2388)</f>
        <v>7238240</v>
      </c>
      <c r="D2386" s="966">
        <f t="shared" ref="D2386:F2386" si="495">SUM(D2387:D2388)</f>
        <v>2712936</v>
      </c>
      <c r="E2386" s="966">
        <f t="shared" si="495"/>
        <v>2850000</v>
      </c>
      <c r="F2386" s="966">
        <f t="shared" si="495"/>
        <v>5000000</v>
      </c>
    </row>
    <row r="2387" spans="1:6" x14ac:dyDescent="0.25">
      <c r="A2387" s="1072">
        <v>22020801</v>
      </c>
      <c r="B2387" s="969" t="s">
        <v>1219</v>
      </c>
      <c r="C2387" s="969">
        <v>2945000</v>
      </c>
      <c r="D2387" s="437">
        <v>1523046</v>
      </c>
      <c r="E2387" s="437">
        <v>1650000</v>
      </c>
      <c r="F2387" s="437">
        <v>3000000</v>
      </c>
    </row>
    <row r="2388" spans="1:6" x14ac:dyDescent="0.25">
      <c r="A2388" s="1072">
        <v>22020803</v>
      </c>
      <c r="B2388" s="969" t="s">
        <v>1223</v>
      </c>
      <c r="C2388" s="969">
        <v>4293240</v>
      </c>
      <c r="D2388" s="437">
        <v>1189890</v>
      </c>
      <c r="E2388" s="437">
        <v>1200000</v>
      </c>
      <c r="F2388" s="437">
        <v>2000000</v>
      </c>
    </row>
    <row r="2389" spans="1:6" x14ac:dyDescent="0.25">
      <c r="A2389" s="1070">
        <v>220210</v>
      </c>
      <c r="B2389" s="987" t="s">
        <v>1227</v>
      </c>
      <c r="C2389" s="966">
        <f>SUM(C2390:C2396)</f>
        <v>102752234</v>
      </c>
      <c r="D2389" s="966">
        <f t="shared" ref="D2389:F2389" si="496">SUM(D2390:D2396)</f>
        <v>99964745</v>
      </c>
      <c r="E2389" s="966">
        <f t="shared" si="496"/>
        <v>135656355</v>
      </c>
      <c r="F2389" s="966">
        <f t="shared" si="496"/>
        <v>129163600</v>
      </c>
    </row>
    <row r="2390" spans="1:6" x14ac:dyDescent="0.25">
      <c r="A2390" s="1072">
        <v>22021001</v>
      </c>
      <c r="B2390" s="969" t="s">
        <v>1228</v>
      </c>
      <c r="C2390" s="969">
        <v>3243750</v>
      </c>
      <c r="D2390" s="437">
        <v>376030</v>
      </c>
      <c r="E2390" s="437">
        <v>376030</v>
      </c>
      <c r="F2390" s="437">
        <v>1000000</v>
      </c>
    </row>
    <row r="2391" spans="1:6" x14ac:dyDescent="0.25">
      <c r="A2391" s="1072">
        <v>22021003</v>
      </c>
      <c r="B2391" s="969" t="s">
        <v>2591</v>
      </c>
      <c r="C2391" s="969">
        <v>5100500</v>
      </c>
      <c r="D2391" s="437">
        <v>1511374</v>
      </c>
      <c r="E2391" s="437">
        <v>1600000</v>
      </c>
      <c r="F2391" s="437">
        <v>1000000</v>
      </c>
    </row>
    <row r="2392" spans="1:6" x14ac:dyDescent="0.25">
      <c r="A2392" s="1099">
        <v>22021007</v>
      </c>
      <c r="B2392" s="1100" t="s">
        <v>1243</v>
      </c>
      <c r="C2392" s="969">
        <v>0</v>
      </c>
      <c r="D2392" s="437">
        <v>0</v>
      </c>
      <c r="E2392" s="437">
        <v>0</v>
      </c>
      <c r="F2392" s="437">
        <v>0</v>
      </c>
    </row>
    <row r="2393" spans="1:6" x14ac:dyDescent="0.25">
      <c r="A2393" s="1072">
        <v>22021022</v>
      </c>
      <c r="B2393" s="969" t="s">
        <v>1234</v>
      </c>
      <c r="C2393" s="969"/>
      <c r="D2393" s="437">
        <v>0</v>
      </c>
      <c r="E2393" s="437">
        <v>0</v>
      </c>
      <c r="F2393" s="437">
        <v>0</v>
      </c>
    </row>
    <row r="2394" spans="1:6" x14ac:dyDescent="0.25">
      <c r="A2394" s="1072">
        <v>22021014</v>
      </c>
      <c r="B2394" s="969" t="s">
        <v>1233</v>
      </c>
      <c r="C2394" s="969"/>
      <c r="D2394" s="437">
        <v>26500</v>
      </c>
      <c r="E2394" s="437">
        <v>100000</v>
      </c>
      <c r="F2394" s="437">
        <v>100000</v>
      </c>
    </row>
    <row r="2395" spans="1:6" x14ac:dyDescent="0.25">
      <c r="A2395" s="1072">
        <v>22021023</v>
      </c>
      <c r="B2395" s="969" t="s">
        <v>1235</v>
      </c>
      <c r="C2395" s="969">
        <v>63104113</v>
      </c>
      <c r="D2395" s="437">
        <v>98050841</v>
      </c>
      <c r="E2395" s="437">
        <v>100000000</v>
      </c>
      <c r="F2395" s="437">
        <v>127063600</v>
      </c>
    </row>
    <row r="2396" spans="1:6" x14ac:dyDescent="0.25">
      <c r="A2396" s="1073">
        <v>22021029</v>
      </c>
      <c r="B2396" s="969" t="s">
        <v>2592</v>
      </c>
      <c r="C2396" s="969">
        <v>31303871</v>
      </c>
      <c r="D2396" s="437">
        <v>0</v>
      </c>
      <c r="E2396" s="437">
        <v>33580325</v>
      </c>
      <c r="F2396" s="437">
        <v>0</v>
      </c>
    </row>
    <row r="2397" spans="1:6" x14ac:dyDescent="0.25">
      <c r="A2397" s="1084"/>
      <c r="B2397" s="978" t="s">
        <v>2593</v>
      </c>
      <c r="C2397" s="976">
        <f>SUM(C2349,C2353,C2356,C2362,C2368,C2375,C2378,C2381,C2386,C2389)</f>
        <v>177080091</v>
      </c>
      <c r="D2397" s="976">
        <f t="shared" ref="D2397:E2397" si="497">SUM(D2349,D2353,D2356,D2362,D2368,D2375,D2378,D2381,D2386,D2389)</f>
        <v>166537344</v>
      </c>
      <c r="E2397" s="976">
        <f t="shared" si="497"/>
        <v>203560780</v>
      </c>
      <c r="F2397" s="976">
        <f>SUM(F2349,F2353,F2356,F2362,F2368,F2375,F2378,F2381,F2386,F2389)</f>
        <v>195920582</v>
      </c>
    </row>
    <row r="2398" spans="1:6" s="381" customFormat="1" x14ac:dyDescent="0.25">
      <c r="A2398" s="1005"/>
      <c r="B2398" s="1005"/>
      <c r="C2398" s="1005"/>
      <c r="D2398" s="1005"/>
      <c r="E2398" s="1005"/>
      <c r="F2398" s="1005"/>
    </row>
    <row r="2399" spans="1:6" x14ac:dyDescent="0.25">
      <c r="A2399" s="1446" t="s">
        <v>2594</v>
      </c>
      <c r="B2399" s="1446"/>
      <c r="C2399" s="981"/>
      <c r="D2399" s="437"/>
      <c r="E2399" s="437"/>
      <c r="F2399" s="437"/>
    </row>
    <row r="2400" spans="1:6" ht="25.5" customHeight="1" x14ac:dyDescent="0.25">
      <c r="A2400" s="1452" t="s">
        <v>2595</v>
      </c>
      <c r="B2400" s="1452"/>
      <c r="C2400" s="813"/>
      <c r="D2400" s="437"/>
      <c r="E2400" s="437"/>
      <c r="F2400" s="437"/>
    </row>
    <row r="2401" spans="1:6" x14ac:dyDescent="0.25">
      <c r="A2401" s="1074">
        <v>21</v>
      </c>
      <c r="B2401" s="1076" t="s">
        <v>1125</v>
      </c>
      <c r="C2401" s="966">
        <f>SUM(C2403:C2403)</f>
        <v>18799382.91</v>
      </c>
      <c r="D2401" s="966">
        <f t="shared" ref="D2401:F2401" si="498">SUM(D2403:D2403)</f>
        <v>20465594</v>
      </c>
      <c r="E2401" s="966">
        <f t="shared" si="498"/>
        <v>21529366</v>
      </c>
      <c r="F2401" s="966">
        <f t="shared" si="498"/>
        <v>22520000</v>
      </c>
    </row>
    <row r="2402" spans="1:6" s="812" customFormat="1" x14ac:dyDescent="0.25">
      <c r="A2402" s="1071">
        <v>210101</v>
      </c>
      <c r="B2402" s="813" t="s">
        <v>1126</v>
      </c>
      <c r="C2402" s="813"/>
      <c r="D2402" s="428"/>
      <c r="E2402" s="428"/>
      <c r="F2402" s="428"/>
    </row>
    <row r="2403" spans="1:6" ht="17.25" customHeight="1" x14ac:dyDescent="0.25">
      <c r="A2403" s="1072">
        <v>21010101</v>
      </c>
      <c r="B2403" s="969" t="s">
        <v>1127</v>
      </c>
      <c r="C2403" s="969">
        <v>18799382.91</v>
      </c>
      <c r="D2403" s="437">
        <v>20465594</v>
      </c>
      <c r="E2403" s="437">
        <v>21529366</v>
      </c>
      <c r="F2403" s="428">
        <v>22520000</v>
      </c>
    </row>
    <row r="2404" spans="1:6" x14ac:dyDescent="0.25">
      <c r="A2404" s="1070">
        <v>2202</v>
      </c>
      <c r="B2404" s="987" t="s">
        <v>1119</v>
      </c>
      <c r="C2404" s="997">
        <f>(C2455-C2401)</f>
        <v>4797213.9199999981</v>
      </c>
      <c r="D2404" s="997">
        <f t="shared" ref="D2404:F2404" si="499">(D2455-D2401)</f>
        <v>10057198</v>
      </c>
      <c r="E2404" s="997">
        <f t="shared" si="499"/>
        <v>10745924</v>
      </c>
      <c r="F2404" s="997">
        <f t="shared" si="499"/>
        <v>13097023</v>
      </c>
    </row>
    <row r="2405" spans="1:6" x14ac:dyDescent="0.25">
      <c r="A2405" s="1070">
        <v>220201</v>
      </c>
      <c r="B2405" s="987" t="s">
        <v>1129</v>
      </c>
      <c r="C2405" s="966">
        <f>SUM(C2406:C2407)</f>
        <v>400000</v>
      </c>
      <c r="D2405" s="966">
        <f t="shared" ref="D2405:E2405" si="500">SUM(D2406:D2407)</f>
        <v>614500</v>
      </c>
      <c r="E2405" s="966">
        <f t="shared" si="500"/>
        <v>650000</v>
      </c>
      <c r="F2405" s="966">
        <f t="shared" ref="F2405" si="501">SUM(F2406:F2407)</f>
        <v>773960</v>
      </c>
    </row>
    <row r="2406" spans="1:6" x14ac:dyDescent="0.25">
      <c r="A2406" s="1072">
        <v>22020101</v>
      </c>
      <c r="B2406" s="969" t="s">
        <v>1131</v>
      </c>
      <c r="C2406" s="969">
        <v>400000</v>
      </c>
      <c r="D2406" s="437">
        <v>614500</v>
      </c>
      <c r="E2406" s="437">
        <v>650000</v>
      </c>
      <c r="F2406" s="437">
        <v>773960</v>
      </c>
    </row>
    <row r="2407" spans="1:6" x14ac:dyDescent="0.25">
      <c r="A2407" s="1072" t="s">
        <v>1252</v>
      </c>
      <c r="B2407" s="969" t="s">
        <v>1253</v>
      </c>
      <c r="C2407" s="437">
        <v>0</v>
      </c>
      <c r="D2407" s="437">
        <v>0</v>
      </c>
      <c r="E2407" s="437">
        <v>0</v>
      </c>
      <c r="F2407" s="437">
        <v>0</v>
      </c>
    </row>
    <row r="2408" spans="1:6" x14ac:dyDescent="0.25">
      <c r="A2408" s="1070">
        <v>220202</v>
      </c>
      <c r="B2408" s="987" t="s">
        <v>1137</v>
      </c>
      <c r="C2408" s="966">
        <f>SUM(C2409:C2413)</f>
        <v>80000</v>
      </c>
      <c r="D2408" s="966">
        <f t="shared" ref="D2408:E2408" si="502">SUM(D2409:D2413)</f>
        <v>233000</v>
      </c>
      <c r="E2408" s="966">
        <f t="shared" si="502"/>
        <v>235000</v>
      </c>
      <c r="F2408" s="966">
        <f t="shared" ref="F2408" si="503">SUM(F2409:F2413)</f>
        <v>458000</v>
      </c>
    </row>
    <row r="2409" spans="1:6" x14ac:dyDescent="0.25">
      <c r="A2409" s="1072">
        <v>22020201</v>
      </c>
      <c r="B2409" s="969" t="s">
        <v>1139</v>
      </c>
      <c r="C2409" s="437">
        <v>0</v>
      </c>
      <c r="D2409" s="437">
        <v>43000</v>
      </c>
      <c r="E2409" s="437">
        <v>45000</v>
      </c>
      <c r="F2409" s="437">
        <v>100000</v>
      </c>
    </row>
    <row r="2410" spans="1:6" x14ac:dyDescent="0.25">
      <c r="A2410" s="1072">
        <v>22020202</v>
      </c>
      <c r="B2410" s="969" t="s">
        <v>1141</v>
      </c>
      <c r="C2410" s="437">
        <v>0</v>
      </c>
      <c r="D2410" s="437">
        <v>90000</v>
      </c>
      <c r="E2410" s="437">
        <v>90000</v>
      </c>
      <c r="F2410" s="437">
        <v>198000</v>
      </c>
    </row>
    <row r="2411" spans="1:6" x14ac:dyDescent="0.25">
      <c r="A2411" s="1072">
        <v>22020203</v>
      </c>
      <c r="B2411" s="969" t="s">
        <v>1143</v>
      </c>
      <c r="C2411" s="969">
        <v>80000</v>
      </c>
      <c r="D2411" s="437">
        <v>100000</v>
      </c>
      <c r="E2411" s="437">
        <v>100000</v>
      </c>
      <c r="F2411" s="437">
        <v>160000</v>
      </c>
    </row>
    <row r="2412" spans="1:6" x14ac:dyDescent="0.25">
      <c r="A2412" s="1072">
        <v>22020204</v>
      </c>
      <c r="B2412" s="969" t="s">
        <v>1145</v>
      </c>
      <c r="C2412" s="969"/>
      <c r="D2412" s="437">
        <v>0</v>
      </c>
      <c r="E2412" s="437">
        <v>0</v>
      </c>
      <c r="F2412" s="437">
        <v>0</v>
      </c>
    </row>
    <row r="2413" spans="1:6" x14ac:dyDescent="0.25">
      <c r="A2413" s="1072">
        <v>22020205</v>
      </c>
      <c r="B2413" s="969" t="s">
        <v>1147</v>
      </c>
      <c r="C2413" s="969"/>
      <c r="D2413" s="437">
        <v>0</v>
      </c>
      <c r="E2413" s="437">
        <v>0</v>
      </c>
      <c r="F2413" s="437">
        <v>0</v>
      </c>
    </row>
    <row r="2414" spans="1:6" x14ac:dyDescent="0.25">
      <c r="A2414" s="1070">
        <v>220203</v>
      </c>
      <c r="B2414" s="987" t="s">
        <v>1149</v>
      </c>
      <c r="C2414" s="966">
        <f>SUM(C2415:C2421)</f>
        <v>753850</v>
      </c>
      <c r="D2414" s="966">
        <f t="shared" ref="D2414:E2414" si="504">SUM(D2415:D2421)</f>
        <v>1478899</v>
      </c>
      <c r="E2414" s="966">
        <f t="shared" si="504"/>
        <v>1515600</v>
      </c>
      <c r="F2414" s="966">
        <f t="shared" ref="F2414" si="505">SUM(F2415:F2421)</f>
        <v>2237125</v>
      </c>
    </row>
    <row r="2415" spans="1:6" ht="20.25" customHeight="1" x14ac:dyDescent="0.25">
      <c r="A2415" s="1072">
        <v>22020301</v>
      </c>
      <c r="B2415" s="969" t="s">
        <v>1151</v>
      </c>
      <c r="C2415" s="969">
        <v>268350</v>
      </c>
      <c r="D2415" s="437">
        <v>520600</v>
      </c>
      <c r="E2415" s="437">
        <v>550600</v>
      </c>
      <c r="F2415" s="437">
        <v>600960</v>
      </c>
    </row>
    <row r="2416" spans="1:6" ht="20.25" customHeight="1" x14ac:dyDescent="0.25">
      <c r="A2416" s="1072">
        <v>22020302</v>
      </c>
      <c r="B2416" s="969" t="s">
        <v>1153</v>
      </c>
      <c r="C2416" s="437">
        <v>100000</v>
      </c>
      <c r="D2416" s="437">
        <v>0</v>
      </c>
      <c r="E2416" s="437">
        <v>0</v>
      </c>
      <c r="F2416" s="437">
        <v>0</v>
      </c>
    </row>
    <row r="2417" spans="1:6" ht="20.25" customHeight="1" x14ac:dyDescent="0.25">
      <c r="A2417" s="1072">
        <v>22020303</v>
      </c>
      <c r="B2417" s="969" t="s">
        <v>1239</v>
      </c>
      <c r="C2417" s="969">
        <v>110000</v>
      </c>
      <c r="D2417" s="437">
        <v>470000</v>
      </c>
      <c r="E2417" s="437">
        <v>470000</v>
      </c>
      <c r="F2417" s="437">
        <v>519600</v>
      </c>
    </row>
    <row r="2418" spans="1:6" ht="20.25" customHeight="1" x14ac:dyDescent="0.25">
      <c r="A2418" s="1072">
        <v>22020304</v>
      </c>
      <c r="B2418" s="969" t="s">
        <v>1157</v>
      </c>
      <c r="C2418" s="969">
        <v>70000</v>
      </c>
      <c r="D2418" s="437">
        <v>135000</v>
      </c>
      <c r="E2418" s="437">
        <v>135000</v>
      </c>
      <c r="F2418" s="437">
        <v>145065</v>
      </c>
    </row>
    <row r="2419" spans="1:6" ht="20.25" customHeight="1" x14ac:dyDescent="0.25">
      <c r="A2419" s="1072">
        <v>22020305</v>
      </c>
      <c r="B2419" s="969" t="s">
        <v>1159</v>
      </c>
      <c r="C2419" s="969">
        <v>0</v>
      </c>
      <c r="D2419" s="437">
        <v>296599</v>
      </c>
      <c r="E2419" s="437">
        <v>300000</v>
      </c>
      <c r="F2419" s="437">
        <v>377500</v>
      </c>
    </row>
    <row r="2420" spans="1:6" x14ac:dyDescent="0.25">
      <c r="A2420" s="1073" t="s">
        <v>1166</v>
      </c>
      <c r="B2420" s="969" t="s">
        <v>2596</v>
      </c>
      <c r="C2420" s="969">
        <v>0</v>
      </c>
      <c r="D2420" s="437">
        <v>0</v>
      </c>
      <c r="E2420" s="437">
        <v>0</v>
      </c>
      <c r="F2420" s="437">
        <v>0</v>
      </c>
    </row>
    <row r="2421" spans="1:6" ht="18" customHeight="1" x14ac:dyDescent="0.25">
      <c r="A2421" s="1073" t="s">
        <v>2597</v>
      </c>
      <c r="B2421" s="969" t="s">
        <v>2598</v>
      </c>
      <c r="C2421" s="969">
        <v>205500</v>
      </c>
      <c r="D2421" s="437">
        <v>56700</v>
      </c>
      <c r="E2421" s="437">
        <v>60000</v>
      </c>
      <c r="F2421" s="437">
        <v>594000</v>
      </c>
    </row>
    <row r="2422" spans="1:6" x14ac:dyDescent="0.25">
      <c r="A2422" s="1070">
        <v>220204</v>
      </c>
      <c r="B2422" s="987" t="s">
        <v>1173</v>
      </c>
      <c r="C2422" s="966">
        <f>SUM(C2423:C2429)</f>
        <v>1247500</v>
      </c>
      <c r="D2422" s="966">
        <f t="shared" ref="D2422:E2422" si="506">SUM(D2423:D2429)</f>
        <v>3062307</v>
      </c>
      <c r="E2422" s="966">
        <f t="shared" si="506"/>
        <v>3371850</v>
      </c>
      <c r="F2422" s="966">
        <f t="shared" ref="F2422" si="507">SUM(F2423:F2429)</f>
        <v>3889964</v>
      </c>
    </row>
    <row r="2423" spans="1:6" ht="29.25" customHeight="1" x14ac:dyDescent="0.25">
      <c r="A2423" s="1072">
        <v>22020401</v>
      </c>
      <c r="B2423" s="969" t="s">
        <v>1175</v>
      </c>
      <c r="C2423" s="969">
        <v>420000</v>
      </c>
      <c r="D2423" s="437">
        <v>687600</v>
      </c>
      <c r="E2423" s="437">
        <v>690000</v>
      </c>
      <c r="F2423" s="437">
        <v>749190</v>
      </c>
    </row>
    <row r="2424" spans="1:6" ht="23.25" customHeight="1" x14ac:dyDescent="0.25">
      <c r="A2424" s="1072">
        <v>22020402</v>
      </c>
      <c r="B2424" s="969" t="s">
        <v>1177</v>
      </c>
      <c r="C2424" s="969">
        <v>300000</v>
      </c>
      <c r="D2424" s="437">
        <v>466900</v>
      </c>
      <c r="E2424" s="437">
        <v>470000</v>
      </c>
      <c r="F2424" s="437">
        <v>602075</v>
      </c>
    </row>
    <row r="2425" spans="1:6" ht="23.25" customHeight="1" x14ac:dyDescent="0.25">
      <c r="A2425" s="1072">
        <v>22020403</v>
      </c>
      <c r="B2425" s="969" t="s">
        <v>1179</v>
      </c>
      <c r="C2425" s="969">
        <v>437500</v>
      </c>
      <c r="D2425" s="437">
        <v>1000000</v>
      </c>
      <c r="E2425" s="437">
        <v>1290950</v>
      </c>
      <c r="F2425" s="437">
        <v>1290950</v>
      </c>
    </row>
    <row r="2426" spans="1:6" x14ac:dyDescent="0.25">
      <c r="A2426" s="1072">
        <v>22020404</v>
      </c>
      <c r="B2426" s="969" t="s">
        <v>1181</v>
      </c>
      <c r="C2426" s="969">
        <v>90000</v>
      </c>
      <c r="D2426" s="437">
        <v>287000</v>
      </c>
      <c r="E2426" s="437">
        <v>290000</v>
      </c>
      <c r="F2426" s="437">
        <v>468940</v>
      </c>
    </row>
    <row r="2427" spans="1:6" ht="22.5" customHeight="1" x14ac:dyDescent="0.25">
      <c r="A2427" s="1072">
        <v>22020405</v>
      </c>
      <c r="B2427" s="969" t="s">
        <v>1183</v>
      </c>
      <c r="C2427" s="969"/>
      <c r="D2427" s="437">
        <v>40000</v>
      </c>
      <c r="E2427" s="437">
        <v>50000</v>
      </c>
      <c r="F2427" s="437">
        <v>107760</v>
      </c>
    </row>
    <row r="2428" spans="1:6" ht="22.5" customHeight="1" x14ac:dyDescent="0.25">
      <c r="A2428" s="1072">
        <v>22020406</v>
      </c>
      <c r="B2428" s="969" t="s">
        <v>1185</v>
      </c>
      <c r="C2428" s="437">
        <v>0</v>
      </c>
      <c r="D2428" s="437">
        <v>580807</v>
      </c>
      <c r="E2428" s="437">
        <v>580900</v>
      </c>
      <c r="F2428" s="437">
        <v>671049</v>
      </c>
    </row>
    <row r="2429" spans="1:6" x14ac:dyDescent="0.25">
      <c r="A2429" s="1073" t="s">
        <v>1186</v>
      </c>
      <c r="B2429" s="969" t="s">
        <v>1187</v>
      </c>
      <c r="C2429" s="969"/>
      <c r="D2429" s="437">
        <v>0</v>
      </c>
      <c r="E2429" s="437">
        <v>0</v>
      </c>
      <c r="F2429" s="437">
        <v>0</v>
      </c>
    </row>
    <row r="2430" spans="1:6" x14ac:dyDescent="0.25">
      <c r="A2430" s="1070">
        <v>220205</v>
      </c>
      <c r="B2430" s="987" t="s">
        <v>1189</v>
      </c>
      <c r="C2430" s="966">
        <f>SUM(C2431:C2433)</f>
        <v>465000</v>
      </c>
      <c r="D2430" s="966">
        <f t="shared" ref="D2430:E2430" si="508">SUM(D2431:D2433)</f>
        <v>2395600</v>
      </c>
      <c r="E2430" s="966">
        <f t="shared" si="508"/>
        <v>2500000</v>
      </c>
      <c r="F2430" s="966">
        <f t="shared" ref="F2430" si="509">SUM(F2431:F2433)</f>
        <v>2500000</v>
      </c>
    </row>
    <row r="2431" spans="1:6" ht="16.5" customHeight="1" x14ac:dyDescent="0.25">
      <c r="A2431" s="1072">
        <v>22020501</v>
      </c>
      <c r="B2431" s="969" t="s">
        <v>1191</v>
      </c>
      <c r="C2431" s="969">
        <v>465000</v>
      </c>
      <c r="D2431" s="437">
        <v>0</v>
      </c>
      <c r="E2431" s="437">
        <v>0</v>
      </c>
      <c r="F2431" s="437">
        <v>0</v>
      </c>
    </row>
    <row r="2432" spans="1:6" ht="16.5" customHeight="1" x14ac:dyDescent="0.25">
      <c r="A2432" s="1072">
        <v>22020502</v>
      </c>
      <c r="B2432" s="969" t="s">
        <v>1193</v>
      </c>
      <c r="C2432" s="437">
        <v>0</v>
      </c>
      <c r="D2432" s="437">
        <v>0</v>
      </c>
      <c r="E2432" s="437">
        <v>0</v>
      </c>
      <c r="F2432" s="437">
        <v>0</v>
      </c>
    </row>
    <row r="2433" spans="1:6" ht="16.5" customHeight="1" x14ac:dyDescent="0.25">
      <c r="A2433" s="1101">
        <v>22020503</v>
      </c>
      <c r="B2433" s="1016" t="s">
        <v>2599</v>
      </c>
      <c r="C2433" s="437">
        <v>0</v>
      </c>
      <c r="D2433" s="437">
        <v>2395600</v>
      </c>
      <c r="E2433" s="437">
        <v>2500000</v>
      </c>
      <c r="F2433" s="437">
        <v>2500000</v>
      </c>
    </row>
    <row r="2434" spans="1:6" ht="20.25" customHeight="1" x14ac:dyDescent="0.25">
      <c r="A2434" s="1070">
        <v>220206</v>
      </c>
      <c r="B2434" s="987" t="s">
        <v>1195</v>
      </c>
      <c r="C2434" s="966">
        <f>SUM(C2435:C2436)</f>
        <v>0</v>
      </c>
      <c r="D2434" s="966">
        <f t="shared" ref="D2434:E2434" si="510">SUM(D2435:D2436)</f>
        <v>0</v>
      </c>
      <c r="E2434" s="966">
        <f t="shared" si="510"/>
        <v>0</v>
      </c>
      <c r="F2434" s="966">
        <f t="shared" ref="F2434" si="511">SUM(F2435:F2436)</f>
        <v>0</v>
      </c>
    </row>
    <row r="2435" spans="1:6" ht="20.25" customHeight="1" x14ac:dyDescent="0.25">
      <c r="A2435" s="1072">
        <v>22020601</v>
      </c>
      <c r="B2435" s="969" t="s">
        <v>1197</v>
      </c>
      <c r="C2435" s="969"/>
      <c r="D2435" s="437">
        <v>0</v>
      </c>
      <c r="E2435" s="437">
        <v>0</v>
      </c>
      <c r="F2435" s="437">
        <v>0</v>
      </c>
    </row>
    <row r="2436" spans="1:6" ht="20.25" customHeight="1" x14ac:dyDescent="0.25">
      <c r="A2436" s="1072">
        <v>22020605</v>
      </c>
      <c r="B2436" s="969" t="s">
        <v>1205</v>
      </c>
      <c r="C2436" s="969"/>
      <c r="D2436" s="437">
        <v>0</v>
      </c>
      <c r="E2436" s="437">
        <v>0</v>
      </c>
      <c r="F2436" s="437">
        <v>0</v>
      </c>
    </row>
    <row r="2437" spans="1:6" ht="25.5" x14ac:dyDescent="0.25">
      <c r="A2437" s="1070">
        <v>220207</v>
      </c>
      <c r="B2437" s="987" t="s">
        <v>1285</v>
      </c>
      <c r="C2437" s="966">
        <f>SUM(C2438:C2441)</f>
        <v>0</v>
      </c>
      <c r="D2437" s="966">
        <f t="shared" ref="D2437:E2437" si="512">SUM(D2438:D2441)</f>
        <v>0</v>
      </c>
      <c r="E2437" s="966">
        <f t="shared" si="512"/>
        <v>0</v>
      </c>
      <c r="F2437" s="966">
        <f t="shared" ref="F2437" si="513">SUM(F2438:F2441)</f>
        <v>0</v>
      </c>
    </row>
    <row r="2438" spans="1:6" x14ac:dyDescent="0.25">
      <c r="A2438" s="1072">
        <v>22020701</v>
      </c>
      <c r="B2438" s="969" t="s">
        <v>1209</v>
      </c>
      <c r="C2438" s="437">
        <v>0</v>
      </c>
      <c r="D2438" s="437">
        <v>0</v>
      </c>
      <c r="E2438" s="437">
        <v>0</v>
      </c>
      <c r="F2438" s="437">
        <v>0</v>
      </c>
    </row>
    <row r="2439" spans="1:6" x14ac:dyDescent="0.25">
      <c r="A2439" s="1072">
        <v>22020702</v>
      </c>
      <c r="B2439" s="969" t="s">
        <v>1211</v>
      </c>
      <c r="C2439" s="969">
        <v>0</v>
      </c>
      <c r="D2439" s="437">
        <v>0</v>
      </c>
      <c r="E2439" s="437">
        <v>0</v>
      </c>
      <c r="F2439" s="437">
        <v>0</v>
      </c>
    </row>
    <row r="2440" spans="1:6" x14ac:dyDescent="0.25">
      <c r="A2440" s="1072">
        <v>22020703</v>
      </c>
      <c r="B2440" s="969" t="s">
        <v>1213</v>
      </c>
      <c r="C2440" s="969">
        <v>0</v>
      </c>
      <c r="D2440" s="437">
        <v>0</v>
      </c>
      <c r="E2440" s="437">
        <v>0</v>
      </c>
      <c r="F2440" s="437">
        <v>0</v>
      </c>
    </row>
    <row r="2441" spans="1:6" x14ac:dyDescent="0.25">
      <c r="A2441" s="1072">
        <v>22020704</v>
      </c>
      <c r="B2441" s="969" t="s">
        <v>1215</v>
      </c>
      <c r="C2441" s="969">
        <v>0</v>
      </c>
      <c r="D2441" s="437">
        <v>0</v>
      </c>
      <c r="E2441" s="437">
        <v>0</v>
      </c>
      <c r="F2441" s="437">
        <v>0</v>
      </c>
    </row>
    <row r="2442" spans="1:6" x14ac:dyDescent="0.25">
      <c r="A2442" s="1070">
        <v>220208</v>
      </c>
      <c r="B2442" s="987" t="s">
        <v>1217</v>
      </c>
      <c r="C2442" s="966">
        <f>SUM(C2443:C2444)</f>
        <v>90000</v>
      </c>
      <c r="D2442" s="966">
        <f t="shared" ref="D2442:E2442" si="514">SUM(D2443:D2444)</f>
        <v>508800</v>
      </c>
      <c r="E2442" s="966">
        <f t="shared" si="514"/>
        <v>514674</v>
      </c>
      <c r="F2442" s="966">
        <f t="shared" ref="F2442" si="515">SUM(F2443:F2444)</f>
        <v>544174</v>
      </c>
    </row>
    <row r="2443" spans="1:6" x14ac:dyDescent="0.25">
      <c r="A2443" s="1072">
        <v>22020801</v>
      </c>
      <c r="B2443" s="969" t="s">
        <v>1219</v>
      </c>
      <c r="C2443" s="969">
        <v>90000</v>
      </c>
      <c r="D2443" s="437">
        <v>353300</v>
      </c>
      <c r="E2443" s="437">
        <v>354174</v>
      </c>
      <c r="F2443" s="437">
        <v>354174</v>
      </c>
    </row>
    <row r="2444" spans="1:6" x14ac:dyDescent="0.25">
      <c r="A2444" s="1072">
        <v>22020803</v>
      </c>
      <c r="B2444" s="969" t="s">
        <v>1223</v>
      </c>
      <c r="C2444" s="969">
        <v>0</v>
      </c>
      <c r="D2444" s="437">
        <v>155500</v>
      </c>
      <c r="E2444" s="437">
        <v>160500</v>
      </c>
      <c r="F2444" s="437">
        <v>190000</v>
      </c>
    </row>
    <row r="2445" spans="1:6" x14ac:dyDescent="0.25">
      <c r="A2445" s="1070">
        <v>220210</v>
      </c>
      <c r="B2445" s="987" t="s">
        <v>1227</v>
      </c>
      <c r="C2445" s="966">
        <f>SUM(C2446:C2454)</f>
        <v>1760863.92</v>
      </c>
      <c r="D2445" s="966">
        <f t="shared" ref="D2445:E2445" si="516">SUM(D2446:D2454)</f>
        <v>1764092</v>
      </c>
      <c r="E2445" s="966">
        <f t="shared" si="516"/>
        <v>1958800</v>
      </c>
      <c r="F2445" s="966">
        <f t="shared" ref="F2445" si="517">SUM(F2446:F2454)</f>
        <v>2693800</v>
      </c>
    </row>
    <row r="2446" spans="1:6" ht="20.25" customHeight="1" x14ac:dyDescent="0.25">
      <c r="A2446" s="1072">
        <v>22021001</v>
      </c>
      <c r="B2446" s="969" t="s">
        <v>1228</v>
      </c>
      <c r="C2446" s="969">
        <v>708770</v>
      </c>
      <c r="D2446" s="437">
        <v>1007092</v>
      </c>
      <c r="E2446" s="437">
        <v>1008800</v>
      </c>
      <c r="F2446" s="437">
        <v>1038800</v>
      </c>
    </row>
    <row r="2447" spans="1:6" ht="20.25" customHeight="1" x14ac:dyDescent="0.25">
      <c r="A2447" s="1072">
        <v>22021003</v>
      </c>
      <c r="B2447" s="969" t="s">
        <v>1229</v>
      </c>
      <c r="C2447" s="969">
        <v>0</v>
      </c>
      <c r="D2447" s="437">
        <v>0</v>
      </c>
      <c r="E2447" s="438">
        <v>0</v>
      </c>
      <c r="F2447" s="437">
        <v>0</v>
      </c>
    </row>
    <row r="2448" spans="1:6" ht="20.25" customHeight="1" x14ac:dyDescent="0.25">
      <c r="A2448" s="1072">
        <v>22021006</v>
      </c>
      <c r="B2448" s="969" t="s">
        <v>1231</v>
      </c>
      <c r="C2448" s="969">
        <v>0</v>
      </c>
      <c r="D2448" s="437">
        <v>0</v>
      </c>
      <c r="E2448" s="437">
        <v>50000</v>
      </c>
      <c r="F2448" s="437">
        <v>50000</v>
      </c>
    </row>
    <row r="2449" spans="1:6" ht="20.25" customHeight="1" x14ac:dyDescent="0.25">
      <c r="A2449" s="1072">
        <v>22021007</v>
      </c>
      <c r="B2449" s="969" t="s">
        <v>1243</v>
      </c>
      <c r="C2449" s="969">
        <v>175400</v>
      </c>
      <c r="D2449" s="437">
        <v>170000</v>
      </c>
      <c r="E2449" s="437">
        <v>180000</v>
      </c>
      <c r="F2449" s="437">
        <v>245000</v>
      </c>
    </row>
    <row r="2450" spans="1:6" ht="20.25" customHeight="1" x14ac:dyDescent="0.25">
      <c r="A2450" s="1072">
        <v>22021011</v>
      </c>
      <c r="B2450" s="969" t="s">
        <v>2600</v>
      </c>
      <c r="C2450" s="969">
        <v>60000</v>
      </c>
      <c r="D2450" s="437">
        <v>0</v>
      </c>
      <c r="E2450" s="437">
        <v>50000</v>
      </c>
      <c r="F2450" s="437">
        <v>50000</v>
      </c>
    </row>
    <row r="2451" spans="1:6" ht="20.25" customHeight="1" x14ac:dyDescent="0.25">
      <c r="A2451" s="1072">
        <v>22021012</v>
      </c>
      <c r="B2451" s="969" t="s">
        <v>2601</v>
      </c>
      <c r="C2451" s="969">
        <v>40000</v>
      </c>
      <c r="D2451" s="437">
        <v>0</v>
      </c>
      <c r="E2451" s="437">
        <v>50000</v>
      </c>
      <c r="F2451" s="437">
        <v>50000</v>
      </c>
    </row>
    <row r="2452" spans="1:6" ht="20.25" customHeight="1" x14ac:dyDescent="0.25">
      <c r="A2452" s="1072">
        <v>22021013</v>
      </c>
      <c r="B2452" s="969" t="s">
        <v>1349</v>
      </c>
      <c r="C2452" s="969">
        <v>390000</v>
      </c>
      <c r="D2452" s="437">
        <v>290000</v>
      </c>
      <c r="E2452" s="437">
        <v>300000</v>
      </c>
      <c r="F2452" s="437">
        <v>800000</v>
      </c>
    </row>
    <row r="2453" spans="1:6" ht="17.25" customHeight="1" x14ac:dyDescent="0.25">
      <c r="A2453" s="1072">
        <v>22021014</v>
      </c>
      <c r="B2453" s="969" t="s">
        <v>1233</v>
      </c>
      <c r="C2453" s="969">
        <v>50000</v>
      </c>
      <c r="D2453" s="437">
        <v>30000</v>
      </c>
      <c r="E2453" s="437">
        <v>50000</v>
      </c>
      <c r="F2453" s="437">
        <v>50000</v>
      </c>
    </row>
    <row r="2454" spans="1:6" ht="17.25" customHeight="1" x14ac:dyDescent="0.25">
      <c r="A2454" s="1072">
        <v>22021022</v>
      </c>
      <c r="B2454" s="969" t="s">
        <v>1234</v>
      </c>
      <c r="C2454" s="969">
        <v>336693.92</v>
      </c>
      <c r="D2454" s="437">
        <v>267000</v>
      </c>
      <c r="E2454" s="437">
        <v>270000</v>
      </c>
      <c r="F2454" s="437">
        <v>410000</v>
      </c>
    </row>
    <row r="2455" spans="1:6" ht="22.5" customHeight="1" x14ac:dyDescent="0.25">
      <c r="A2455" s="1084"/>
      <c r="B2455" s="978" t="s">
        <v>2602</v>
      </c>
      <c r="C2455" s="976">
        <f>SUM(C2401,C2405,C2408,C2414,C2422,C2430,C2434,C2437,C2442,C2445)</f>
        <v>23596596.829999998</v>
      </c>
      <c r="D2455" s="976">
        <f t="shared" ref="D2455:E2455" si="518">SUM(D2401,D2405,D2408,D2414,D2422,D2430,D2434,D2437,D2442,D2445)</f>
        <v>30522792</v>
      </c>
      <c r="E2455" s="976">
        <f t="shared" si="518"/>
        <v>32275290</v>
      </c>
      <c r="F2455" s="976">
        <f>SUM(F2401,F2405,F2408,F2414,F2422,F2430,F2434,F2437,F2442,F2445)</f>
        <v>35617023</v>
      </c>
    </row>
    <row r="2456" spans="1:6" s="381" customFormat="1" x14ac:dyDescent="0.25">
      <c r="A2456" s="1056"/>
      <c r="B2456" s="1207"/>
      <c r="C2456" s="1207"/>
      <c r="D2456" s="1005"/>
      <c r="E2456" s="1005"/>
      <c r="F2456" s="1005"/>
    </row>
    <row r="2457" spans="1:6" x14ac:dyDescent="0.25">
      <c r="A2457" s="1446" t="s">
        <v>2594</v>
      </c>
      <c r="B2457" s="1446"/>
      <c r="C2457" s="981"/>
      <c r="D2457" s="437"/>
      <c r="E2457" s="437"/>
      <c r="F2457" s="437"/>
    </row>
    <row r="2458" spans="1:6" x14ac:dyDescent="0.25">
      <c r="A2458" s="964" t="s">
        <v>2603</v>
      </c>
      <c r="B2458" s="964"/>
      <c r="C2458" s="990"/>
      <c r="D2458" s="437"/>
      <c r="E2458" s="437"/>
      <c r="F2458" s="437"/>
    </row>
    <row r="2459" spans="1:6" x14ac:dyDescent="0.25">
      <c r="A2459" s="1084">
        <v>21</v>
      </c>
      <c r="B2459" s="1076" t="s">
        <v>1125</v>
      </c>
      <c r="C2459" s="966">
        <f>SUM(C2461:C2461)</f>
        <v>86732560</v>
      </c>
      <c r="D2459" s="966">
        <f t="shared" ref="D2459:F2459" si="519">SUM(D2461:D2461)</f>
        <v>99018469</v>
      </c>
      <c r="E2459" s="966">
        <f t="shared" si="519"/>
        <v>99118469</v>
      </c>
      <c r="F2459" s="966">
        <f t="shared" si="519"/>
        <v>102000000</v>
      </c>
    </row>
    <row r="2460" spans="1:6" s="812" customFormat="1" x14ac:dyDescent="0.25">
      <c r="A2460" s="1071">
        <v>210101</v>
      </c>
      <c r="B2460" s="813" t="s">
        <v>1126</v>
      </c>
      <c r="C2460" s="813"/>
      <c r="D2460" s="428"/>
      <c r="E2460" s="428"/>
      <c r="F2460" s="1102"/>
    </row>
    <row r="2461" spans="1:6" ht="17.25" customHeight="1" x14ac:dyDescent="0.25">
      <c r="A2461" s="1072">
        <v>21010101</v>
      </c>
      <c r="B2461" s="969" t="s">
        <v>1127</v>
      </c>
      <c r="C2461" s="969">
        <v>86732560</v>
      </c>
      <c r="D2461" s="453">
        <v>99018469</v>
      </c>
      <c r="E2461" s="977">
        <v>99118469</v>
      </c>
      <c r="F2461" s="557">
        <v>102000000</v>
      </c>
    </row>
    <row r="2462" spans="1:6" ht="18" customHeight="1" x14ac:dyDescent="0.25">
      <c r="A2462" s="1072">
        <v>210102</v>
      </c>
      <c r="B2462" s="969" t="s">
        <v>1238</v>
      </c>
      <c r="C2462" s="969"/>
      <c r="D2462" s="437"/>
      <c r="E2462" s="437"/>
      <c r="F2462" s="557"/>
    </row>
    <row r="2463" spans="1:6" ht="18" customHeight="1" x14ac:dyDescent="0.25">
      <c r="A2463" s="1070">
        <v>2202</v>
      </c>
      <c r="B2463" s="987" t="s">
        <v>1119</v>
      </c>
      <c r="C2463" s="997">
        <f>(C2519-C2459)</f>
        <v>33024250</v>
      </c>
      <c r="D2463" s="997">
        <f t="shared" ref="D2463:F2463" si="520">(D2519-D2459)</f>
        <v>116003904</v>
      </c>
      <c r="E2463" s="997">
        <f t="shared" si="520"/>
        <v>178328999</v>
      </c>
      <c r="F2463" s="997">
        <f t="shared" si="520"/>
        <v>399047438</v>
      </c>
    </row>
    <row r="2464" spans="1:6" ht="18" customHeight="1" x14ac:dyDescent="0.25">
      <c r="A2464" s="1070">
        <v>220201</v>
      </c>
      <c r="B2464" s="987" t="s">
        <v>1129</v>
      </c>
      <c r="C2464" s="966">
        <f>SUM(C2465:C2466)</f>
        <v>8784400</v>
      </c>
      <c r="D2464" s="966">
        <f t="shared" ref="D2464:F2464" si="521">SUM(D2465:D2466)</f>
        <v>12332950</v>
      </c>
      <c r="E2464" s="966">
        <f t="shared" si="521"/>
        <v>12400000</v>
      </c>
      <c r="F2464" s="966">
        <f t="shared" si="521"/>
        <v>21848000</v>
      </c>
    </row>
    <row r="2465" spans="1:6" ht="21.75" customHeight="1" x14ac:dyDescent="0.25">
      <c r="A2465" s="1072">
        <v>22020101</v>
      </c>
      <c r="B2465" s="969" t="s">
        <v>1131</v>
      </c>
      <c r="C2465" s="969">
        <v>8784400</v>
      </c>
      <c r="D2465" s="453">
        <v>12332950</v>
      </c>
      <c r="E2465" s="977">
        <v>12400000</v>
      </c>
      <c r="F2465" s="1008">
        <v>21848000</v>
      </c>
    </row>
    <row r="2466" spans="1:6" x14ac:dyDescent="0.25">
      <c r="A2466" s="1072" t="s">
        <v>1252</v>
      </c>
      <c r="B2466" s="969" t="s">
        <v>1253</v>
      </c>
      <c r="C2466" s="969"/>
      <c r="D2466" s="437"/>
      <c r="E2466" s="437"/>
      <c r="F2466" s="445"/>
    </row>
    <row r="2467" spans="1:6" x14ac:dyDescent="0.25">
      <c r="A2467" s="1070">
        <v>220202</v>
      </c>
      <c r="B2467" s="987" t="s">
        <v>1137</v>
      </c>
      <c r="C2467" s="966">
        <f>SUM(C2468:C2472)</f>
        <v>0</v>
      </c>
      <c r="D2467" s="966">
        <f t="shared" ref="D2467:F2467" si="522">SUM(D2468:D2472)</f>
        <v>0</v>
      </c>
      <c r="E2467" s="966">
        <f t="shared" si="522"/>
        <v>0</v>
      </c>
      <c r="F2467" s="966">
        <f t="shared" si="522"/>
        <v>0</v>
      </c>
    </row>
    <row r="2468" spans="1:6" x14ac:dyDescent="0.25">
      <c r="A2468" s="1072">
        <v>22020201</v>
      </c>
      <c r="B2468" s="969" t="s">
        <v>1139</v>
      </c>
      <c r="C2468" s="969"/>
      <c r="D2468" s="437"/>
      <c r="E2468" s="437"/>
      <c r="F2468" s="445"/>
    </row>
    <row r="2469" spans="1:6" x14ac:dyDescent="0.25">
      <c r="A2469" s="1072">
        <v>22020202</v>
      </c>
      <c r="B2469" s="969" t="s">
        <v>1141</v>
      </c>
      <c r="C2469" s="969"/>
      <c r="D2469" s="437"/>
      <c r="E2469" s="437"/>
      <c r="F2469" s="445"/>
    </row>
    <row r="2470" spans="1:6" x14ac:dyDescent="0.25">
      <c r="A2470" s="1072">
        <v>22020203</v>
      </c>
      <c r="B2470" s="969" t="s">
        <v>1143</v>
      </c>
      <c r="C2470" s="969"/>
      <c r="D2470" s="437"/>
      <c r="E2470" s="437"/>
      <c r="F2470" s="445"/>
    </row>
    <row r="2471" spans="1:6" x14ac:dyDescent="0.25">
      <c r="A2471" s="1072">
        <v>22020204</v>
      </c>
      <c r="B2471" s="969" t="s">
        <v>1145</v>
      </c>
      <c r="C2471" s="969"/>
      <c r="D2471" s="437"/>
      <c r="E2471" s="437"/>
      <c r="F2471" s="445"/>
    </row>
    <row r="2472" spans="1:6" x14ac:dyDescent="0.25">
      <c r="A2472" s="1072">
        <v>22020205</v>
      </c>
      <c r="B2472" s="969" t="s">
        <v>1147</v>
      </c>
      <c r="C2472" s="969"/>
      <c r="D2472" s="437"/>
      <c r="E2472" s="437"/>
      <c r="F2472" s="445"/>
    </row>
    <row r="2473" spans="1:6" x14ac:dyDescent="0.25">
      <c r="A2473" s="1070">
        <v>220203</v>
      </c>
      <c r="B2473" s="987" t="s">
        <v>1149</v>
      </c>
      <c r="C2473" s="966">
        <f>SUM(C2474:C2478)</f>
        <v>3572000</v>
      </c>
      <c r="D2473" s="966">
        <f t="shared" ref="D2473:F2473" si="523">SUM(D2474:D2478)</f>
        <v>901002</v>
      </c>
      <c r="E2473" s="966">
        <f t="shared" si="523"/>
        <v>905000</v>
      </c>
      <c r="F2473" s="966">
        <f t="shared" si="523"/>
        <v>1300000</v>
      </c>
    </row>
    <row r="2474" spans="1:6" x14ac:dyDescent="0.25">
      <c r="A2474" s="1072">
        <v>22020301</v>
      </c>
      <c r="B2474" s="969" t="s">
        <v>1151</v>
      </c>
      <c r="C2474" s="969">
        <v>372000</v>
      </c>
      <c r="D2474" s="453">
        <v>240000</v>
      </c>
      <c r="E2474" s="977">
        <v>240000</v>
      </c>
      <c r="F2474" s="1008">
        <v>400000</v>
      </c>
    </row>
    <row r="2475" spans="1:6" ht="15" customHeight="1" x14ac:dyDescent="0.25">
      <c r="A2475" s="1072">
        <v>22020302</v>
      </c>
      <c r="B2475" s="969" t="s">
        <v>1153</v>
      </c>
      <c r="C2475" s="969"/>
      <c r="D2475" s="1008">
        <v>0</v>
      </c>
      <c r="E2475" s="977">
        <v>0</v>
      </c>
      <c r="F2475" s="445"/>
    </row>
    <row r="2476" spans="1:6" x14ac:dyDescent="0.25">
      <c r="A2476" s="1072">
        <v>22020303</v>
      </c>
      <c r="B2476" s="969" t="s">
        <v>1155</v>
      </c>
      <c r="C2476" s="969">
        <v>200000</v>
      </c>
      <c r="D2476" s="453">
        <v>540000</v>
      </c>
      <c r="E2476" s="977">
        <v>540000</v>
      </c>
      <c r="F2476" s="1008">
        <v>600000</v>
      </c>
    </row>
    <row r="2477" spans="1:6" x14ac:dyDescent="0.25">
      <c r="A2477" s="1072">
        <v>22020304</v>
      </c>
      <c r="B2477" s="969" t="s">
        <v>1157</v>
      </c>
      <c r="C2477" s="453">
        <v>0</v>
      </c>
      <c r="D2477" s="453">
        <v>0</v>
      </c>
      <c r="E2477" s="453">
        <v>0</v>
      </c>
      <c r="F2477" s="453">
        <v>0</v>
      </c>
    </row>
    <row r="2478" spans="1:6" ht="21" customHeight="1" x14ac:dyDescent="0.25">
      <c r="A2478" s="1072">
        <v>22020305</v>
      </c>
      <c r="B2478" s="969" t="s">
        <v>1159</v>
      </c>
      <c r="C2478" s="969">
        <v>3000000</v>
      </c>
      <c r="D2478" s="453">
        <v>121002</v>
      </c>
      <c r="E2478" s="1011">
        <v>125000</v>
      </c>
      <c r="F2478" s="453">
        <v>300000</v>
      </c>
    </row>
    <row r="2479" spans="1:6" x14ac:dyDescent="0.25">
      <c r="A2479" s="1070">
        <v>220204</v>
      </c>
      <c r="B2479" s="987" t="s">
        <v>1173</v>
      </c>
      <c r="C2479" s="966">
        <f>SUM(C2480:C2485)</f>
        <v>300000</v>
      </c>
      <c r="D2479" s="966">
        <f t="shared" ref="D2479:F2479" si="524">SUM(D2480:D2485)</f>
        <v>848748</v>
      </c>
      <c r="E2479" s="966">
        <f t="shared" si="524"/>
        <v>862500</v>
      </c>
      <c r="F2479" s="966">
        <f t="shared" si="524"/>
        <v>1190000</v>
      </c>
    </row>
    <row r="2480" spans="1:6" ht="20.25" customHeight="1" x14ac:dyDescent="0.25">
      <c r="A2480" s="1072">
        <v>22020401</v>
      </c>
      <c r="B2480" s="969" t="s">
        <v>1175</v>
      </c>
      <c r="C2480" s="969"/>
      <c r="D2480" s="453">
        <v>360000</v>
      </c>
      <c r="E2480" s="1011">
        <v>360000</v>
      </c>
      <c r="F2480" s="453">
        <v>400000</v>
      </c>
    </row>
    <row r="2481" spans="1:6" ht="20.25" customHeight="1" x14ac:dyDescent="0.25">
      <c r="A2481" s="1072">
        <v>22020402</v>
      </c>
      <c r="B2481" s="969" t="s">
        <v>1177</v>
      </c>
      <c r="C2481" s="969">
        <v>300000</v>
      </c>
      <c r="D2481" s="453">
        <v>87500</v>
      </c>
      <c r="E2481" s="977">
        <v>87500</v>
      </c>
      <c r="F2481" s="445">
        <v>150000</v>
      </c>
    </row>
    <row r="2482" spans="1:6" x14ac:dyDescent="0.25">
      <c r="A2482" s="1072">
        <v>22020403</v>
      </c>
      <c r="B2482" s="969" t="s">
        <v>1179</v>
      </c>
      <c r="C2482" s="453">
        <v>0</v>
      </c>
      <c r="D2482" s="453">
        <v>0</v>
      </c>
      <c r="E2482" s="453">
        <v>0</v>
      </c>
      <c r="F2482" s="453">
        <v>0</v>
      </c>
    </row>
    <row r="2483" spans="1:6" ht="24.75" customHeight="1" x14ac:dyDescent="0.25">
      <c r="A2483" s="1072">
        <v>22020404</v>
      </c>
      <c r="B2483" s="969" t="s">
        <v>1181</v>
      </c>
      <c r="C2483" s="969"/>
      <c r="D2483" s="453">
        <v>264999</v>
      </c>
      <c r="E2483" s="977">
        <v>270000</v>
      </c>
      <c r="F2483" s="453">
        <v>400000</v>
      </c>
    </row>
    <row r="2484" spans="1:6" ht="24" customHeight="1" x14ac:dyDescent="0.25">
      <c r="A2484" s="1072">
        <v>22020405</v>
      </c>
      <c r="B2484" s="969" t="s">
        <v>1183</v>
      </c>
      <c r="C2484" s="969"/>
      <c r="D2484" s="453">
        <v>56249</v>
      </c>
      <c r="E2484" s="977">
        <v>60000</v>
      </c>
      <c r="F2484" s="453">
        <v>120000</v>
      </c>
    </row>
    <row r="2485" spans="1:6" x14ac:dyDescent="0.25">
      <c r="A2485" s="1072">
        <v>22020406</v>
      </c>
      <c r="B2485" s="969" t="s">
        <v>1185</v>
      </c>
      <c r="C2485" s="969"/>
      <c r="D2485" s="453">
        <v>80000</v>
      </c>
      <c r="E2485" s="977">
        <v>85000</v>
      </c>
      <c r="F2485" s="453">
        <v>120000</v>
      </c>
    </row>
    <row r="2486" spans="1:6" x14ac:dyDescent="0.25">
      <c r="A2486" s="1070">
        <v>220205</v>
      </c>
      <c r="B2486" s="987" t="s">
        <v>1189</v>
      </c>
      <c r="C2486" s="966">
        <f>SUM(C2487:C2489)</f>
        <v>1100400</v>
      </c>
      <c r="D2486" s="966">
        <f t="shared" ref="D2486:F2486" si="525">SUM(D2487:D2489)</f>
        <v>35849614</v>
      </c>
      <c r="E2486" s="966">
        <f t="shared" si="525"/>
        <v>48350000</v>
      </c>
      <c r="F2486" s="966">
        <f t="shared" si="525"/>
        <v>45000000</v>
      </c>
    </row>
    <row r="2487" spans="1:6" ht="22.5" customHeight="1" x14ac:dyDescent="0.25">
      <c r="A2487" s="1072">
        <v>22020501</v>
      </c>
      <c r="B2487" s="969" t="s">
        <v>2604</v>
      </c>
      <c r="C2487" s="969">
        <v>1100400</v>
      </c>
      <c r="D2487" s="453"/>
      <c r="E2487" s="977">
        <v>12500000</v>
      </c>
      <c r="F2487" s="453">
        <v>10000000</v>
      </c>
    </row>
    <row r="2488" spans="1:6" x14ac:dyDescent="0.25">
      <c r="A2488" s="1072">
        <v>22020502</v>
      </c>
      <c r="B2488" s="969" t="s">
        <v>1193</v>
      </c>
      <c r="C2488" s="969"/>
      <c r="D2488" s="437"/>
      <c r="E2488" s="437"/>
      <c r="F2488" s="445"/>
    </row>
    <row r="2489" spans="1:6" ht="27" customHeight="1" x14ac:dyDescent="0.25">
      <c r="A2489" s="1072">
        <v>22020503</v>
      </c>
      <c r="B2489" s="969" t="s">
        <v>1307</v>
      </c>
      <c r="C2489" s="969">
        <v>0</v>
      </c>
      <c r="D2489" s="437">
        <v>35849614</v>
      </c>
      <c r="E2489" s="977">
        <v>35850000</v>
      </c>
      <c r="F2489" s="453">
        <v>35000000</v>
      </c>
    </row>
    <row r="2490" spans="1:6" x14ac:dyDescent="0.25">
      <c r="A2490" s="1074">
        <v>220206</v>
      </c>
      <c r="B2490" s="987" t="s">
        <v>1195</v>
      </c>
      <c r="C2490" s="966">
        <f>SUM(C2491:C2491)</f>
        <v>0</v>
      </c>
      <c r="D2490" s="966">
        <f t="shared" ref="D2490:F2490" si="526">SUM(D2491:D2491)</f>
        <v>0</v>
      </c>
      <c r="E2490" s="966">
        <f t="shared" si="526"/>
        <v>0</v>
      </c>
      <c r="F2490" s="966">
        <f t="shared" si="526"/>
        <v>0</v>
      </c>
    </row>
    <row r="2491" spans="1:6" x14ac:dyDescent="0.25">
      <c r="A2491" s="1072">
        <v>22020605</v>
      </c>
      <c r="B2491" s="969" t="s">
        <v>1205</v>
      </c>
      <c r="C2491" s="969"/>
      <c r="D2491" s="437"/>
      <c r="E2491" s="437"/>
      <c r="F2491" s="437"/>
    </row>
    <row r="2492" spans="1:6" x14ac:dyDescent="0.25">
      <c r="A2492" s="1070">
        <v>220207</v>
      </c>
      <c r="B2492" s="987" t="s">
        <v>1242</v>
      </c>
      <c r="C2492" s="966">
        <f>SUM(C2493:C2496)</f>
        <v>500000</v>
      </c>
      <c r="D2492" s="966">
        <f t="shared" ref="D2492:F2492" si="527">SUM(D2493:D2496)</f>
        <v>25851000</v>
      </c>
      <c r="E2492" s="966">
        <f t="shared" si="527"/>
        <v>30851000</v>
      </c>
      <c r="F2492" s="966">
        <f t="shared" si="527"/>
        <v>50000000</v>
      </c>
    </row>
    <row r="2493" spans="1:6" ht="18.75" customHeight="1" x14ac:dyDescent="0.25">
      <c r="A2493" s="1072">
        <v>22020701</v>
      </c>
      <c r="B2493" s="969" t="s">
        <v>1209</v>
      </c>
      <c r="C2493" s="969"/>
      <c r="D2493" s="437"/>
      <c r="E2493" s="437"/>
      <c r="F2493" s="445"/>
    </row>
    <row r="2494" spans="1:6" ht="18.75" customHeight="1" x14ac:dyDescent="0.25">
      <c r="A2494" s="1072">
        <v>22020702</v>
      </c>
      <c r="B2494" s="969" t="s">
        <v>1211</v>
      </c>
      <c r="C2494" s="969"/>
      <c r="D2494" s="437"/>
      <c r="E2494" s="437"/>
      <c r="F2494" s="1008"/>
    </row>
    <row r="2495" spans="1:6" ht="18.75" customHeight="1" x14ac:dyDescent="0.25">
      <c r="A2495" s="1072">
        <v>22020703</v>
      </c>
      <c r="B2495" s="969" t="s">
        <v>2605</v>
      </c>
      <c r="C2495" s="969">
        <v>500000</v>
      </c>
      <c r="D2495" s="453">
        <v>25851000</v>
      </c>
      <c r="E2495" s="977">
        <v>25851000</v>
      </c>
      <c r="F2495" s="977">
        <v>50000000</v>
      </c>
    </row>
    <row r="2496" spans="1:6" ht="18.75" customHeight="1" x14ac:dyDescent="0.25">
      <c r="A2496" s="1072">
        <v>22020704</v>
      </c>
      <c r="B2496" s="969" t="s">
        <v>2606</v>
      </c>
      <c r="C2496" s="969"/>
      <c r="D2496" s="437"/>
      <c r="E2496" s="977">
        <v>5000000</v>
      </c>
      <c r="F2496" s="428"/>
    </row>
    <row r="2497" spans="1:6" x14ac:dyDescent="0.25">
      <c r="A2497" s="1070">
        <v>220208</v>
      </c>
      <c r="B2497" s="987" t="s">
        <v>1217</v>
      </c>
      <c r="C2497" s="966">
        <f>SUM(C2498:C2499)</f>
        <v>0</v>
      </c>
      <c r="D2497" s="966">
        <f t="shared" ref="D2497:F2497" si="528">SUM(D2498:D2499)</f>
        <v>491590</v>
      </c>
      <c r="E2497" s="966">
        <f t="shared" si="528"/>
        <v>530499</v>
      </c>
      <c r="F2497" s="966">
        <f t="shared" si="528"/>
        <v>1400000</v>
      </c>
    </row>
    <row r="2498" spans="1:6" ht="19.5" customHeight="1" x14ac:dyDescent="0.25">
      <c r="A2498" s="1072">
        <v>22020801</v>
      </c>
      <c r="B2498" s="969" t="s">
        <v>1219</v>
      </c>
      <c r="C2498" s="969">
        <v>0</v>
      </c>
      <c r="D2498" s="453">
        <v>329091</v>
      </c>
      <c r="E2498" s="977">
        <v>350000</v>
      </c>
      <c r="F2498" s="437">
        <v>1000000</v>
      </c>
    </row>
    <row r="2499" spans="1:6" ht="19.5" customHeight="1" x14ac:dyDescent="0.25">
      <c r="A2499" s="1072">
        <v>22020802</v>
      </c>
      <c r="B2499" s="969" t="s">
        <v>1223</v>
      </c>
      <c r="C2499" s="969"/>
      <c r="D2499" s="453">
        <v>162499</v>
      </c>
      <c r="E2499" s="1011">
        <v>180499</v>
      </c>
      <c r="F2499" s="437">
        <v>400000</v>
      </c>
    </row>
    <row r="2500" spans="1:6" x14ac:dyDescent="0.25">
      <c r="A2500" s="1070">
        <v>220210</v>
      </c>
      <c r="B2500" s="987" t="s">
        <v>1227</v>
      </c>
      <c r="C2500" s="966">
        <f>SUM(C2501:C2518)</f>
        <v>18767450</v>
      </c>
      <c r="D2500" s="966">
        <f t="shared" ref="D2500:F2500" si="529">SUM(D2501:D2518)</f>
        <v>39729000</v>
      </c>
      <c r="E2500" s="966">
        <f t="shared" si="529"/>
        <v>84430000</v>
      </c>
      <c r="F2500" s="966">
        <f t="shared" si="529"/>
        <v>278309438</v>
      </c>
    </row>
    <row r="2501" spans="1:6" ht="18" customHeight="1" x14ac:dyDescent="0.25">
      <c r="A2501" s="1072">
        <v>22021001</v>
      </c>
      <c r="B2501" s="969" t="s">
        <v>1228</v>
      </c>
      <c r="C2501" s="969">
        <v>600000</v>
      </c>
      <c r="D2501" s="437">
        <v>0</v>
      </c>
      <c r="E2501" s="977">
        <v>0</v>
      </c>
      <c r="F2501" s="438"/>
    </row>
    <row r="2502" spans="1:6" ht="18" customHeight="1" x14ac:dyDescent="0.25">
      <c r="A2502" s="1072">
        <v>22021002</v>
      </c>
      <c r="B2502" s="969" t="s">
        <v>2607</v>
      </c>
      <c r="C2502" s="969">
        <v>189000</v>
      </c>
      <c r="D2502" s="437">
        <v>14900000</v>
      </c>
      <c r="E2502" s="1011">
        <v>35479210</v>
      </c>
      <c r="F2502" s="453">
        <v>153959438</v>
      </c>
    </row>
    <row r="2503" spans="1:6" ht="18" customHeight="1" x14ac:dyDescent="0.25">
      <c r="A2503" s="1073" t="s">
        <v>1296</v>
      </c>
      <c r="B2503" s="969" t="s">
        <v>1229</v>
      </c>
      <c r="C2503" s="969"/>
      <c r="D2503" s="437">
        <v>0</v>
      </c>
      <c r="E2503" s="437"/>
      <c r="F2503" s="453"/>
    </row>
    <row r="2504" spans="1:6" ht="25.5" x14ac:dyDescent="0.25">
      <c r="A2504" s="1073" t="s">
        <v>2608</v>
      </c>
      <c r="B2504" s="1067" t="s">
        <v>2609</v>
      </c>
      <c r="C2504" s="1067"/>
      <c r="D2504" s="437">
        <v>0</v>
      </c>
      <c r="E2504" s="977">
        <v>0</v>
      </c>
      <c r="F2504" s="453">
        <v>1500000</v>
      </c>
    </row>
    <row r="2505" spans="1:6" x14ac:dyDescent="0.25">
      <c r="A2505" s="1073" t="s">
        <v>1298</v>
      </c>
      <c r="B2505" s="969" t="s">
        <v>1231</v>
      </c>
      <c r="C2505" s="969"/>
      <c r="D2505" s="437">
        <v>0</v>
      </c>
      <c r="E2505" s="437"/>
      <c r="F2505" s="453"/>
    </row>
    <row r="2506" spans="1:6" ht="18.75" customHeight="1" x14ac:dyDescent="0.25">
      <c r="A2506" s="1073">
        <v>2221007</v>
      </c>
      <c r="B2506" s="1103" t="s">
        <v>2610</v>
      </c>
      <c r="C2506" s="1104"/>
      <c r="D2506" s="437">
        <v>0</v>
      </c>
      <c r="E2506" s="1008">
        <v>17360000</v>
      </c>
      <c r="F2506" s="453">
        <v>30000000</v>
      </c>
    </row>
    <row r="2507" spans="1:6" x14ac:dyDescent="0.25">
      <c r="A2507" s="1073">
        <v>22021008</v>
      </c>
      <c r="B2507" s="969" t="s">
        <v>1308</v>
      </c>
      <c r="C2507" s="969">
        <v>9491000</v>
      </c>
      <c r="D2507" s="437">
        <v>0</v>
      </c>
      <c r="E2507" s="977">
        <v>1500000</v>
      </c>
      <c r="F2507" s="453">
        <v>5000000</v>
      </c>
    </row>
    <row r="2508" spans="1:6" ht="21" customHeight="1" x14ac:dyDescent="0.25">
      <c r="A2508" s="1073">
        <v>22021014</v>
      </c>
      <c r="B2508" s="969" t="s">
        <v>1300</v>
      </c>
      <c r="C2508" s="969">
        <v>228000</v>
      </c>
      <c r="D2508" s="437">
        <v>250000</v>
      </c>
      <c r="E2508" s="977">
        <v>250000</v>
      </c>
      <c r="F2508" s="453">
        <v>100000</v>
      </c>
    </row>
    <row r="2509" spans="1:6" ht="31.5" customHeight="1" x14ac:dyDescent="0.25">
      <c r="A2509" s="1073" t="s">
        <v>1344</v>
      </c>
      <c r="B2509" s="1103" t="s">
        <v>2611</v>
      </c>
      <c r="C2509" s="1104"/>
      <c r="D2509" s="453">
        <v>1764000</v>
      </c>
      <c r="E2509" s="977">
        <v>1800000</v>
      </c>
      <c r="F2509" s="453">
        <v>1800000</v>
      </c>
    </row>
    <row r="2510" spans="1:6" ht="24" customHeight="1" x14ac:dyDescent="0.25">
      <c r="A2510" s="1079">
        <v>22021023</v>
      </c>
      <c r="B2510" s="1016" t="s">
        <v>1235</v>
      </c>
      <c r="C2510" s="1016"/>
      <c r="D2510" s="453">
        <v>2835000</v>
      </c>
      <c r="E2510" s="1011">
        <v>3000000</v>
      </c>
      <c r="F2510" s="453">
        <v>7950000</v>
      </c>
    </row>
    <row r="2511" spans="1:6" ht="18.75" customHeight="1" x14ac:dyDescent="0.25">
      <c r="A2511" s="1073">
        <v>22021027</v>
      </c>
      <c r="B2511" s="969" t="s">
        <v>1244</v>
      </c>
      <c r="C2511" s="969"/>
      <c r="D2511" s="437">
        <v>0</v>
      </c>
      <c r="E2511" s="437"/>
      <c r="F2511" s="453"/>
    </row>
    <row r="2512" spans="1:6" ht="18.75" customHeight="1" x14ac:dyDescent="0.25">
      <c r="A2512" s="1073">
        <v>22021029</v>
      </c>
      <c r="B2512" s="969" t="s">
        <v>2592</v>
      </c>
      <c r="C2512" s="969">
        <v>359400</v>
      </c>
      <c r="D2512" s="437">
        <v>0</v>
      </c>
      <c r="E2512" s="437"/>
      <c r="F2512" s="453"/>
    </row>
    <row r="2513" spans="1:6" ht="18.75" customHeight="1" x14ac:dyDescent="0.25">
      <c r="A2513" s="1073">
        <v>22021051</v>
      </c>
      <c r="B2513" s="969" t="s">
        <v>2612</v>
      </c>
      <c r="C2513" s="969"/>
      <c r="D2513" s="437">
        <v>0</v>
      </c>
      <c r="E2513" s="977">
        <v>3040790</v>
      </c>
      <c r="F2513" s="453">
        <v>23000000</v>
      </c>
    </row>
    <row r="2514" spans="1:6" ht="21.75" customHeight="1" x14ac:dyDescent="0.25">
      <c r="A2514" s="1073">
        <v>22021052</v>
      </c>
      <c r="B2514" s="969" t="s">
        <v>2613</v>
      </c>
      <c r="C2514" s="969">
        <v>0</v>
      </c>
      <c r="D2514" s="437">
        <v>0</v>
      </c>
      <c r="E2514" s="437">
        <v>0</v>
      </c>
      <c r="F2514" s="1008">
        <v>3000000</v>
      </c>
    </row>
    <row r="2515" spans="1:6" ht="21" customHeight="1" x14ac:dyDescent="0.25">
      <c r="A2515" s="1073">
        <v>22021053</v>
      </c>
      <c r="B2515" s="969" t="s">
        <v>2614</v>
      </c>
      <c r="C2515" s="969">
        <v>1000000</v>
      </c>
      <c r="D2515" s="437">
        <v>3230000</v>
      </c>
      <c r="E2515" s="977">
        <v>4000000</v>
      </c>
      <c r="F2515" s="453">
        <v>9000000</v>
      </c>
    </row>
    <row r="2516" spans="1:6" ht="21" customHeight="1" x14ac:dyDescent="0.25">
      <c r="A2516" s="1073">
        <v>22021054</v>
      </c>
      <c r="B2516" s="969" t="s">
        <v>2615</v>
      </c>
      <c r="C2516" s="969">
        <v>750000</v>
      </c>
      <c r="D2516" s="437">
        <v>2750000</v>
      </c>
      <c r="E2516" s="977">
        <v>3000000</v>
      </c>
      <c r="F2516" s="453">
        <v>9000000</v>
      </c>
    </row>
    <row r="2517" spans="1:6" ht="22.5" customHeight="1" x14ac:dyDescent="0.25">
      <c r="A2517" s="1073">
        <v>22021055</v>
      </c>
      <c r="B2517" s="969" t="s">
        <v>2616</v>
      </c>
      <c r="C2517" s="969">
        <v>1026000</v>
      </c>
      <c r="D2517" s="437">
        <v>1500000</v>
      </c>
      <c r="E2517" s="977">
        <v>2000000</v>
      </c>
      <c r="F2517" s="453">
        <v>4000000</v>
      </c>
    </row>
    <row r="2518" spans="1:6" ht="22.5" customHeight="1" x14ac:dyDescent="0.25">
      <c r="A2518" s="1073">
        <v>22021056</v>
      </c>
      <c r="B2518" s="969" t="s">
        <v>2617</v>
      </c>
      <c r="C2518" s="969">
        <v>5124050</v>
      </c>
      <c r="D2518" s="437">
        <v>12500000</v>
      </c>
      <c r="E2518" s="977">
        <v>13000000</v>
      </c>
      <c r="F2518" s="977">
        <v>30000000</v>
      </c>
    </row>
    <row r="2519" spans="1:6" x14ac:dyDescent="0.25">
      <c r="A2519" s="1077"/>
      <c r="B2519" s="978" t="s">
        <v>2618</v>
      </c>
      <c r="C2519" s="976">
        <f>SUM(C2459,C2464,C2467,C2473,C2479,C2486,C2490,C2492,C2497,C2500)</f>
        <v>119756810</v>
      </c>
      <c r="D2519" s="976">
        <f t="shared" ref="D2519:E2519" si="530">SUM(D2459,D2464,D2467,D2473,D2479,D2486,D2490,D2492,D2497,D2500)</f>
        <v>215022373</v>
      </c>
      <c r="E2519" s="976">
        <f t="shared" si="530"/>
        <v>277447468</v>
      </c>
      <c r="F2519" s="976">
        <f>SUM(F2459,F2464,F2467,F2473,F2479,F2486,F2490,F2492,F2497,F2500)</f>
        <v>501047438</v>
      </c>
    </row>
    <row r="2520" spans="1:6" s="381" customFormat="1" x14ac:dyDescent="0.25">
      <c r="A2520" s="1030"/>
      <c r="B2520" s="1207"/>
      <c r="C2520" s="1207"/>
      <c r="D2520" s="1005"/>
      <c r="E2520" s="1005"/>
      <c r="F2520" s="1005"/>
    </row>
    <row r="2521" spans="1:6" x14ac:dyDescent="0.25">
      <c r="A2521" s="1446" t="s">
        <v>2594</v>
      </c>
      <c r="B2521" s="1446"/>
      <c r="C2521" s="981"/>
      <c r="D2521" s="437"/>
      <c r="E2521" s="437"/>
      <c r="F2521" s="437"/>
    </row>
    <row r="2522" spans="1:6" ht="22.5" customHeight="1" x14ac:dyDescent="0.25">
      <c r="A2522" s="964" t="s">
        <v>2619</v>
      </c>
      <c r="B2522" s="964"/>
      <c r="C2522" s="990"/>
      <c r="D2522" s="437"/>
      <c r="E2522" s="437"/>
      <c r="F2522" s="437"/>
    </row>
    <row r="2523" spans="1:6" x14ac:dyDescent="0.25">
      <c r="A2523" s="1070">
        <v>21</v>
      </c>
      <c r="B2523" s="987" t="s">
        <v>1125</v>
      </c>
      <c r="C2523" s="966">
        <f>SUM(C2525:C2525)</f>
        <v>527457379</v>
      </c>
      <c r="D2523" s="966">
        <f t="shared" ref="D2523:F2523" si="531">SUM(D2525:D2525)</f>
        <v>529071499</v>
      </c>
      <c r="E2523" s="966">
        <f t="shared" si="531"/>
        <v>529605071</v>
      </c>
      <c r="F2523" s="966">
        <f t="shared" si="531"/>
        <v>572297161</v>
      </c>
    </row>
    <row r="2524" spans="1:6" s="812" customFormat="1" x14ac:dyDescent="0.25">
      <c r="A2524" s="1071">
        <v>210101</v>
      </c>
      <c r="B2524" s="813" t="s">
        <v>1126</v>
      </c>
      <c r="C2524" s="813"/>
      <c r="D2524" s="438"/>
      <c r="E2524" s="428"/>
      <c r="F2524" s="428"/>
    </row>
    <row r="2525" spans="1:6" x14ac:dyDescent="0.25">
      <c r="A2525" s="1072">
        <v>21010101</v>
      </c>
      <c r="B2525" s="969" t="s">
        <v>1127</v>
      </c>
      <c r="C2525" s="969">
        <v>527457379</v>
      </c>
      <c r="D2525" s="1005">
        <v>529071499</v>
      </c>
      <c r="E2525" s="1005">
        <v>529605071</v>
      </c>
      <c r="F2525" s="1005">
        <v>572297161</v>
      </c>
    </row>
    <row r="2526" spans="1:6" x14ac:dyDescent="0.25">
      <c r="A2526" s="1070">
        <v>2202</v>
      </c>
      <c r="B2526" s="987" t="s">
        <v>1119</v>
      </c>
      <c r="C2526" s="997">
        <f>(C2581-C2523)</f>
        <v>130790468</v>
      </c>
      <c r="D2526" s="997">
        <f t="shared" ref="D2526:F2526" si="532">(D2581-D2523)</f>
        <v>157504066</v>
      </c>
      <c r="E2526" s="997">
        <f t="shared" si="532"/>
        <v>163244093</v>
      </c>
      <c r="F2526" s="997">
        <f t="shared" si="532"/>
        <v>258182841</v>
      </c>
    </row>
    <row r="2527" spans="1:6" x14ac:dyDescent="0.25">
      <c r="A2527" s="1070">
        <v>220201</v>
      </c>
      <c r="B2527" s="987" t="s">
        <v>1129</v>
      </c>
      <c r="C2527" s="966">
        <f>SUM(C2528:C2529)</f>
        <v>8735200</v>
      </c>
      <c r="D2527" s="966">
        <f t="shared" ref="D2527:F2527" si="533">SUM(D2528:D2529)</f>
        <v>8906600</v>
      </c>
      <c r="E2527" s="966">
        <f t="shared" si="533"/>
        <v>8906600</v>
      </c>
      <c r="F2527" s="966">
        <f t="shared" si="533"/>
        <v>10000000</v>
      </c>
    </row>
    <row r="2528" spans="1:6" ht="19.5" customHeight="1" x14ac:dyDescent="0.25">
      <c r="A2528" s="1072">
        <v>22020101</v>
      </c>
      <c r="B2528" s="969" t="s">
        <v>1131</v>
      </c>
      <c r="C2528" s="969">
        <v>8735200</v>
      </c>
      <c r="D2528" s="1010">
        <v>8906600</v>
      </c>
      <c r="E2528" s="1005">
        <v>8906600</v>
      </c>
      <c r="F2528" s="1002">
        <v>10000000</v>
      </c>
    </row>
    <row r="2529" spans="1:6" x14ac:dyDescent="0.25">
      <c r="A2529" s="1072" t="s">
        <v>1252</v>
      </c>
      <c r="B2529" s="969" t="s">
        <v>1253</v>
      </c>
      <c r="C2529" s="969">
        <v>0</v>
      </c>
      <c r="D2529" s="969">
        <v>0</v>
      </c>
      <c r="E2529" s="969">
        <v>0</v>
      </c>
      <c r="F2529" s="969">
        <v>0</v>
      </c>
    </row>
    <row r="2530" spans="1:6" x14ac:dyDescent="0.25">
      <c r="A2530" s="1070">
        <v>220202</v>
      </c>
      <c r="B2530" s="987" t="s">
        <v>1137</v>
      </c>
      <c r="C2530" s="966">
        <f>SUM(C2531:C2535)</f>
        <v>9309075</v>
      </c>
      <c r="D2530" s="966">
        <f t="shared" ref="D2530:F2530" si="534">SUM(D2531:D2535)</f>
        <v>11341160</v>
      </c>
      <c r="E2530" s="966">
        <f t="shared" si="534"/>
        <v>11342481</v>
      </c>
      <c r="F2530" s="966">
        <f t="shared" si="534"/>
        <v>16000000</v>
      </c>
    </row>
    <row r="2531" spans="1:6" x14ac:dyDescent="0.25">
      <c r="A2531" s="1072">
        <v>22020201</v>
      </c>
      <c r="B2531" s="969" t="s">
        <v>1139</v>
      </c>
      <c r="C2531" s="969">
        <v>7333260</v>
      </c>
      <c r="D2531" s="1010">
        <v>7498679</v>
      </c>
      <c r="E2531" s="438">
        <v>7500000</v>
      </c>
      <c r="F2531" s="438">
        <v>10000000</v>
      </c>
    </row>
    <row r="2532" spans="1:6" x14ac:dyDescent="0.25">
      <c r="A2532" s="1072">
        <v>22020202</v>
      </c>
      <c r="B2532" s="969" t="s">
        <v>1141</v>
      </c>
      <c r="C2532" s="969">
        <v>1975815</v>
      </c>
      <c r="D2532" s="1010">
        <v>2434820</v>
      </c>
      <c r="E2532" s="1005">
        <v>2434820</v>
      </c>
      <c r="F2532" s="438">
        <v>3000000</v>
      </c>
    </row>
    <row r="2533" spans="1:6" x14ac:dyDescent="0.25">
      <c r="A2533" s="1072">
        <v>22020203</v>
      </c>
      <c r="B2533" s="969" t="s">
        <v>1143</v>
      </c>
      <c r="C2533" s="969">
        <v>0</v>
      </c>
      <c r="D2533" s="1010">
        <v>1407661</v>
      </c>
      <c r="E2533" s="1005">
        <v>1407661</v>
      </c>
      <c r="F2533" s="438">
        <v>3000000</v>
      </c>
    </row>
    <row r="2534" spans="1:6" x14ac:dyDescent="0.25">
      <c r="A2534" s="1072">
        <v>22020204</v>
      </c>
      <c r="B2534" s="969" t="s">
        <v>1145</v>
      </c>
      <c r="C2534" s="969">
        <v>0</v>
      </c>
      <c r="D2534" s="969">
        <v>0</v>
      </c>
      <c r="E2534" s="969">
        <v>0</v>
      </c>
      <c r="F2534" s="969">
        <v>0</v>
      </c>
    </row>
    <row r="2535" spans="1:6" x14ac:dyDescent="0.25">
      <c r="A2535" s="1072">
        <v>22020205</v>
      </c>
      <c r="B2535" s="969" t="s">
        <v>1147</v>
      </c>
      <c r="C2535" s="969">
        <v>0</v>
      </c>
      <c r="D2535" s="969">
        <v>0</v>
      </c>
      <c r="E2535" s="969">
        <v>0</v>
      </c>
      <c r="F2535" s="969">
        <v>0</v>
      </c>
    </row>
    <row r="2536" spans="1:6" x14ac:dyDescent="0.25">
      <c r="A2536" s="1070">
        <v>220203</v>
      </c>
      <c r="B2536" s="987" t="s">
        <v>1149</v>
      </c>
      <c r="C2536" s="966">
        <f>SUM(C2537:C2544)</f>
        <v>9465363</v>
      </c>
      <c r="D2536" s="966">
        <f t="shared" ref="D2536:E2536" si="535">SUM(D2537:D2544)</f>
        <v>10366735</v>
      </c>
      <c r="E2536" s="966">
        <f t="shared" si="535"/>
        <v>10390805</v>
      </c>
      <c r="F2536" s="966">
        <f>SUM(F2537:F2544)</f>
        <v>66000000</v>
      </c>
    </row>
    <row r="2537" spans="1:6" x14ac:dyDescent="0.25">
      <c r="A2537" s="1072">
        <v>22020301</v>
      </c>
      <c r="B2537" s="969" t="s">
        <v>1151</v>
      </c>
      <c r="C2537" s="969">
        <v>3014276</v>
      </c>
      <c r="D2537" s="1010">
        <v>4378500</v>
      </c>
      <c r="E2537" s="1005">
        <v>4400000</v>
      </c>
      <c r="F2537" s="438">
        <v>8000000</v>
      </c>
    </row>
    <row r="2538" spans="1:6" x14ac:dyDescent="0.25">
      <c r="A2538" s="1072">
        <v>22020302</v>
      </c>
      <c r="B2538" s="969" t="s">
        <v>2620</v>
      </c>
      <c r="C2538" s="969">
        <v>520000</v>
      </c>
      <c r="D2538" s="1005">
        <v>500000</v>
      </c>
      <c r="E2538" s="1005">
        <v>500000</v>
      </c>
      <c r="F2538" s="438">
        <v>5000000</v>
      </c>
    </row>
    <row r="2539" spans="1:6" x14ac:dyDescent="0.25">
      <c r="A2539" s="1072">
        <v>22020303</v>
      </c>
      <c r="B2539" s="969" t="s">
        <v>1239</v>
      </c>
      <c r="C2539" s="969">
        <v>3013200</v>
      </c>
      <c r="D2539" s="1005">
        <v>3311300</v>
      </c>
      <c r="E2539" s="1005">
        <v>3311300</v>
      </c>
      <c r="F2539" s="428">
        <v>3000000</v>
      </c>
    </row>
    <row r="2540" spans="1:6" x14ac:dyDescent="0.25">
      <c r="A2540" s="1072">
        <v>22020304</v>
      </c>
      <c r="B2540" s="969" t="s">
        <v>1157</v>
      </c>
      <c r="C2540" s="969">
        <v>1059950</v>
      </c>
      <c r="D2540" s="1005">
        <v>167430</v>
      </c>
      <c r="E2540" s="1005">
        <v>170000</v>
      </c>
      <c r="F2540" s="438">
        <v>1000000</v>
      </c>
    </row>
    <row r="2541" spans="1:6" ht="18" customHeight="1" x14ac:dyDescent="0.25">
      <c r="A2541" s="1072">
        <v>22020305</v>
      </c>
      <c r="B2541" s="969" t="s">
        <v>1159</v>
      </c>
      <c r="C2541" s="969">
        <v>1857937</v>
      </c>
      <c r="D2541" s="428">
        <v>1909505</v>
      </c>
      <c r="E2541" s="428">
        <v>1909505</v>
      </c>
      <c r="F2541" s="428">
        <v>3000000</v>
      </c>
    </row>
    <row r="2542" spans="1:6" x14ac:dyDescent="0.25">
      <c r="A2542" s="1072">
        <v>22020307</v>
      </c>
      <c r="B2542" s="969" t="s">
        <v>1240</v>
      </c>
      <c r="C2542" s="969">
        <v>0</v>
      </c>
      <c r="D2542" s="1005">
        <v>100000</v>
      </c>
      <c r="E2542" s="1005">
        <v>100000</v>
      </c>
      <c r="F2542" s="450">
        <v>1000000</v>
      </c>
    </row>
    <row r="2543" spans="1:6" ht="22.5" customHeight="1" x14ac:dyDescent="0.25">
      <c r="A2543" s="1072">
        <v>22020308</v>
      </c>
      <c r="B2543" s="969" t="s">
        <v>1165</v>
      </c>
      <c r="C2543" s="969">
        <v>0</v>
      </c>
      <c r="D2543" s="969">
        <v>0</v>
      </c>
      <c r="E2543" s="1005">
        <v>0</v>
      </c>
      <c r="F2543" s="969">
        <v>0</v>
      </c>
    </row>
    <row r="2544" spans="1:6" x14ac:dyDescent="0.25">
      <c r="A2544" s="1072">
        <v>22020309</v>
      </c>
      <c r="B2544" s="969" t="s">
        <v>1167</v>
      </c>
      <c r="C2544" s="969">
        <v>0</v>
      </c>
      <c r="D2544" s="969">
        <v>0</v>
      </c>
      <c r="E2544" s="1005">
        <v>0</v>
      </c>
      <c r="F2544" s="1005">
        <v>45000000</v>
      </c>
    </row>
    <row r="2545" spans="1:6" x14ac:dyDescent="0.25">
      <c r="A2545" s="1070">
        <v>220204</v>
      </c>
      <c r="B2545" s="987" t="s">
        <v>1173</v>
      </c>
      <c r="C2545" s="966">
        <f>SUM(C2546:C2551)</f>
        <v>6325482</v>
      </c>
      <c r="D2545" s="966">
        <f t="shared" ref="D2545:E2545" si="536">SUM(D2546:D2551)</f>
        <v>12456736</v>
      </c>
      <c r="E2545" s="966">
        <f t="shared" si="536"/>
        <v>12715757</v>
      </c>
      <c r="F2545" s="966">
        <f>SUM(F2546:F2551)</f>
        <v>17934041</v>
      </c>
    </row>
    <row r="2546" spans="1:6" x14ac:dyDescent="0.25">
      <c r="A2546" s="1072">
        <v>22020401</v>
      </c>
      <c r="B2546" s="969" t="s">
        <v>1175</v>
      </c>
      <c r="C2546" s="969">
        <v>2238538</v>
      </c>
      <c r="D2546" s="1010">
        <v>4631356</v>
      </c>
      <c r="E2546" s="438">
        <v>4700000</v>
      </c>
      <c r="F2546" s="438">
        <v>5000000</v>
      </c>
    </row>
    <row r="2547" spans="1:6" x14ac:dyDescent="0.25">
      <c r="A2547" s="1072">
        <v>22020402</v>
      </c>
      <c r="B2547" s="969" t="s">
        <v>1177</v>
      </c>
      <c r="C2547" s="969">
        <v>902354</v>
      </c>
      <c r="D2547" s="1010">
        <v>1523077</v>
      </c>
      <c r="E2547" s="1005">
        <v>1530000</v>
      </c>
      <c r="F2547" s="450">
        <v>2781981</v>
      </c>
    </row>
    <row r="2548" spans="1:6" x14ac:dyDescent="0.25">
      <c r="A2548" s="1072">
        <v>22020403</v>
      </c>
      <c r="B2548" s="969" t="s">
        <v>2621</v>
      </c>
      <c r="C2548" s="969">
        <v>423198</v>
      </c>
      <c r="D2548" s="1010">
        <v>1033310</v>
      </c>
      <c r="E2548" s="1005">
        <v>1133310</v>
      </c>
      <c r="F2548" s="438">
        <v>3500000</v>
      </c>
    </row>
    <row r="2549" spans="1:6" x14ac:dyDescent="0.25">
      <c r="A2549" s="1072">
        <v>22020404</v>
      </c>
      <c r="B2549" s="969" t="s">
        <v>1181</v>
      </c>
      <c r="C2549" s="969">
        <v>1670462</v>
      </c>
      <c r="D2549" s="1010">
        <v>859912</v>
      </c>
      <c r="E2549" s="1005">
        <v>859913</v>
      </c>
      <c r="F2549" s="438">
        <v>1300000</v>
      </c>
    </row>
    <row r="2550" spans="1:6" x14ac:dyDescent="0.25">
      <c r="A2550" s="1072">
        <v>22020405</v>
      </c>
      <c r="B2550" s="969" t="s">
        <v>1183</v>
      </c>
      <c r="C2550" s="969">
        <v>359995</v>
      </c>
      <c r="D2550" s="1010">
        <v>1916547</v>
      </c>
      <c r="E2550" s="438">
        <v>2000000</v>
      </c>
      <c r="F2550" s="438">
        <v>2858820</v>
      </c>
    </row>
    <row r="2551" spans="1:6" x14ac:dyDescent="0.25">
      <c r="A2551" s="1072">
        <v>22020406</v>
      </c>
      <c r="B2551" s="969" t="s">
        <v>1185</v>
      </c>
      <c r="C2551" s="969">
        <v>730935</v>
      </c>
      <c r="D2551" s="1005">
        <v>2492534</v>
      </c>
      <c r="E2551" s="1005">
        <v>2492534</v>
      </c>
      <c r="F2551" s="438">
        <v>2493240</v>
      </c>
    </row>
    <row r="2552" spans="1:6" x14ac:dyDescent="0.25">
      <c r="A2552" s="1070">
        <v>220205</v>
      </c>
      <c r="B2552" s="987" t="s">
        <v>1189</v>
      </c>
      <c r="C2552" s="966">
        <f>SUM(C2553:C2555)</f>
        <v>28922679</v>
      </c>
      <c r="D2552" s="966">
        <f t="shared" ref="D2552:E2552" si="537">SUM(D2553:D2555)</f>
        <v>30632124</v>
      </c>
      <c r="E2552" s="966">
        <f t="shared" si="537"/>
        <v>32121000</v>
      </c>
      <c r="F2552" s="966">
        <f>SUM(F2553:F2555)</f>
        <v>52800000</v>
      </c>
    </row>
    <row r="2553" spans="1:6" x14ac:dyDescent="0.25">
      <c r="A2553" s="1072">
        <v>22020501</v>
      </c>
      <c r="B2553" s="969" t="s">
        <v>1191</v>
      </c>
      <c r="C2553" s="969">
        <v>3854100</v>
      </c>
      <c r="D2553" s="1010">
        <v>455000</v>
      </c>
      <c r="E2553" s="1005">
        <v>500000</v>
      </c>
      <c r="F2553" s="438">
        <v>800000</v>
      </c>
    </row>
    <row r="2554" spans="1:6" ht="23.25" customHeight="1" x14ac:dyDescent="0.25">
      <c r="A2554" s="1072">
        <v>22020502</v>
      </c>
      <c r="B2554" s="969" t="s">
        <v>1193</v>
      </c>
      <c r="C2554" s="969">
        <v>25068579</v>
      </c>
      <c r="D2554" s="1010">
        <v>15385124</v>
      </c>
      <c r="E2554" s="428">
        <v>16000000</v>
      </c>
      <c r="F2554" s="428">
        <v>35000000</v>
      </c>
    </row>
    <row r="2555" spans="1:6" ht="23.25" customHeight="1" x14ac:dyDescent="0.25">
      <c r="A2555" s="1072">
        <v>22020503</v>
      </c>
      <c r="B2555" s="1002" t="s">
        <v>2622</v>
      </c>
      <c r="C2555" s="1002">
        <v>0</v>
      </c>
      <c r="D2555" s="1105">
        <v>14792000</v>
      </c>
      <c r="E2555" s="1005">
        <v>15621000</v>
      </c>
      <c r="F2555" s="1005">
        <v>17000000</v>
      </c>
    </row>
    <row r="2556" spans="1:6" x14ac:dyDescent="0.25">
      <c r="A2556" s="1070">
        <v>220206</v>
      </c>
      <c r="B2556" s="987" t="s">
        <v>1195</v>
      </c>
      <c r="C2556" s="966">
        <f>SUM(C2557:C2558)</f>
        <v>4830950</v>
      </c>
      <c r="D2556" s="966">
        <f t="shared" ref="D2556:F2556" si="538">SUM(D2557:D2558)</f>
        <v>6282000</v>
      </c>
      <c r="E2556" s="966">
        <f t="shared" si="538"/>
        <v>7351250</v>
      </c>
      <c r="F2556" s="966">
        <f t="shared" si="538"/>
        <v>7200000</v>
      </c>
    </row>
    <row r="2557" spans="1:6" x14ac:dyDescent="0.25">
      <c r="A2557" s="1072">
        <v>22020601</v>
      </c>
      <c r="B2557" s="969" t="s">
        <v>1197</v>
      </c>
      <c r="C2557" s="969">
        <v>4635200</v>
      </c>
      <c r="D2557" s="1106">
        <v>5082000</v>
      </c>
      <c r="E2557" s="428">
        <v>5200000</v>
      </c>
      <c r="F2557" s="428">
        <v>5200000</v>
      </c>
    </row>
    <row r="2558" spans="1:6" x14ac:dyDescent="0.25">
      <c r="A2558" s="1072">
        <v>22020605</v>
      </c>
      <c r="B2558" s="969" t="s">
        <v>1205</v>
      </c>
      <c r="C2558" s="969">
        <v>195750</v>
      </c>
      <c r="D2558" s="1010">
        <v>1200000</v>
      </c>
      <c r="E2558" s="438">
        <v>2151250</v>
      </c>
      <c r="F2558" s="438">
        <v>2000000</v>
      </c>
    </row>
    <row r="2559" spans="1:6" ht="24.75" customHeight="1" x14ac:dyDescent="0.25">
      <c r="A2559" s="1070">
        <v>220207</v>
      </c>
      <c r="B2559" s="987" t="s">
        <v>1285</v>
      </c>
      <c r="C2559" s="966">
        <f>SUM(C2560:C2563)</f>
        <v>0</v>
      </c>
      <c r="D2559" s="966">
        <f t="shared" ref="D2559:F2559" si="539">SUM(D2560:D2563)</f>
        <v>0</v>
      </c>
      <c r="E2559" s="966">
        <f t="shared" si="539"/>
        <v>0</v>
      </c>
      <c r="F2559" s="966">
        <f t="shared" si="539"/>
        <v>0</v>
      </c>
    </row>
    <row r="2560" spans="1:6" ht="16.5" customHeight="1" x14ac:dyDescent="0.25">
      <c r="A2560" s="1072">
        <v>22020701</v>
      </c>
      <c r="B2560" s="969" t="s">
        <v>1209</v>
      </c>
      <c r="C2560" s="969">
        <v>0</v>
      </c>
      <c r="D2560" s="969">
        <v>0</v>
      </c>
      <c r="E2560" s="969">
        <v>0</v>
      </c>
      <c r="F2560" s="969">
        <v>0</v>
      </c>
    </row>
    <row r="2561" spans="1:8" ht="16.5" customHeight="1" x14ac:dyDescent="0.25">
      <c r="A2561" s="1072">
        <v>22020702</v>
      </c>
      <c r="B2561" s="969" t="s">
        <v>1211</v>
      </c>
      <c r="C2561" s="969">
        <v>0</v>
      </c>
      <c r="D2561" s="969">
        <v>0</v>
      </c>
      <c r="E2561" s="969">
        <v>0</v>
      </c>
      <c r="F2561" s="969">
        <v>0</v>
      </c>
    </row>
    <row r="2562" spans="1:8" ht="16.5" customHeight="1" x14ac:dyDescent="0.25">
      <c r="A2562" s="1072">
        <v>22020703</v>
      </c>
      <c r="B2562" s="969" t="s">
        <v>1213</v>
      </c>
      <c r="C2562" s="969">
        <v>0</v>
      </c>
      <c r="D2562" s="969">
        <v>0</v>
      </c>
      <c r="E2562" s="969">
        <v>0</v>
      </c>
      <c r="F2562" s="969">
        <v>0</v>
      </c>
    </row>
    <row r="2563" spans="1:8" ht="16.5" customHeight="1" x14ac:dyDescent="0.25">
      <c r="A2563" s="1072">
        <v>22020704</v>
      </c>
      <c r="B2563" s="969" t="s">
        <v>1215</v>
      </c>
      <c r="C2563" s="969">
        <v>0</v>
      </c>
      <c r="D2563" s="969">
        <v>0</v>
      </c>
      <c r="E2563" s="969">
        <v>0</v>
      </c>
      <c r="F2563" s="969">
        <v>0</v>
      </c>
    </row>
    <row r="2564" spans="1:8" x14ac:dyDescent="0.25">
      <c r="A2564" s="1070">
        <v>220208</v>
      </c>
      <c r="B2564" s="987" t="s">
        <v>1217</v>
      </c>
      <c r="C2564" s="966">
        <f>SUM(C2565:C2566)</f>
        <v>14871300</v>
      </c>
      <c r="D2564" s="966">
        <f t="shared" ref="D2564:F2564" si="540">SUM(D2565:D2566)</f>
        <v>14920800</v>
      </c>
      <c r="E2564" s="966">
        <f t="shared" si="540"/>
        <v>15275200</v>
      </c>
      <c r="F2564" s="966">
        <f t="shared" si="540"/>
        <v>14000000</v>
      </c>
    </row>
    <row r="2565" spans="1:8" x14ac:dyDescent="0.25">
      <c r="A2565" s="1072">
        <v>22020801</v>
      </c>
      <c r="B2565" s="969" t="s">
        <v>1219</v>
      </c>
      <c r="C2565" s="969">
        <v>4788800</v>
      </c>
      <c r="D2565" s="1010">
        <v>6920800</v>
      </c>
      <c r="E2565" s="438">
        <v>7275200</v>
      </c>
      <c r="F2565" s="438">
        <v>6000000</v>
      </c>
    </row>
    <row r="2566" spans="1:8" x14ac:dyDescent="0.25">
      <c r="A2566" s="1072">
        <v>22020803</v>
      </c>
      <c r="B2566" s="969" t="s">
        <v>1223</v>
      </c>
      <c r="C2566" s="969">
        <v>10082500</v>
      </c>
      <c r="D2566" s="1010">
        <v>8000000</v>
      </c>
      <c r="E2566" s="438">
        <v>8000000</v>
      </c>
      <c r="F2566" s="1005">
        <v>8000000</v>
      </c>
    </row>
    <row r="2567" spans="1:8" ht="20.25" customHeight="1" x14ac:dyDescent="0.25">
      <c r="A2567" s="1070">
        <v>220210</v>
      </c>
      <c r="B2567" s="987" t="s">
        <v>1227</v>
      </c>
      <c r="C2567" s="966">
        <f>SUM(C2568:C2580)</f>
        <v>48330419</v>
      </c>
      <c r="D2567" s="966">
        <f t="shared" ref="D2567:E2567" si="541">SUM(D2568:D2580)</f>
        <v>62597911</v>
      </c>
      <c r="E2567" s="966">
        <f t="shared" si="541"/>
        <v>65141000</v>
      </c>
      <c r="F2567" s="966">
        <f>SUM(F2568:F2580)</f>
        <v>74248800</v>
      </c>
    </row>
    <row r="2568" spans="1:8" x14ac:dyDescent="0.25">
      <c r="A2568" s="1072">
        <v>22021001</v>
      </c>
      <c r="B2568" s="969" t="s">
        <v>1228</v>
      </c>
      <c r="C2568" s="969">
        <v>2701500</v>
      </c>
      <c r="D2568" s="1010">
        <v>2499600</v>
      </c>
      <c r="E2568" s="1005">
        <v>2500000</v>
      </c>
      <c r="F2568" s="438">
        <v>4200000</v>
      </c>
    </row>
    <row r="2569" spans="1:8" x14ac:dyDescent="0.25">
      <c r="A2569" s="1072">
        <v>22021002</v>
      </c>
      <c r="B2569" s="969" t="s">
        <v>1257</v>
      </c>
      <c r="C2569" s="969">
        <v>32051749</v>
      </c>
      <c r="D2569" s="1010">
        <v>48110557</v>
      </c>
      <c r="E2569" s="450">
        <v>50000000</v>
      </c>
      <c r="F2569" s="1005">
        <v>50000000</v>
      </c>
    </row>
    <row r="2570" spans="1:8" x14ac:dyDescent="0.25">
      <c r="A2570" s="1072" t="s">
        <v>1296</v>
      </c>
      <c r="B2570" s="969" t="s">
        <v>1229</v>
      </c>
      <c r="C2570" s="969">
        <v>45300</v>
      </c>
      <c r="D2570" s="1010">
        <v>148410</v>
      </c>
      <c r="E2570" s="1005">
        <v>150000</v>
      </c>
      <c r="F2570" s="450">
        <v>1000000</v>
      </c>
    </row>
    <row r="2571" spans="1:8" x14ac:dyDescent="0.25">
      <c r="A2571" s="1072">
        <v>22021006</v>
      </c>
      <c r="B2571" s="969" t="s">
        <v>1231</v>
      </c>
      <c r="C2571" s="969">
        <v>2403402</v>
      </c>
      <c r="D2571" s="1010">
        <v>2765455</v>
      </c>
      <c r="E2571" s="1005">
        <v>2850000</v>
      </c>
      <c r="F2571" s="438">
        <v>3000000</v>
      </c>
    </row>
    <row r="2572" spans="1:8" x14ac:dyDescent="0.25">
      <c r="A2572" s="1073">
        <v>22021007</v>
      </c>
      <c r="B2572" s="969" t="s">
        <v>1243</v>
      </c>
      <c r="C2572" s="969">
        <v>5394968</v>
      </c>
      <c r="D2572" s="969">
        <v>0</v>
      </c>
      <c r="E2572" s="1005">
        <v>0</v>
      </c>
      <c r="F2572" s="969">
        <v>0</v>
      </c>
    </row>
    <row r="2573" spans="1:8" x14ac:dyDescent="0.25">
      <c r="A2573" s="1073" t="s">
        <v>2623</v>
      </c>
      <c r="B2573" s="969" t="s">
        <v>2624</v>
      </c>
      <c r="C2573" s="969">
        <v>300000</v>
      </c>
      <c r="D2573" s="969">
        <v>450000</v>
      </c>
      <c r="E2573" s="450">
        <v>500000</v>
      </c>
      <c r="F2573" s="450">
        <v>500000</v>
      </c>
    </row>
    <row r="2574" spans="1:8" x14ac:dyDescent="0.25">
      <c r="A2574" s="1073">
        <v>22021009</v>
      </c>
      <c r="B2574" s="969" t="s">
        <v>2541</v>
      </c>
      <c r="C2574" s="969">
        <v>0</v>
      </c>
      <c r="D2574" s="969">
        <v>0</v>
      </c>
      <c r="E2574" s="1005">
        <v>0</v>
      </c>
      <c r="F2574" s="1005">
        <v>0</v>
      </c>
    </row>
    <row r="2575" spans="1:8" x14ac:dyDescent="0.25">
      <c r="A2575" s="1073">
        <v>22021014</v>
      </c>
      <c r="B2575" s="969" t="s">
        <v>1300</v>
      </c>
      <c r="C2575" s="969">
        <v>1433500</v>
      </c>
      <c r="D2575" s="1010">
        <v>224000</v>
      </c>
      <c r="E2575" s="450">
        <v>241000</v>
      </c>
      <c r="F2575" s="450">
        <v>248800</v>
      </c>
    </row>
    <row r="2576" spans="1:8" ht="21" customHeight="1" x14ac:dyDescent="0.25">
      <c r="A2576" s="1073">
        <v>22021021</v>
      </c>
      <c r="B2576" s="969" t="s">
        <v>1331</v>
      </c>
      <c r="C2576" s="969">
        <v>4000000</v>
      </c>
      <c r="D2576" s="1010">
        <v>4000000</v>
      </c>
      <c r="E2576" s="450">
        <v>4000000</v>
      </c>
      <c r="F2576" s="450">
        <v>3000000</v>
      </c>
      <c r="G2576" s="129"/>
      <c r="H2576" s="129"/>
    </row>
    <row r="2577" spans="1:6" x14ac:dyDescent="0.25">
      <c r="A2577" s="1073">
        <v>22021023</v>
      </c>
      <c r="B2577" s="969" t="s">
        <v>1235</v>
      </c>
      <c r="C2577" s="969">
        <v>0</v>
      </c>
      <c r="D2577" s="969">
        <v>2299889</v>
      </c>
      <c r="E2577" s="450">
        <v>2400000</v>
      </c>
      <c r="F2577" s="450">
        <v>4800000</v>
      </c>
    </row>
    <row r="2578" spans="1:6" x14ac:dyDescent="0.25">
      <c r="A2578" s="1073">
        <v>22021024</v>
      </c>
      <c r="B2578" s="969" t="s">
        <v>787</v>
      </c>
      <c r="C2578" s="969">
        <v>0</v>
      </c>
      <c r="D2578" s="1010">
        <v>2100000</v>
      </c>
      <c r="E2578" s="450">
        <v>2500000</v>
      </c>
      <c r="F2578" s="450">
        <v>2000000</v>
      </c>
    </row>
    <row r="2579" spans="1:6" x14ac:dyDescent="0.25">
      <c r="A2579" s="1073">
        <v>22021051</v>
      </c>
      <c r="B2579" s="969" t="s">
        <v>2625</v>
      </c>
      <c r="C2579" s="969"/>
      <c r="D2579" s="1010">
        <v>0</v>
      </c>
      <c r="E2579" s="438">
        <v>0</v>
      </c>
      <c r="F2579" s="438">
        <v>5000000</v>
      </c>
    </row>
    <row r="2580" spans="1:6" x14ac:dyDescent="0.25">
      <c r="A2580" s="1073">
        <v>22021057</v>
      </c>
      <c r="B2580" s="969" t="s">
        <v>2626</v>
      </c>
      <c r="C2580" s="969"/>
      <c r="D2580" s="437"/>
      <c r="E2580" s="438">
        <v>0</v>
      </c>
      <c r="F2580" s="438">
        <v>500000</v>
      </c>
    </row>
    <row r="2581" spans="1:6" ht="21" customHeight="1" x14ac:dyDescent="0.25">
      <c r="A2581" s="1084"/>
      <c r="B2581" s="978" t="s">
        <v>2627</v>
      </c>
      <c r="C2581" s="976">
        <f>SUM(C2523,C2527,C2530,C2536,C2545,C2552,C2556,C2559,C2564,C2567)</f>
        <v>658247847</v>
      </c>
      <c r="D2581" s="976">
        <f t="shared" ref="D2581:E2581" si="542">SUM(D2523,D2527,D2530,D2536,D2545,D2552,D2556,D2559,D2564,D2567)</f>
        <v>686575565</v>
      </c>
      <c r="E2581" s="976">
        <f t="shared" si="542"/>
        <v>692849164</v>
      </c>
      <c r="F2581" s="976">
        <f>SUM(F2523,F2527,F2530,F2536,F2545,F2552,F2556,F2559,F2564,F2567)</f>
        <v>830480002</v>
      </c>
    </row>
    <row r="2582" spans="1:6" s="381" customFormat="1" x14ac:dyDescent="0.25">
      <c r="A2582" s="1056"/>
      <c r="B2582" s="1207"/>
      <c r="C2582" s="1207"/>
      <c r="D2582" s="1005"/>
      <c r="E2582" s="1005"/>
      <c r="F2582" s="1005"/>
    </row>
    <row r="2583" spans="1:6" x14ac:dyDescent="0.25">
      <c r="A2583" s="1446" t="s">
        <v>2594</v>
      </c>
      <c r="B2583" s="1446"/>
      <c r="C2583" s="981"/>
      <c r="D2583" s="437"/>
      <c r="E2583" s="437"/>
      <c r="F2583" s="437"/>
    </row>
    <row r="2584" spans="1:6" ht="21.75" customHeight="1" x14ac:dyDescent="0.25">
      <c r="A2584" s="964" t="s">
        <v>2628</v>
      </c>
      <c r="B2584" s="964"/>
      <c r="C2584" s="990"/>
      <c r="D2584" s="437"/>
      <c r="E2584" s="437"/>
      <c r="F2584" s="437"/>
    </row>
    <row r="2585" spans="1:6" x14ac:dyDescent="0.25">
      <c r="A2585" s="1074">
        <v>21</v>
      </c>
      <c r="B2585" s="1076" t="s">
        <v>1125</v>
      </c>
      <c r="C2585" s="966">
        <f>SUM(C2587:C2587)</f>
        <v>100339208</v>
      </c>
      <c r="D2585" s="966">
        <f t="shared" ref="D2585:F2585" si="543">SUM(D2587:D2587)</f>
        <v>109472941</v>
      </c>
      <c r="E2585" s="966">
        <f t="shared" si="543"/>
        <v>109472941</v>
      </c>
      <c r="F2585" s="966">
        <f t="shared" si="543"/>
        <v>115000000</v>
      </c>
    </row>
    <row r="2586" spans="1:6" s="812" customFormat="1" x14ac:dyDescent="0.25">
      <c r="A2586" s="1071">
        <v>210101</v>
      </c>
      <c r="B2586" s="813" t="s">
        <v>1126</v>
      </c>
      <c r="C2586" s="813"/>
      <c r="D2586" s="428"/>
      <c r="E2586" s="428"/>
      <c r="F2586" s="437"/>
    </row>
    <row r="2587" spans="1:6" ht="20.25" customHeight="1" x14ac:dyDescent="0.25">
      <c r="A2587" s="1072">
        <v>21010101</v>
      </c>
      <c r="B2587" s="969" t="s">
        <v>1127</v>
      </c>
      <c r="C2587" s="969">
        <v>100339208</v>
      </c>
      <c r="D2587" s="1011">
        <v>109472941</v>
      </c>
      <c r="E2587" s="1011">
        <v>109472941</v>
      </c>
      <c r="F2587" s="1011">
        <v>115000000</v>
      </c>
    </row>
    <row r="2588" spans="1:6" x14ac:dyDescent="0.25">
      <c r="A2588" s="1070">
        <v>2202</v>
      </c>
      <c r="B2588" s="987" t="s">
        <v>1119</v>
      </c>
      <c r="C2588" s="997">
        <f>(C2637-C2585)</f>
        <v>25265251</v>
      </c>
      <c r="D2588" s="997">
        <f t="shared" ref="D2588:F2588" si="544">(D2637-D2585)</f>
        <v>25394095</v>
      </c>
      <c r="E2588" s="997">
        <f t="shared" si="544"/>
        <v>25295695</v>
      </c>
      <c r="F2588" s="997">
        <f t="shared" si="544"/>
        <v>28796319</v>
      </c>
    </row>
    <row r="2589" spans="1:6" x14ac:dyDescent="0.25">
      <c r="A2589" s="1070">
        <v>220201</v>
      </c>
      <c r="B2589" s="987" t="s">
        <v>1129</v>
      </c>
      <c r="C2589" s="966">
        <f>SUM(C2590:C2591)</f>
        <v>8041000</v>
      </c>
      <c r="D2589" s="966">
        <f t="shared" ref="D2589:E2589" si="545">SUM(D2590:D2591)</f>
        <v>4696070</v>
      </c>
      <c r="E2589" s="966">
        <f t="shared" si="545"/>
        <v>4696070</v>
      </c>
      <c r="F2589" s="966">
        <f t="shared" ref="F2589" si="546">SUM(F2590:F2591)</f>
        <v>4540000</v>
      </c>
    </row>
    <row r="2590" spans="1:6" x14ac:dyDescent="0.25">
      <c r="A2590" s="1072">
        <v>22020101</v>
      </c>
      <c r="B2590" s="969" t="s">
        <v>1131</v>
      </c>
      <c r="C2590" s="969">
        <v>8041000</v>
      </c>
      <c r="D2590" s="453">
        <v>4696070</v>
      </c>
      <c r="E2590" s="453">
        <v>4696070</v>
      </c>
      <c r="F2590" s="453">
        <v>4540000</v>
      </c>
    </row>
    <row r="2591" spans="1:6" x14ac:dyDescent="0.25">
      <c r="A2591" s="1072" t="s">
        <v>1252</v>
      </c>
      <c r="B2591" s="969" t="s">
        <v>1253</v>
      </c>
      <c r="C2591" s="969">
        <v>0</v>
      </c>
      <c r="D2591" s="969">
        <v>0</v>
      </c>
      <c r="E2591" s="969">
        <v>0</v>
      </c>
      <c r="F2591" s="969">
        <v>0</v>
      </c>
    </row>
    <row r="2592" spans="1:6" x14ac:dyDescent="0.25">
      <c r="A2592" s="1070">
        <v>220202</v>
      </c>
      <c r="B2592" s="987" t="s">
        <v>1137</v>
      </c>
      <c r="C2592" s="966">
        <f>SUM(C2593:C2597)</f>
        <v>1281000</v>
      </c>
      <c r="D2592" s="966">
        <f t="shared" ref="D2592:E2592" si="547">SUM(D2593:D2597)</f>
        <v>1170000</v>
      </c>
      <c r="E2592" s="966">
        <f t="shared" si="547"/>
        <v>1170000</v>
      </c>
      <c r="F2592" s="966">
        <f t="shared" ref="F2592" si="548">SUM(F2593:F2597)</f>
        <v>1200000</v>
      </c>
    </row>
    <row r="2593" spans="1:6" x14ac:dyDescent="0.25">
      <c r="A2593" s="1072">
        <v>22020201</v>
      </c>
      <c r="B2593" s="969" t="s">
        <v>1139</v>
      </c>
      <c r="C2593" s="969">
        <v>1281000</v>
      </c>
      <c r="D2593" s="453">
        <v>1170000</v>
      </c>
      <c r="E2593" s="453">
        <v>1170000</v>
      </c>
      <c r="F2593" s="453">
        <v>1200000</v>
      </c>
    </row>
    <row r="2594" spans="1:6" x14ac:dyDescent="0.25">
      <c r="A2594" s="1072">
        <v>22020202</v>
      </c>
      <c r="B2594" s="969" t="s">
        <v>1141</v>
      </c>
      <c r="C2594" s="969">
        <v>0</v>
      </c>
      <c r="D2594" s="969">
        <v>0</v>
      </c>
      <c r="E2594" s="969">
        <v>0</v>
      </c>
      <c r="F2594" s="969">
        <v>0</v>
      </c>
    </row>
    <row r="2595" spans="1:6" x14ac:dyDescent="0.25">
      <c r="A2595" s="1072">
        <v>22020203</v>
      </c>
      <c r="B2595" s="969" t="s">
        <v>1143</v>
      </c>
      <c r="C2595" s="969">
        <v>0</v>
      </c>
      <c r="D2595" s="969">
        <v>0</v>
      </c>
      <c r="E2595" s="969">
        <v>0</v>
      </c>
      <c r="F2595" s="969">
        <v>0</v>
      </c>
    </row>
    <row r="2596" spans="1:6" x14ac:dyDescent="0.25">
      <c r="A2596" s="1072">
        <v>22020204</v>
      </c>
      <c r="B2596" s="969" t="s">
        <v>1145</v>
      </c>
      <c r="C2596" s="969">
        <v>0</v>
      </c>
      <c r="D2596" s="969">
        <v>0</v>
      </c>
      <c r="E2596" s="969">
        <v>0</v>
      </c>
      <c r="F2596" s="969">
        <v>0</v>
      </c>
    </row>
    <row r="2597" spans="1:6" x14ac:dyDescent="0.25">
      <c r="A2597" s="1072">
        <v>22020205</v>
      </c>
      <c r="B2597" s="969" t="s">
        <v>1147</v>
      </c>
      <c r="C2597" s="969">
        <v>0</v>
      </c>
      <c r="D2597" s="969">
        <v>0</v>
      </c>
      <c r="E2597" s="969">
        <v>0</v>
      </c>
      <c r="F2597" s="969">
        <v>0</v>
      </c>
    </row>
    <row r="2598" spans="1:6" x14ac:dyDescent="0.25">
      <c r="A2598" s="1070">
        <v>220203</v>
      </c>
      <c r="B2598" s="987" t="s">
        <v>1149</v>
      </c>
      <c r="C2598" s="966">
        <f>SUM(C2599:C2604)</f>
        <v>4712490</v>
      </c>
      <c r="D2598" s="966">
        <f t="shared" ref="D2598:E2598" si="549">SUM(D2599:D2604)</f>
        <v>3471600</v>
      </c>
      <c r="E2598" s="966">
        <f t="shared" si="549"/>
        <v>3471600</v>
      </c>
      <c r="F2598" s="966">
        <f>SUM(F2599:F2604)</f>
        <v>3679600</v>
      </c>
    </row>
    <row r="2599" spans="1:6" ht="21.75" customHeight="1" x14ac:dyDescent="0.25">
      <c r="A2599" s="1072">
        <v>22020301</v>
      </c>
      <c r="B2599" s="969" t="s">
        <v>1151</v>
      </c>
      <c r="C2599" s="969">
        <v>1535590</v>
      </c>
      <c r="D2599" s="453">
        <v>705500</v>
      </c>
      <c r="E2599" s="453">
        <v>705500</v>
      </c>
      <c r="F2599" s="453">
        <v>708000</v>
      </c>
    </row>
    <row r="2600" spans="1:6" ht="24.75" customHeight="1" x14ac:dyDescent="0.25">
      <c r="A2600" s="1072">
        <v>22020302</v>
      </c>
      <c r="B2600" s="969" t="s">
        <v>1153</v>
      </c>
      <c r="C2600" s="969">
        <v>127500</v>
      </c>
      <c r="D2600" s="453">
        <v>0</v>
      </c>
      <c r="E2600" s="453">
        <v>0</v>
      </c>
      <c r="F2600" s="453">
        <v>0</v>
      </c>
    </row>
    <row r="2601" spans="1:6" x14ac:dyDescent="0.25">
      <c r="A2601" s="1072">
        <v>22020303</v>
      </c>
      <c r="B2601" s="969" t="s">
        <v>1239</v>
      </c>
      <c r="C2601" s="969">
        <v>199500</v>
      </c>
      <c r="D2601" s="453">
        <v>333900</v>
      </c>
      <c r="E2601" s="453">
        <v>333900</v>
      </c>
      <c r="F2601" s="453">
        <v>378000</v>
      </c>
    </row>
    <row r="2602" spans="1:6" x14ac:dyDescent="0.25">
      <c r="A2602" s="1072">
        <v>22020304</v>
      </c>
      <c r="B2602" s="969" t="s">
        <v>1157</v>
      </c>
      <c r="C2602" s="969">
        <v>86400</v>
      </c>
      <c r="D2602" s="453">
        <v>116200</v>
      </c>
      <c r="E2602" s="453">
        <v>116200</v>
      </c>
      <c r="F2602" s="453">
        <v>153600</v>
      </c>
    </row>
    <row r="2603" spans="1:6" ht="26.25" customHeight="1" x14ac:dyDescent="0.25">
      <c r="A2603" s="1072">
        <v>22020305</v>
      </c>
      <c r="B2603" s="969" t="s">
        <v>2629</v>
      </c>
      <c r="C2603" s="969">
        <v>1663500</v>
      </c>
      <c r="D2603" s="453">
        <v>316000</v>
      </c>
      <c r="E2603" s="453">
        <v>316000</v>
      </c>
      <c r="F2603" s="453">
        <v>440000</v>
      </c>
    </row>
    <row r="2604" spans="1:6" ht="18" customHeight="1" x14ac:dyDescent="0.25">
      <c r="A2604" s="1073" t="s">
        <v>1166</v>
      </c>
      <c r="B2604" s="969" t="s">
        <v>1167</v>
      </c>
      <c r="C2604" s="969">
        <v>1100000</v>
      </c>
      <c r="D2604" s="453">
        <v>2000000</v>
      </c>
      <c r="E2604" s="453">
        <v>2000000</v>
      </c>
      <c r="F2604" s="453">
        <v>2000000</v>
      </c>
    </row>
    <row r="2605" spans="1:6" x14ac:dyDescent="0.25">
      <c r="A2605" s="1070">
        <v>220204</v>
      </c>
      <c r="B2605" s="987" t="s">
        <v>1173</v>
      </c>
      <c r="C2605" s="966">
        <f>SUM(C2606:C2611)</f>
        <v>5061761</v>
      </c>
      <c r="D2605" s="966">
        <f t="shared" ref="D2605:E2605" si="550">SUM(D2606:D2611)</f>
        <v>2426325</v>
      </c>
      <c r="E2605" s="966">
        <f t="shared" si="550"/>
        <v>2426325</v>
      </c>
      <c r="F2605" s="966">
        <f>SUM(F2606:F2611)</f>
        <v>2555800</v>
      </c>
    </row>
    <row r="2606" spans="1:6" x14ac:dyDescent="0.25">
      <c r="A2606" s="1072">
        <v>22020401</v>
      </c>
      <c r="B2606" s="969" t="s">
        <v>1175</v>
      </c>
      <c r="C2606" s="1318">
        <v>2230800</v>
      </c>
      <c r="D2606" s="453">
        <v>868125</v>
      </c>
      <c r="E2606" s="453">
        <v>868125</v>
      </c>
      <c r="F2606" s="453">
        <v>900000</v>
      </c>
    </row>
    <row r="2607" spans="1:6" x14ac:dyDescent="0.25">
      <c r="A2607" s="1072">
        <v>22020402</v>
      </c>
      <c r="B2607" s="969" t="s">
        <v>1177</v>
      </c>
      <c r="C2607" s="1318">
        <v>1332961</v>
      </c>
      <c r="D2607" s="453">
        <v>752750</v>
      </c>
      <c r="E2607" s="453">
        <v>752750</v>
      </c>
      <c r="F2607" s="453">
        <v>800000</v>
      </c>
    </row>
    <row r="2608" spans="1:6" x14ac:dyDescent="0.25">
      <c r="A2608" s="1072">
        <v>22020403</v>
      </c>
      <c r="B2608" s="969" t="s">
        <v>1179</v>
      </c>
      <c r="C2608" s="451">
        <v>461500</v>
      </c>
      <c r="D2608" s="453">
        <v>357750</v>
      </c>
      <c r="E2608" s="453">
        <v>357750</v>
      </c>
      <c r="F2608" s="453">
        <v>395000</v>
      </c>
    </row>
    <row r="2609" spans="1:6" x14ac:dyDescent="0.25">
      <c r="A2609" s="1072">
        <v>22020404</v>
      </c>
      <c r="B2609" s="969" t="s">
        <v>1181</v>
      </c>
      <c r="C2609" s="1318">
        <v>480000</v>
      </c>
      <c r="D2609" s="453">
        <v>383000</v>
      </c>
      <c r="E2609" s="453">
        <v>383000</v>
      </c>
      <c r="F2609" s="453">
        <v>392000</v>
      </c>
    </row>
    <row r="2610" spans="1:6" x14ac:dyDescent="0.25">
      <c r="A2610" s="1072">
        <v>22020405</v>
      </c>
      <c r="B2610" s="969" t="s">
        <v>1183</v>
      </c>
      <c r="C2610" s="1318">
        <v>406500</v>
      </c>
      <c r="D2610" s="453">
        <v>64700</v>
      </c>
      <c r="E2610" s="453">
        <v>64700</v>
      </c>
      <c r="F2610" s="453">
        <v>68800</v>
      </c>
    </row>
    <row r="2611" spans="1:6" x14ac:dyDescent="0.25">
      <c r="A2611" s="1072">
        <v>22020406</v>
      </c>
      <c r="B2611" s="969" t="s">
        <v>1185</v>
      </c>
      <c r="C2611" s="1318">
        <v>150000</v>
      </c>
      <c r="D2611" s="453">
        <v>0</v>
      </c>
      <c r="E2611" s="453">
        <v>0</v>
      </c>
      <c r="F2611" s="453">
        <v>0</v>
      </c>
    </row>
    <row r="2612" spans="1:6" x14ac:dyDescent="0.25">
      <c r="A2612" s="1070">
        <v>220205</v>
      </c>
      <c r="B2612" s="987" t="s">
        <v>1189</v>
      </c>
      <c r="C2612" s="966">
        <f>SUM(C2613:C2615)</f>
        <v>0</v>
      </c>
      <c r="D2612" s="966">
        <f t="shared" ref="D2612:E2612" si="551">SUM(D2613:D2615)</f>
        <v>4201600</v>
      </c>
      <c r="E2612" s="966">
        <f t="shared" si="551"/>
        <v>4201600</v>
      </c>
      <c r="F2612" s="966">
        <f>SUM(F2613:F2615)</f>
        <v>3230000</v>
      </c>
    </row>
    <row r="2613" spans="1:6" x14ac:dyDescent="0.25">
      <c r="A2613" s="1072">
        <v>22020501</v>
      </c>
      <c r="B2613" s="969" t="s">
        <v>1191</v>
      </c>
      <c r="C2613" s="969"/>
      <c r="D2613" s="437"/>
      <c r="E2613" s="437"/>
      <c r="F2613" s="437"/>
    </row>
    <row r="2614" spans="1:6" x14ac:dyDescent="0.25">
      <c r="A2614" s="1072">
        <v>22020502</v>
      </c>
      <c r="B2614" s="969" t="s">
        <v>1193</v>
      </c>
      <c r="C2614" s="969"/>
      <c r="D2614" s="437"/>
      <c r="E2614" s="437"/>
      <c r="F2614" s="437"/>
    </row>
    <row r="2615" spans="1:6" x14ac:dyDescent="0.25">
      <c r="A2615" s="1072">
        <v>22020503</v>
      </c>
      <c r="B2615" s="1067" t="s">
        <v>2630</v>
      </c>
      <c r="C2615" s="1067"/>
      <c r="D2615" s="453">
        <v>4201600</v>
      </c>
      <c r="E2615" s="453">
        <v>4201600</v>
      </c>
      <c r="F2615" s="453">
        <v>3230000</v>
      </c>
    </row>
    <row r="2616" spans="1:6" x14ac:dyDescent="0.25">
      <c r="A2616" s="1070">
        <v>220206</v>
      </c>
      <c r="B2616" s="987" t="s">
        <v>1195</v>
      </c>
      <c r="C2616" s="966">
        <f>SUM(C2617:C2618)</f>
        <v>820500</v>
      </c>
      <c r="D2616" s="966">
        <f t="shared" ref="D2616:E2616" si="552">SUM(D2617:D2618)</f>
        <v>720000</v>
      </c>
      <c r="E2616" s="966">
        <f t="shared" si="552"/>
        <v>720000</v>
      </c>
      <c r="F2616" s="966">
        <f t="shared" ref="F2616" si="553">SUM(F2617:F2618)</f>
        <v>720000</v>
      </c>
    </row>
    <row r="2617" spans="1:6" x14ac:dyDescent="0.25">
      <c r="A2617" s="1072">
        <v>22020601</v>
      </c>
      <c r="B2617" s="969" t="s">
        <v>1197</v>
      </c>
      <c r="C2617" s="969">
        <v>820500</v>
      </c>
      <c r="D2617" s="453">
        <v>720000</v>
      </c>
      <c r="E2617" s="453">
        <v>720000</v>
      </c>
      <c r="F2617" s="453">
        <v>720000</v>
      </c>
    </row>
    <row r="2618" spans="1:6" x14ac:dyDescent="0.25">
      <c r="A2618" s="1072">
        <v>22020605</v>
      </c>
      <c r="B2618" s="969" t="s">
        <v>1205</v>
      </c>
      <c r="C2618" s="969"/>
      <c r="D2618" s="437"/>
      <c r="E2618" s="437"/>
      <c r="F2618" s="437"/>
    </row>
    <row r="2619" spans="1:6" ht="27" customHeight="1" x14ac:dyDescent="0.25">
      <c r="A2619" s="1070">
        <v>220207</v>
      </c>
      <c r="B2619" s="987" t="s">
        <v>1285</v>
      </c>
      <c r="C2619" s="966">
        <f>SUM(C2620:C2623)</f>
        <v>0</v>
      </c>
      <c r="D2619" s="966">
        <f t="shared" ref="D2619:E2619" si="554">SUM(D2620:D2623)</f>
        <v>0</v>
      </c>
      <c r="E2619" s="966">
        <f t="shared" si="554"/>
        <v>0</v>
      </c>
      <c r="F2619" s="966">
        <f t="shared" ref="F2619" si="555">SUM(F2620:F2623)</f>
        <v>0</v>
      </c>
    </row>
    <row r="2620" spans="1:6" x14ac:dyDescent="0.25">
      <c r="A2620" s="1072">
        <v>22020701</v>
      </c>
      <c r="B2620" s="969" t="s">
        <v>1209</v>
      </c>
      <c r="C2620" s="969"/>
      <c r="D2620" s="437"/>
      <c r="E2620" s="437"/>
      <c r="F2620" s="437"/>
    </row>
    <row r="2621" spans="1:6" x14ac:dyDescent="0.25">
      <c r="A2621" s="1072">
        <v>22020702</v>
      </c>
      <c r="B2621" s="969" t="s">
        <v>1211</v>
      </c>
      <c r="C2621" s="969"/>
      <c r="D2621" s="437"/>
      <c r="E2621" s="437"/>
      <c r="F2621" s="437"/>
    </row>
    <row r="2622" spans="1:6" x14ac:dyDescent="0.25">
      <c r="A2622" s="1072">
        <v>22020703</v>
      </c>
      <c r="B2622" s="969" t="s">
        <v>2562</v>
      </c>
      <c r="C2622" s="969"/>
      <c r="D2622" s="437"/>
      <c r="E2622" s="437"/>
      <c r="F2622" s="437"/>
    </row>
    <row r="2623" spans="1:6" x14ac:dyDescent="0.25">
      <c r="A2623" s="1072">
        <v>22020704</v>
      </c>
      <c r="B2623" s="969" t="s">
        <v>1215</v>
      </c>
      <c r="C2623" s="969"/>
      <c r="D2623" s="437"/>
      <c r="E2623" s="437"/>
      <c r="F2623" s="437"/>
    </row>
    <row r="2624" spans="1:6" x14ac:dyDescent="0.25">
      <c r="A2624" s="1070">
        <v>220208</v>
      </c>
      <c r="B2624" s="987" t="s">
        <v>1217</v>
      </c>
      <c r="C2624" s="966">
        <f>SUM(C2625:C2626)</f>
        <v>825000</v>
      </c>
      <c r="D2624" s="966">
        <f t="shared" ref="D2624:E2624" si="556">SUM(D2625:D2626)</f>
        <v>798500</v>
      </c>
      <c r="E2624" s="966">
        <f t="shared" si="556"/>
        <v>698500</v>
      </c>
      <c r="F2624" s="966">
        <f t="shared" ref="F2624" si="557">SUM(F2625:F2626)</f>
        <v>810000</v>
      </c>
    </row>
    <row r="2625" spans="1:6" x14ac:dyDescent="0.25">
      <c r="A2625" s="1072">
        <v>22020801</v>
      </c>
      <c r="B2625" s="969" t="s">
        <v>1219</v>
      </c>
      <c r="C2625" s="969">
        <v>395000</v>
      </c>
      <c r="D2625" s="808">
        <v>351000</v>
      </c>
      <c r="E2625" s="808">
        <v>251000</v>
      </c>
      <c r="F2625" s="453">
        <v>360000</v>
      </c>
    </row>
    <row r="2626" spans="1:6" x14ac:dyDescent="0.25">
      <c r="A2626" s="1072">
        <v>22020803</v>
      </c>
      <c r="B2626" s="969" t="s">
        <v>1223</v>
      </c>
      <c r="C2626" s="969">
        <v>430000</v>
      </c>
      <c r="D2626" s="453">
        <v>447500</v>
      </c>
      <c r="E2626" s="453">
        <v>447500</v>
      </c>
      <c r="F2626" s="453">
        <v>450000</v>
      </c>
    </row>
    <row r="2627" spans="1:6" x14ac:dyDescent="0.25">
      <c r="A2627" s="1070">
        <v>220210</v>
      </c>
      <c r="B2627" s="987" t="s">
        <v>1227</v>
      </c>
      <c r="C2627" s="966">
        <f>SUM(C2628:C2636)</f>
        <v>4523500</v>
      </c>
      <c r="D2627" s="966">
        <f t="shared" ref="D2627:E2627" si="558">SUM(D2628:D2636)</f>
        <v>7910000</v>
      </c>
      <c r="E2627" s="966">
        <f t="shared" si="558"/>
        <v>7911600</v>
      </c>
      <c r="F2627" s="966">
        <f>SUM(F2628:F2636)</f>
        <v>12060919</v>
      </c>
    </row>
    <row r="2628" spans="1:6" x14ac:dyDescent="0.25">
      <c r="A2628" s="1072">
        <v>22021001</v>
      </c>
      <c r="B2628" s="969" t="s">
        <v>1228</v>
      </c>
      <c r="C2628" s="969">
        <v>1943500</v>
      </c>
      <c r="D2628" s="453">
        <v>200000</v>
      </c>
      <c r="E2628" s="453">
        <v>201600</v>
      </c>
      <c r="F2628" s="453">
        <v>201600</v>
      </c>
    </row>
    <row r="2629" spans="1:6" x14ac:dyDescent="0.25">
      <c r="A2629" s="1072">
        <v>22021002</v>
      </c>
      <c r="B2629" s="969" t="s">
        <v>1257</v>
      </c>
      <c r="C2629" s="969">
        <v>1200000</v>
      </c>
      <c r="D2629" s="453">
        <v>3700000</v>
      </c>
      <c r="E2629" s="808">
        <v>3700000</v>
      </c>
      <c r="F2629" s="453">
        <v>7229319</v>
      </c>
    </row>
    <row r="2630" spans="1:6" x14ac:dyDescent="0.25">
      <c r="A2630" s="1073" t="s">
        <v>1296</v>
      </c>
      <c r="B2630" s="969" t="s">
        <v>1229</v>
      </c>
      <c r="C2630" s="969">
        <v>180000</v>
      </c>
      <c r="D2630" s="437">
        <v>0</v>
      </c>
      <c r="E2630" s="453">
        <v>0</v>
      </c>
      <c r="F2630" s="453">
        <v>360000</v>
      </c>
    </row>
    <row r="2631" spans="1:6" x14ac:dyDescent="0.25">
      <c r="A2631" s="1073" t="s">
        <v>1298</v>
      </c>
      <c r="B2631" s="969" t="s">
        <v>1231</v>
      </c>
      <c r="C2631" s="437">
        <v>700000</v>
      </c>
      <c r="D2631" s="437">
        <v>0</v>
      </c>
      <c r="E2631" s="437">
        <v>0</v>
      </c>
      <c r="F2631" s="437">
        <v>0</v>
      </c>
    </row>
    <row r="2632" spans="1:6" x14ac:dyDescent="0.25">
      <c r="A2632" s="1073" t="s">
        <v>1299</v>
      </c>
      <c r="B2632" s="969" t="s">
        <v>1243</v>
      </c>
      <c r="C2632" s="437">
        <v>0</v>
      </c>
      <c r="D2632" s="437">
        <v>0</v>
      </c>
      <c r="E2632" s="437">
        <v>0</v>
      </c>
      <c r="F2632" s="437">
        <v>0</v>
      </c>
    </row>
    <row r="2633" spans="1:6" x14ac:dyDescent="0.25">
      <c r="A2633" s="1073" t="s">
        <v>1343</v>
      </c>
      <c r="B2633" s="969" t="s">
        <v>1233</v>
      </c>
      <c r="C2633" s="437">
        <v>0</v>
      </c>
      <c r="D2633" s="437">
        <v>50000</v>
      </c>
      <c r="E2633" s="453">
        <v>50000</v>
      </c>
      <c r="F2633" s="453">
        <v>50000</v>
      </c>
    </row>
    <row r="2634" spans="1:6" x14ac:dyDescent="0.25">
      <c r="A2634" s="1073">
        <v>22021021</v>
      </c>
      <c r="B2634" s="969" t="s">
        <v>2631</v>
      </c>
      <c r="C2634" s="969">
        <v>500000</v>
      </c>
      <c r="D2634" s="969">
        <v>0</v>
      </c>
      <c r="E2634" s="453">
        <v>0</v>
      </c>
      <c r="F2634" s="453">
        <v>500000</v>
      </c>
    </row>
    <row r="2635" spans="1:6" ht="18" customHeight="1" x14ac:dyDescent="0.25">
      <c r="A2635" s="1073">
        <v>22021022</v>
      </c>
      <c r="B2635" s="969" t="s">
        <v>1234</v>
      </c>
      <c r="C2635" s="969">
        <v>0</v>
      </c>
      <c r="D2635" s="969">
        <v>0</v>
      </c>
      <c r="E2635" s="969">
        <v>0</v>
      </c>
      <c r="F2635" s="969">
        <v>0</v>
      </c>
    </row>
    <row r="2636" spans="1:6" x14ac:dyDescent="0.25">
      <c r="A2636" s="1107">
        <v>22021023</v>
      </c>
      <c r="B2636" s="1067" t="s">
        <v>1235</v>
      </c>
      <c r="C2636" s="1067">
        <v>0</v>
      </c>
      <c r="D2636" s="453">
        <v>3960000</v>
      </c>
      <c r="E2636" s="453">
        <v>3960000</v>
      </c>
      <c r="F2636" s="453">
        <v>3720000</v>
      </c>
    </row>
    <row r="2637" spans="1:6" ht="19.5" customHeight="1" x14ac:dyDescent="0.25">
      <c r="A2637" s="987"/>
      <c r="B2637" s="978" t="s">
        <v>2632</v>
      </c>
      <c r="C2637" s="976">
        <f>SUM(C2585,C2589,C2592,C2598,C2605,C2612,C2616,C2619,C2624,C2627)</f>
        <v>125604459</v>
      </c>
      <c r="D2637" s="976">
        <f t="shared" ref="D2637:E2637" si="559">SUM(D2585,D2589,D2592,D2598,D2605,D2612,D2616,D2619,D2624,D2627)</f>
        <v>134867036</v>
      </c>
      <c r="E2637" s="976">
        <f t="shared" si="559"/>
        <v>134768636</v>
      </c>
      <c r="F2637" s="976">
        <f>SUM(F2585,F2589,F2592,F2598,F2605,F2612,F2616,F2619,F2624,F2627)</f>
        <v>143796319</v>
      </c>
    </row>
    <row r="2638" spans="1:6" s="381" customFormat="1" x14ac:dyDescent="0.25">
      <c r="A2638" s="968"/>
      <c r="B2638" s="1207"/>
      <c r="C2638" s="1207"/>
      <c r="D2638" s="1005"/>
      <c r="E2638" s="1005"/>
      <c r="F2638" s="1005"/>
    </row>
    <row r="2639" spans="1:6" ht="15" customHeight="1" x14ac:dyDescent="0.25">
      <c r="A2639" s="1456" t="s">
        <v>2633</v>
      </c>
      <c r="B2639" s="1456"/>
      <c r="C2639" s="1108"/>
      <c r="D2639" s="437"/>
      <c r="E2639" s="437"/>
      <c r="F2639" s="437"/>
    </row>
    <row r="2640" spans="1:6" ht="29.25" customHeight="1" x14ac:dyDescent="0.25">
      <c r="A2640" s="1452" t="s">
        <v>2634</v>
      </c>
      <c r="B2640" s="1452"/>
      <c r="C2640" s="813"/>
      <c r="D2640" s="813"/>
      <c r="E2640" s="437"/>
      <c r="F2640" s="437"/>
    </row>
    <row r="2641" spans="1:6" x14ac:dyDescent="0.25">
      <c r="A2641" s="1070">
        <v>21</v>
      </c>
      <c r="B2641" s="1076" t="s">
        <v>1125</v>
      </c>
      <c r="C2641" s="966">
        <f>SUM(C2643:C2643)</f>
        <v>20334740</v>
      </c>
      <c r="D2641" s="966">
        <f t="shared" ref="D2641:F2641" si="560">SUM(D2643:D2643)</f>
        <v>23544276</v>
      </c>
      <c r="E2641" s="966">
        <f t="shared" si="560"/>
        <v>24149773.260000002</v>
      </c>
      <c r="F2641" s="966">
        <f t="shared" si="560"/>
        <v>25418684</v>
      </c>
    </row>
    <row r="2642" spans="1:6" s="812" customFormat="1" x14ac:dyDescent="0.25">
      <c r="A2642" s="1071">
        <v>210101</v>
      </c>
      <c r="B2642" s="813" t="s">
        <v>1126</v>
      </c>
      <c r="C2642" s="813"/>
      <c r="D2642" s="428"/>
      <c r="E2642" s="428"/>
      <c r="F2642" s="437"/>
    </row>
    <row r="2643" spans="1:6" x14ac:dyDescent="0.25">
      <c r="A2643" s="1072">
        <v>21010101</v>
      </c>
      <c r="B2643" s="969" t="s">
        <v>1127</v>
      </c>
      <c r="C2643" s="969">
        <v>20334740</v>
      </c>
      <c r="D2643" s="437">
        <v>23544276</v>
      </c>
      <c r="E2643" s="1005">
        <v>24149773.260000002</v>
      </c>
      <c r="F2643" s="453">
        <v>25418684</v>
      </c>
    </row>
    <row r="2644" spans="1:6" x14ac:dyDescent="0.25">
      <c r="A2644" s="1070">
        <v>2202</v>
      </c>
      <c r="B2644" s="987" t="s">
        <v>1119</v>
      </c>
      <c r="C2644" s="997">
        <f>(C2698-C2641)</f>
        <v>29098490</v>
      </c>
      <c r="D2644" s="997">
        <f>(D2698-D2641)</f>
        <v>64006597</v>
      </c>
      <c r="E2644" s="997">
        <f>(E2698-E2641)</f>
        <v>72316420.659999996</v>
      </c>
      <c r="F2644" s="997">
        <f>(F2698-F2641)</f>
        <v>181980475</v>
      </c>
    </row>
    <row r="2645" spans="1:6" x14ac:dyDescent="0.25">
      <c r="A2645" s="1070">
        <v>220201</v>
      </c>
      <c r="B2645" s="987" t="s">
        <v>1250</v>
      </c>
      <c r="C2645" s="991">
        <f>SUM(C2646:C2647)</f>
        <v>150000</v>
      </c>
      <c r="D2645" s="991">
        <f t="shared" ref="D2645:F2645" si="561">SUM(D2646:D2647)</f>
        <v>5640000</v>
      </c>
      <c r="E2645" s="991">
        <f t="shared" si="561"/>
        <v>6252990.5</v>
      </c>
      <c r="F2645" s="991">
        <f t="shared" si="561"/>
        <v>3000000</v>
      </c>
    </row>
    <row r="2646" spans="1:6" x14ac:dyDescent="0.25">
      <c r="A2646" s="1072">
        <v>22020101</v>
      </c>
      <c r="B2646" s="969" t="s">
        <v>1131</v>
      </c>
      <c r="C2646" s="969">
        <v>150000</v>
      </c>
      <c r="D2646" s="428">
        <v>2340000</v>
      </c>
      <c r="E2646" s="428">
        <v>2952990.5</v>
      </c>
      <c r="F2646" s="445">
        <v>3000000</v>
      </c>
    </row>
    <row r="2647" spans="1:6" x14ac:dyDescent="0.25">
      <c r="A2647" s="1072">
        <v>22020103</v>
      </c>
      <c r="B2647" s="969" t="s">
        <v>1135</v>
      </c>
      <c r="C2647" s="969"/>
      <c r="D2647" s="437">
        <v>3300000</v>
      </c>
      <c r="E2647" s="1005">
        <v>3300000</v>
      </c>
      <c r="F2647" s="445">
        <v>0</v>
      </c>
    </row>
    <row r="2648" spans="1:6" x14ac:dyDescent="0.25">
      <c r="A2648" s="1070">
        <v>220202</v>
      </c>
      <c r="B2648" s="987" t="s">
        <v>1137</v>
      </c>
      <c r="C2648" s="991">
        <f>SUM(C2649:C2653)</f>
        <v>0</v>
      </c>
      <c r="D2648" s="991">
        <f t="shared" ref="D2648:F2648" si="562">SUM(D2649:D2653)</f>
        <v>251200</v>
      </c>
      <c r="E2648" s="991">
        <f t="shared" si="562"/>
        <v>451200</v>
      </c>
      <c r="F2648" s="991">
        <f t="shared" si="562"/>
        <v>540800</v>
      </c>
    </row>
    <row r="2649" spans="1:6" x14ac:dyDescent="0.25">
      <c r="A2649" s="1072">
        <v>22020201</v>
      </c>
      <c r="B2649" s="969" t="s">
        <v>1139</v>
      </c>
      <c r="C2649" s="437">
        <v>0</v>
      </c>
      <c r="D2649" s="437">
        <v>0</v>
      </c>
      <c r="E2649" s="437">
        <v>0</v>
      </c>
      <c r="F2649" s="445">
        <v>0</v>
      </c>
    </row>
    <row r="2650" spans="1:6" x14ac:dyDescent="0.25">
      <c r="A2650" s="1072">
        <v>22020202</v>
      </c>
      <c r="B2650" s="969" t="s">
        <v>1141</v>
      </c>
      <c r="C2650" s="437">
        <v>0</v>
      </c>
      <c r="D2650" s="437">
        <v>0</v>
      </c>
      <c r="E2650" s="437">
        <v>0</v>
      </c>
      <c r="F2650" s="445">
        <v>0</v>
      </c>
    </row>
    <row r="2651" spans="1:6" x14ac:dyDescent="0.25">
      <c r="A2651" s="1072">
        <v>22020203</v>
      </c>
      <c r="B2651" s="969" t="s">
        <v>1143</v>
      </c>
      <c r="C2651" s="437">
        <v>0</v>
      </c>
      <c r="D2651" s="437">
        <v>227200</v>
      </c>
      <c r="E2651" s="1005">
        <v>200000</v>
      </c>
      <c r="F2651" s="445">
        <v>200000</v>
      </c>
    </row>
    <row r="2652" spans="1:6" x14ac:dyDescent="0.25">
      <c r="A2652" s="1072">
        <v>22020204</v>
      </c>
      <c r="B2652" s="969" t="s">
        <v>1145</v>
      </c>
      <c r="C2652" s="437">
        <v>0</v>
      </c>
      <c r="D2652" s="437">
        <v>0</v>
      </c>
      <c r="E2652" s="437">
        <v>227200</v>
      </c>
      <c r="F2652" s="431">
        <v>340800</v>
      </c>
    </row>
    <row r="2653" spans="1:6" x14ac:dyDescent="0.25">
      <c r="A2653" s="1072">
        <v>22020205</v>
      </c>
      <c r="B2653" s="969" t="s">
        <v>1147</v>
      </c>
      <c r="C2653" s="437">
        <v>0</v>
      </c>
      <c r="D2653" s="437">
        <v>24000</v>
      </c>
      <c r="E2653" s="437">
        <v>24000</v>
      </c>
      <c r="F2653" s="431">
        <v>0</v>
      </c>
    </row>
    <row r="2654" spans="1:6" x14ac:dyDescent="0.25">
      <c r="A2654" s="1070">
        <v>220203</v>
      </c>
      <c r="B2654" s="987" t="s">
        <v>1149</v>
      </c>
      <c r="C2654" s="991">
        <f>SUM(C2655:C2659)</f>
        <v>310000</v>
      </c>
      <c r="D2654" s="991">
        <f t="shared" ref="D2654:E2654" si="563">SUM(D2655:D2659)</f>
        <v>1099747</v>
      </c>
      <c r="E2654" s="991">
        <f t="shared" si="563"/>
        <v>1103746.6599999999</v>
      </c>
      <c r="F2654" s="991">
        <f>SUM(F2655:F2659)</f>
        <v>1183400</v>
      </c>
    </row>
    <row r="2655" spans="1:6" x14ac:dyDescent="0.25">
      <c r="A2655" s="1072">
        <v>22020301</v>
      </c>
      <c r="B2655" s="969" t="s">
        <v>1279</v>
      </c>
      <c r="C2655" s="969">
        <v>60000</v>
      </c>
      <c r="D2655" s="437">
        <v>526747</v>
      </c>
      <c r="E2655" s="437">
        <v>526746.65999999992</v>
      </c>
      <c r="F2655" s="445">
        <v>505400</v>
      </c>
    </row>
    <row r="2656" spans="1:6" x14ac:dyDescent="0.25">
      <c r="A2656" s="1072">
        <v>22020302</v>
      </c>
      <c r="B2656" s="969" t="s">
        <v>1153</v>
      </c>
      <c r="C2656" s="969"/>
      <c r="D2656" s="437">
        <v>18667</v>
      </c>
      <c r="E2656" s="437">
        <v>18666.66</v>
      </c>
      <c r="F2656" s="435">
        <v>28000</v>
      </c>
    </row>
    <row r="2657" spans="1:6" x14ac:dyDescent="0.25">
      <c r="A2657" s="1072">
        <v>22020303</v>
      </c>
      <c r="B2657" s="969" t="s">
        <v>1239</v>
      </c>
      <c r="C2657" s="969">
        <v>160000</v>
      </c>
      <c r="D2657" s="437">
        <v>461333</v>
      </c>
      <c r="E2657" s="1005">
        <v>465333.34</v>
      </c>
      <c r="F2657" s="435">
        <v>500000</v>
      </c>
    </row>
    <row r="2658" spans="1:6" x14ac:dyDescent="0.25">
      <c r="A2658" s="1072">
        <v>22020304</v>
      </c>
      <c r="B2658" s="969" t="s">
        <v>1157</v>
      </c>
      <c r="C2658" s="969">
        <v>0</v>
      </c>
      <c r="D2658" s="437">
        <v>0</v>
      </c>
      <c r="E2658" s="437">
        <v>0</v>
      </c>
      <c r="F2658" s="437"/>
    </row>
    <row r="2659" spans="1:6" x14ac:dyDescent="0.25">
      <c r="A2659" s="1072">
        <v>22020305</v>
      </c>
      <c r="B2659" s="969" t="s">
        <v>1159</v>
      </c>
      <c r="C2659" s="969">
        <v>90000</v>
      </c>
      <c r="D2659" s="437">
        <v>93000</v>
      </c>
      <c r="E2659" s="437">
        <v>93000</v>
      </c>
      <c r="F2659" s="445">
        <v>150000</v>
      </c>
    </row>
    <row r="2660" spans="1:6" x14ac:dyDescent="0.25">
      <c r="A2660" s="1070">
        <v>220204</v>
      </c>
      <c r="B2660" s="987" t="s">
        <v>1173</v>
      </c>
      <c r="C2660" s="991">
        <f>SUM(C2661:C2667)</f>
        <v>1070000</v>
      </c>
      <c r="D2660" s="991">
        <f t="shared" ref="D2660:E2660" si="564">SUM(D2661:D2667)</f>
        <v>647100</v>
      </c>
      <c r="E2660" s="991">
        <f t="shared" si="564"/>
        <v>792100</v>
      </c>
      <c r="F2660" s="991">
        <f>SUM(F2661:F2667)</f>
        <v>1170800</v>
      </c>
    </row>
    <row r="2661" spans="1:6" ht="20.25" customHeight="1" x14ac:dyDescent="0.25">
      <c r="A2661" s="1072">
        <v>22020401</v>
      </c>
      <c r="B2661" s="969" t="s">
        <v>1175</v>
      </c>
      <c r="C2661" s="969">
        <v>380000</v>
      </c>
      <c r="D2661" s="437">
        <v>233667</v>
      </c>
      <c r="E2661" s="437">
        <v>378666.66000000003</v>
      </c>
      <c r="F2661" s="437">
        <v>362900</v>
      </c>
    </row>
    <row r="2662" spans="1:6" ht="20.25" customHeight="1" x14ac:dyDescent="0.25">
      <c r="A2662" s="1072">
        <v>22020402</v>
      </c>
      <c r="B2662" s="969" t="s">
        <v>1177</v>
      </c>
      <c r="C2662" s="969">
        <v>500000</v>
      </c>
      <c r="D2662" s="437">
        <v>150667</v>
      </c>
      <c r="E2662" s="437">
        <v>150666.66</v>
      </c>
      <c r="F2662" s="435">
        <v>284000</v>
      </c>
    </row>
    <row r="2663" spans="1:6" ht="18" customHeight="1" x14ac:dyDescent="0.25">
      <c r="A2663" s="1072">
        <v>22020403</v>
      </c>
      <c r="B2663" s="969" t="s">
        <v>1179</v>
      </c>
      <c r="C2663" s="437">
        <v>0</v>
      </c>
      <c r="D2663" s="437">
        <v>0</v>
      </c>
      <c r="E2663" s="437">
        <v>0</v>
      </c>
      <c r="F2663" s="437">
        <v>0</v>
      </c>
    </row>
    <row r="2664" spans="1:6" ht="18" customHeight="1" x14ac:dyDescent="0.25">
      <c r="A2664" s="1072">
        <v>22020404</v>
      </c>
      <c r="B2664" s="969" t="s">
        <v>1181</v>
      </c>
      <c r="C2664" s="437">
        <v>0</v>
      </c>
      <c r="D2664" s="437">
        <v>144600</v>
      </c>
      <c r="E2664" s="437">
        <v>144600</v>
      </c>
      <c r="F2664" s="437">
        <v>250000</v>
      </c>
    </row>
    <row r="2665" spans="1:6" ht="18" customHeight="1" x14ac:dyDescent="0.25">
      <c r="A2665" s="1072">
        <v>22020405</v>
      </c>
      <c r="B2665" s="969" t="s">
        <v>1183</v>
      </c>
      <c r="C2665" s="969">
        <v>180000</v>
      </c>
      <c r="D2665" s="437">
        <v>72833</v>
      </c>
      <c r="E2665" s="437">
        <v>72833.34</v>
      </c>
      <c r="F2665" s="437">
        <v>198900</v>
      </c>
    </row>
    <row r="2666" spans="1:6" ht="16.5" customHeight="1" x14ac:dyDescent="0.25">
      <c r="A2666" s="1072">
        <v>22020406</v>
      </c>
      <c r="B2666" s="969" t="s">
        <v>1185</v>
      </c>
      <c r="C2666" s="969">
        <v>10000</v>
      </c>
      <c r="D2666" s="437">
        <v>45333</v>
      </c>
      <c r="E2666" s="437">
        <v>45333.34</v>
      </c>
      <c r="F2666" s="431">
        <v>75000</v>
      </c>
    </row>
    <row r="2667" spans="1:6" ht="16.5" customHeight="1" x14ac:dyDescent="0.25">
      <c r="A2667" s="1073" t="s">
        <v>1399</v>
      </c>
      <c r="B2667" s="969" t="s">
        <v>1400</v>
      </c>
      <c r="C2667" s="437">
        <v>0</v>
      </c>
      <c r="D2667" s="437">
        <v>0</v>
      </c>
      <c r="E2667" s="437">
        <v>0</v>
      </c>
      <c r="F2667" s="437">
        <v>0</v>
      </c>
    </row>
    <row r="2668" spans="1:6" ht="16.5" customHeight="1" x14ac:dyDescent="0.25">
      <c r="A2668" s="1070">
        <v>220205</v>
      </c>
      <c r="B2668" s="987" t="s">
        <v>1189</v>
      </c>
      <c r="C2668" s="991">
        <f>SUM(C2669:C2671)</f>
        <v>1866290</v>
      </c>
      <c r="D2668" s="991">
        <f t="shared" ref="D2668:F2668" si="565">SUM(D2669:D2671)</f>
        <v>847000</v>
      </c>
      <c r="E2668" s="991">
        <f t="shared" si="565"/>
        <v>2000000</v>
      </c>
      <c r="F2668" s="991">
        <f t="shared" si="565"/>
        <v>0</v>
      </c>
    </row>
    <row r="2669" spans="1:6" ht="16.5" customHeight="1" x14ac:dyDescent="0.25">
      <c r="A2669" s="1072">
        <v>22020501</v>
      </c>
      <c r="B2669" s="969" t="s">
        <v>1191</v>
      </c>
      <c r="C2669" s="445">
        <v>0</v>
      </c>
      <c r="D2669" s="445">
        <v>0</v>
      </c>
      <c r="E2669" s="445">
        <v>0</v>
      </c>
      <c r="F2669" s="445">
        <v>0</v>
      </c>
    </row>
    <row r="2670" spans="1:6" ht="16.5" customHeight="1" x14ac:dyDescent="0.25">
      <c r="A2670" s="1072">
        <v>22020502</v>
      </c>
      <c r="B2670" s="969" t="s">
        <v>1193</v>
      </c>
      <c r="C2670" s="445">
        <v>0</v>
      </c>
      <c r="D2670" s="445">
        <v>0</v>
      </c>
      <c r="E2670" s="445">
        <v>0</v>
      </c>
      <c r="F2670" s="445">
        <v>0</v>
      </c>
    </row>
    <row r="2671" spans="1:6" ht="16.5" customHeight="1" x14ac:dyDescent="0.25">
      <c r="A2671" s="1072">
        <v>22020503</v>
      </c>
      <c r="B2671" s="969" t="s">
        <v>1284</v>
      </c>
      <c r="C2671" s="969">
        <v>1866290</v>
      </c>
      <c r="D2671" s="437">
        <v>847000</v>
      </c>
      <c r="E2671" s="1005">
        <v>2000000</v>
      </c>
      <c r="F2671" s="445">
        <v>0</v>
      </c>
    </row>
    <row r="2672" spans="1:6" ht="16.5" customHeight="1" x14ac:dyDescent="0.25">
      <c r="A2672" s="1070">
        <v>220206</v>
      </c>
      <c r="B2672" s="987" t="s">
        <v>1195</v>
      </c>
      <c r="C2672" s="991">
        <f>SUM(C2673:C2674)</f>
        <v>1000000</v>
      </c>
      <c r="D2672" s="991">
        <f t="shared" ref="D2672:E2672" si="566">SUM(D2673:D2674)</f>
        <v>2513333</v>
      </c>
      <c r="E2672" s="991">
        <f t="shared" si="566"/>
        <v>2513333</v>
      </c>
      <c r="F2672" s="991">
        <f>SUM(F2673:F2674)</f>
        <v>2920000</v>
      </c>
    </row>
    <row r="2673" spans="1:6" ht="16.5" customHeight="1" x14ac:dyDescent="0.25">
      <c r="A2673" s="1072">
        <v>22020601</v>
      </c>
      <c r="B2673" s="969" t="s">
        <v>2635</v>
      </c>
      <c r="C2673" s="969">
        <v>0</v>
      </c>
      <c r="D2673" s="1005">
        <v>1213333</v>
      </c>
      <c r="E2673" s="1005">
        <v>1213333</v>
      </c>
      <c r="F2673" s="431">
        <v>1820000</v>
      </c>
    </row>
    <row r="2674" spans="1:6" ht="16.5" customHeight="1" x14ac:dyDescent="0.25">
      <c r="A2674" s="1072">
        <v>22020605</v>
      </c>
      <c r="B2674" s="969" t="s">
        <v>1205</v>
      </c>
      <c r="C2674" s="969">
        <v>1000000</v>
      </c>
      <c r="D2674" s="1005">
        <v>1300000</v>
      </c>
      <c r="E2674" s="1005">
        <v>1300000</v>
      </c>
      <c r="F2674" s="445">
        <v>1100000</v>
      </c>
    </row>
    <row r="2675" spans="1:6" ht="25.5" x14ac:dyDescent="0.25">
      <c r="A2675" s="1070">
        <v>220207</v>
      </c>
      <c r="B2675" s="987" t="s">
        <v>2636</v>
      </c>
      <c r="C2675" s="991">
        <f>SUM(C2676:C2679)</f>
        <v>0</v>
      </c>
      <c r="D2675" s="991">
        <f t="shared" ref="D2675:F2675" si="567">SUM(D2676:D2679)</f>
        <v>0</v>
      </c>
      <c r="E2675" s="991">
        <f t="shared" si="567"/>
        <v>0</v>
      </c>
      <c r="F2675" s="991">
        <f t="shared" si="567"/>
        <v>0</v>
      </c>
    </row>
    <row r="2676" spans="1:6" x14ac:dyDescent="0.25">
      <c r="A2676" s="1072">
        <v>22020701</v>
      </c>
      <c r="B2676" s="969" t="s">
        <v>1209</v>
      </c>
      <c r="C2676" s="445">
        <v>0</v>
      </c>
      <c r="D2676" s="445">
        <v>0</v>
      </c>
      <c r="E2676" s="445">
        <v>0</v>
      </c>
      <c r="F2676" s="445">
        <v>0</v>
      </c>
    </row>
    <row r="2677" spans="1:6" x14ac:dyDescent="0.25">
      <c r="A2677" s="1072">
        <v>22020702</v>
      </c>
      <c r="B2677" s="969" t="s">
        <v>1211</v>
      </c>
      <c r="C2677" s="445">
        <v>0</v>
      </c>
      <c r="D2677" s="445">
        <v>0</v>
      </c>
      <c r="E2677" s="445">
        <v>0</v>
      </c>
      <c r="F2677" s="445">
        <v>0</v>
      </c>
    </row>
    <row r="2678" spans="1:6" x14ac:dyDescent="0.25">
      <c r="A2678" s="1072">
        <v>22020703</v>
      </c>
      <c r="B2678" s="969" t="s">
        <v>2562</v>
      </c>
      <c r="C2678" s="445">
        <v>0</v>
      </c>
      <c r="D2678" s="445">
        <v>0</v>
      </c>
      <c r="E2678" s="445">
        <v>0</v>
      </c>
      <c r="F2678" s="445">
        <v>0</v>
      </c>
    </row>
    <row r="2679" spans="1:6" x14ac:dyDescent="0.25">
      <c r="A2679" s="1072">
        <v>22020704</v>
      </c>
      <c r="B2679" s="969" t="s">
        <v>1215</v>
      </c>
      <c r="C2679" s="445">
        <v>0</v>
      </c>
      <c r="D2679" s="445">
        <v>0</v>
      </c>
      <c r="E2679" s="445">
        <v>0</v>
      </c>
      <c r="F2679" s="445">
        <v>0</v>
      </c>
    </row>
    <row r="2680" spans="1:6" x14ac:dyDescent="0.25">
      <c r="A2680" s="1070">
        <v>220208</v>
      </c>
      <c r="B2680" s="987" t="s">
        <v>2637</v>
      </c>
      <c r="C2680" s="991">
        <f>SUM(C2681:C2682)</f>
        <v>0</v>
      </c>
      <c r="D2680" s="991">
        <f t="shared" ref="D2680:E2680" si="568">SUM(D2681:D2682)</f>
        <v>1022800</v>
      </c>
      <c r="E2680" s="991">
        <f t="shared" si="568"/>
        <v>1534200</v>
      </c>
      <c r="F2680" s="991">
        <f>SUM(F2681:F2682)</f>
        <v>2097000</v>
      </c>
    </row>
    <row r="2681" spans="1:6" x14ac:dyDescent="0.25">
      <c r="A2681" s="1072">
        <v>22020801</v>
      </c>
      <c r="B2681" s="969" t="s">
        <v>1219</v>
      </c>
      <c r="C2681" s="969">
        <v>0</v>
      </c>
      <c r="D2681" s="1005">
        <v>348000</v>
      </c>
      <c r="E2681" s="445">
        <v>522000</v>
      </c>
      <c r="F2681" s="445">
        <v>1200000</v>
      </c>
    </row>
    <row r="2682" spans="1:6" x14ac:dyDescent="0.25">
      <c r="A2682" s="1072">
        <v>22020803</v>
      </c>
      <c r="B2682" s="969" t="s">
        <v>1223</v>
      </c>
      <c r="C2682" s="969">
        <v>0</v>
      </c>
      <c r="D2682" s="1005">
        <v>674800</v>
      </c>
      <c r="E2682" s="445">
        <v>1012200</v>
      </c>
      <c r="F2682" s="445">
        <v>897000</v>
      </c>
    </row>
    <row r="2683" spans="1:6" x14ac:dyDescent="0.25">
      <c r="A2683" s="1070">
        <v>220210</v>
      </c>
      <c r="B2683" s="987" t="s">
        <v>1227</v>
      </c>
      <c r="C2683" s="991">
        <f>SUM(C2684:C2696)</f>
        <v>24702200</v>
      </c>
      <c r="D2683" s="991">
        <f>SUM(D2684:D2696)</f>
        <v>51985417</v>
      </c>
      <c r="E2683" s="991">
        <f>SUM(E2684:E2696)</f>
        <v>57668850.5</v>
      </c>
      <c r="F2683" s="991">
        <f>SUM(F2684:F2696)</f>
        <v>126461815</v>
      </c>
    </row>
    <row r="2684" spans="1:6" x14ac:dyDescent="0.25">
      <c r="A2684" s="1072">
        <v>22021001</v>
      </c>
      <c r="B2684" s="969" t="s">
        <v>1228</v>
      </c>
      <c r="C2684" s="437">
        <v>0</v>
      </c>
      <c r="D2684" s="437">
        <v>0</v>
      </c>
      <c r="E2684" s="437">
        <v>0</v>
      </c>
      <c r="F2684" s="437">
        <v>0</v>
      </c>
    </row>
    <row r="2685" spans="1:6" x14ac:dyDescent="0.25">
      <c r="A2685" s="1073" t="s">
        <v>1296</v>
      </c>
      <c r="B2685" s="969" t="s">
        <v>1229</v>
      </c>
      <c r="C2685" s="437">
        <v>0</v>
      </c>
      <c r="D2685" s="437">
        <v>0</v>
      </c>
      <c r="E2685" s="437">
        <v>750000</v>
      </c>
      <c r="F2685" s="437">
        <v>0</v>
      </c>
    </row>
    <row r="2686" spans="1:6" x14ac:dyDescent="0.25">
      <c r="A2686" s="1073" t="s">
        <v>1298</v>
      </c>
      <c r="B2686" s="969" t="s">
        <v>1231</v>
      </c>
      <c r="C2686" s="437">
        <v>0</v>
      </c>
      <c r="D2686" s="437">
        <v>0</v>
      </c>
      <c r="E2686" s="437">
        <v>0</v>
      </c>
      <c r="F2686" s="437">
        <v>0</v>
      </c>
    </row>
    <row r="2687" spans="1:6" x14ac:dyDescent="0.25">
      <c r="A2687" s="1073" t="s">
        <v>1299</v>
      </c>
      <c r="B2687" s="969" t="s">
        <v>2638</v>
      </c>
      <c r="C2687" s="437">
        <v>0</v>
      </c>
      <c r="D2687" s="437">
        <v>1750000</v>
      </c>
      <c r="E2687" s="437">
        <v>1750000</v>
      </c>
      <c r="F2687" s="1031">
        <v>7000000</v>
      </c>
    </row>
    <row r="2688" spans="1:6" x14ac:dyDescent="0.25">
      <c r="A2688" s="1073" t="s">
        <v>2639</v>
      </c>
      <c r="B2688" s="969" t="s">
        <v>2541</v>
      </c>
      <c r="C2688" s="969">
        <v>19559200</v>
      </c>
      <c r="D2688" s="437">
        <v>31144800</v>
      </c>
      <c r="E2688" s="437">
        <v>31352267</v>
      </c>
      <c r="F2688" s="445">
        <v>49596482</v>
      </c>
    </row>
    <row r="2689" spans="1:6" ht="17.25" customHeight="1" x14ac:dyDescent="0.25">
      <c r="A2689" s="1073" t="s">
        <v>2640</v>
      </c>
      <c r="B2689" s="969" t="s">
        <v>2641</v>
      </c>
      <c r="C2689" s="969"/>
      <c r="D2689" s="437">
        <v>14810000</v>
      </c>
      <c r="E2689" s="437">
        <v>15000000</v>
      </c>
      <c r="F2689" s="435">
        <v>15000000</v>
      </c>
    </row>
    <row r="2690" spans="1:6" x14ac:dyDescent="0.25">
      <c r="A2690" s="1073">
        <v>22021014</v>
      </c>
      <c r="B2690" s="969" t="s">
        <v>1300</v>
      </c>
      <c r="C2690" s="969">
        <v>0</v>
      </c>
      <c r="D2690" s="437">
        <v>0</v>
      </c>
      <c r="E2690" s="437">
        <v>146750</v>
      </c>
      <c r="F2690" s="445">
        <v>120000</v>
      </c>
    </row>
    <row r="2691" spans="1:6" ht="18.75" customHeight="1" x14ac:dyDescent="0.25">
      <c r="A2691" s="1073" t="s">
        <v>2642</v>
      </c>
      <c r="B2691" s="969" t="s">
        <v>2643</v>
      </c>
      <c r="C2691" s="969">
        <v>3450000</v>
      </c>
      <c r="D2691" s="437">
        <v>2500000</v>
      </c>
      <c r="E2691" s="437">
        <v>5400000</v>
      </c>
      <c r="F2691" s="445">
        <v>7500000</v>
      </c>
    </row>
    <row r="2692" spans="1:6" ht="18.75" customHeight="1" x14ac:dyDescent="0.25">
      <c r="A2692" s="1073">
        <v>22021022</v>
      </c>
      <c r="B2692" s="969" t="s">
        <v>1234</v>
      </c>
      <c r="C2692" s="437">
        <v>0</v>
      </c>
      <c r="D2692" s="437">
        <v>0</v>
      </c>
      <c r="E2692" s="437">
        <v>0</v>
      </c>
      <c r="F2692" s="445">
        <v>0</v>
      </c>
    </row>
    <row r="2693" spans="1:6" x14ac:dyDescent="0.25">
      <c r="A2693" s="1073">
        <v>22021023</v>
      </c>
      <c r="B2693" s="969" t="s">
        <v>1235</v>
      </c>
      <c r="C2693" s="969">
        <v>0</v>
      </c>
      <c r="D2693" s="437">
        <v>800617</v>
      </c>
      <c r="E2693" s="437">
        <v>1000000</v>
      </c>
      <c r="F2693" s="435">
        <v>36885333</v>
      </c>
    </row>
    <row r="2694" spans="1:6" x14ac:dyDescent="0.25">
      <c r="A2694" s="1073">
        <v>22021026</v>
      </c>
      <c r="B2694" s="969" t="s">
        <v>787</v>
      </c>
      <c r="C2694" s="969"/>
      <c r="D2694" s="437"/>
      <c r="E2694" s="437"/>
      <c r="F2694" s="435">
        <v>360000</v>
      </c>
    </row>
    <row r="2695" spans="1:6" ht="18.75" customHeight="1" x14ac:dyDescent="0.25">
      <c r="A2695" s="1073">
        <v>22021027</v>
      </c>
      <c r="B2695" s="969" t="s">
        <v>1244</v>
      </c>
      <c r="C2695" s="969"/>
      <c r="D2695" s="437"/>
      <c r="E2695" s="437">
        <v>470000</v>
      </c>
      <c r="F2695" s="445">
        <v>0</v>
      </c>
    </row>
    <row r="2696" spans="1:6" ht="15.75" customHeight="1" x14ac:dyDescent="0.25">
      <c r="A2696" s="1073">
        <v>22021030</v>
      </c>
      <c r="B2696" s="969" t="s">
        <v>2644</v>
      </c>
      <c r="C2696" s="969">
        <v>1693000</v>
      </c>
      <c r="D2696" s="437">
        <v>980000</v>
      </c>
      <c r="E2696" s="437">
        <v>1799833.5</v>
      </c>
      <c r="F2696" s="435">
        <v>10000000</v>
      </c>
    </row>
    <row r="2697" spans="1:6" ht="18" customHeight="1" x14ac:dyDescent="0.25">
      <c r="A2697" s="1073">
        <v>22040110</v>
      </c>
      <c r="B2697" s="969" t="s">
        <v>3054</v>
      </c>
      <c r="C2697" s="969">
        <v>0</v>
      </c>
      <c r="D2697" s="437">
        <v>0</v>
      </c>
      <c r="E2697" s="437">
        <v>0</v>
      </c>
      <c r="F2697" s="435">
        <v>44606660</v>
      </c>
    </row>
    <row r="2698" spans="1:6" x14ac:dyDescent="0.25">
      <c r="A2698" s="1109"/>
      <c r="B2698" s="978" t="s">
        <v>2645</v>
      </c>
      <c r="C2698" s="976">
        <f>SUM(C2641,C2645,C2648,C2654,C2660,C2668,C2672,C2675,C2680,C2683)</f>
        <v>49433230</v>
      </c>
      <c r="D2698" s="976">
        <f>SUM(D2641,D2645,D2648,D2654,D2660,D2668,D2672,D2675,D2680,D2683)</f>
        <v>87550873</v>
      </c>
      <c r="E2698" s="976">
        <f>SUM(E2641,E2645,E2648,E2654,E2660,E2668,E2672,E2675,E2680,E2683)</f>
        <v>96466193.920000002</v>
      </c>
      <c r="F2698" s="976">
        <f>SUM(F2641,F2645,F2648,F2654,F2660,F2668,F2672,F2675,F2680,F2683,F2697)</f>
        <v>207399159</v>
      </c>
    </row>
    <row r="2699" spans="1:6" s="381" customFormat="1" x14ac:dyDescent="0.25">
      <c r="A2699" s="1030"/>
      <c r="B2699" s="1081"/>
      <c r="C2699" s="1081"/>
      <c r="D2699" s="1005"/>
      <c r="E2699" s="1005"/>
      <c r="F2699" s="1208"/>
    </row>
    <row r="2700" spans="1:6" ht="15" customHeight="1" x14ac:dyDescent="0.25">
      <c r="A2700" s="1456" t="s">
        <v>2633</v>
      </c>
      <c r="B2700" s="1456"/>
      <c r="C2700" s="1108"/>
      <c r="D2700" s="437"/>
      <c r="E2700" s="437"/>
      <c r="F2700" s="437"/>
    </row>
    <row r="2701" spans="1:6" ht="28.5" customHeight="1" x14ac:dyDescent="0.25">
      <c r="A2701" s="1452" t="s">
        <v>2646</v>
      </c>
      <c r="B2701" s="1452"/>
      <c r="C2701" s="813"/>
      <c r="D2701" s="437"/>
      <c r="E2701" s="437"/>
      <c r="F2701" s="437"/>
    </row>
    <row r="2702" spans="1:6" x14ac:dyDescent="0.25">
      <c r="A2702" s="807">
        <v>22</v>
      </c>
      <c r="B2702" s="965" t="s">
        <v>1322</v>
      </c>
      <c r="C2702" s="966">
        <f>SUM(C2703:C2703)</f>
        <v>0</v>
      </c>
      <c r="D2702" s="966">
        <f t="shared" ref="D2702:F2702" si="569">SUM(D2703:D2703)</f>
        <v>28482599</v>
      </c>
      <c r="E2702" s="966">
        <f t="shared" si="569"/>
        <v>31392485</v>
      </c>
      <c r="F2702" s="966">
        <f t="shared" si="569"/>
        <v>29711100</v>
      </c>
    </row>
    <row r="2703" spans="1:6" x14ac:dyDescent="0.25">
      <c r="A2703" s="426">
        <v>22</v>
      </c>
      <c r="B2703" s="974" t="s">
        <v>1322</v>
      </c>
      <c r="C2703" s="969">
        <v>0</v>
      </c>
      <c r="D2703" s="437">
        <v>28482599</v>
      </c>
      <c r="E2703" s="437">
        <v>31392485</v>
      </c>
      <c r="F2703" s="437">
        <v>29711100</v>
      </c>
    </row>
    <row r="2704" spans="1:6" x14ac:dyDescent="0.25">
      <c r="A2704" s="1070">
        <v>2202</v>
      </c>
      <c r="B2704" s="987" t="s">
        <v>1119</v>
      </c>
      <c r="C2704" s="997">
        <f>(C2756-C2702)</f>
        <v>134946836</v>
      </c>
      <c r="D2704" s="997">
        <f>(D2756-D2702)</f>
        <v>1365001</v>
      </c>
      <c r="E2704" s="997">
        <f>(E2756-E2702)</f>
        <v>2340000</v>
      </c>
      <c r="F2704" s="997">
        <f>(F2756-F2702)</f>
        <v>12473999.399999999</v>
      </c>
    </row>
    <row r="2705" spans="1:6" s="812" customFormat="1" x14ac:dyDescent="0.25">
      <c r="A2705" s="1070">
        <v>220201</v>
      </c>
      <c r="B2705" s="987" t="s">
        <v>1250</v>
      </c>
      <c r="C2705" s="991">
        <f>SUM(C2706:C2707)</f>
        <v>0</v>
      </c>
      <c r="D2705" s="991">
        <f>SUM(D2706:D2707)</f>
        <v>0</v>
      </c>
      <c r="E2705" s="991">
        <f>SUM(E2706:E2707)</f>
        <v>0</v>
      </c>
      <c r="F2705" s="991">
        <f t="shared" ref="F2705" si="570">SUM(F2706:F2707)</f>
        <v>0</v>
      </c>
    </row>
    <row r="2706" spans="1:6" x14ac:dyDescent="0.25">
      <c r="A2706" s="1072">
        <v>22020101</v>
      </c>
      <c r="B2706" s="969" t="s">
        <v>1131</v>
      </c>
      <c r="C2706" s="969"/>
      <c r="D2706" s="437"/>
      <c r="E2706" s="437"/>
      <c r="F2706" s="437"/>
    </row>
    <row r="2707" spans="1:6" x14ac:dyDescent="0.25">
      <c r="A2707" s="1072">
        <v>22020103</v>
      </c>
      <c r="B2707" s="969" t="s">
        <v>1135</v>
      </c>
      <c r="C2707" s="428">
        <v>0</v>
      </c>
      <c r="D2707" s="437"/>
      <c r="E2707" s="437"/>
      <c r="F2707" s="437"/>
    </row>
    <row r="2708" spans="1:6" x14ac:dyDescent="0.25">
      <c r="A2708" s="1070">
        <v>220202</v>
      </c>
      <c r="B2708" s="987" t="s">
        <v>1137</v>
      </c>
      <c r="C2708" s="991">
        <f>SUM(C2709:C2713)</f>
        <v>0</v>
      </c>
      <c r="D2708" s="991">
        <f t="shared" ref="D2708:F2708" si="571">SUM(D2709:D2713)</f>
        <v>0</v>
      </c>
      <c r="E2708" s="991">
        <f t="shared" si="571"/>
        <v>0</v>
      </c>
      <c r="F2708" s="991">
        <f t="shared" si="571"/>
        <v>0</v>
      </c>
    </row>
    <row r="2709" spans="1:6" x14ac:dyDescent="0.25">
      <c r="A2709" s="1072">
        <v>22020201</v>
      </c>
      <c r="B2709" s="969" t="s">
        <v>1139</v>
      </c>
      <c r="C2709" s="969"/>
      <c r="D2709" s="437"/>
      <c r="E2709" s="437"/>
      <c r="F2709" s="437"/>
    </row>
    <row r="2710" spans="1:6" x14ac:dyDescent="0.25">
      <c r="A2710" s="1072">
        <v>22020202</v>
      </c>
      <c r="B2710" s="969" t="s">
        <v>1141</v>
      </c>
      <c r="C2710" s="969"/>
      <c r="D2710" s="437"/>
      <c r="E2710" s="437"/>
      <c r="F2710" s="437"/>
    </row>
    <row r="2711" spans="1:6" x14ac:dyDescent="0.25">
      <c r="A2711" s="1072">
        <v>22020203</v>
      </c>
      <c r="B2711" s="969" t="s">
        <v>1143</v>
      </c>
      <c r="C2711" s="969"/>
      <c r="D2711" s="437"/>
      <c r="E2711" s="437"/>
      <c r="F2711" s="437"/>
    </row>
    <row r="2712" spans="1:6" x14ac:dyDescent="0.25">
      <c r="A2712" s="1072">
        <v>22020204</v>
      </c>
      <c r="B2712" s="969" t="s">
        <v>1145</v>
      </c>
      <c r="C2712" s="969"/>
      <c r="D2712" s="437"/>
      <c r="E2712" s="437"/>
      <c r="F2712" s="437"/>
    </row>
    <row r="2713" spans="1:6" x14ac:dyDescent="0.25">
      <c r="A2713" s="1072">
        <v>22020205</v>
      </c>
      <c r="B2713" s="969" t="s">
        <v>1147</v>
      </c>
      <c r="C2713" s="969"/>
      <c r="D2713" s="437"/>
      <c r="E2713" s="437"/>
      <c r="F2713" s="437"/>
    </row>
    <row r="2714" spans="1:6" x14ac:dyDescent="0.25">
      <c r="A2714" s="1070">
        <v>220203</v>
      </c>
      <c r="B2714" s="987" t="s">
        <v>1149</v>
      </c>
      <c r="C2714" s="991">
        <f>SUM(C2715:C2719)</f>
        <v>0</v>
      </c>
      <c r="D2714" s="991">
        <f t="shared" ref="D2714:F2714" si="572">SUM(D2715:D2719)</f>
        <v>35000</v>
      </c>
      <c r="E2714" s="991">
        <f t="shared" si="572"/>
        <v>60000</v>
      </c>
      <c r="F2714" s="991">
        <f t="shared" si="572"/>
        <v>60000</v>
      </c>
    </row>
    <row r="2715" spans="1:6" x14ac:dyDescent="0.25">
      <c r="A2715" s="1072">
        <v>22020301</v>
      </c>
      <c r="B2715" s="969" t="s">
        <v>1279</v>
      </c>
      <c r="C2715" s="969">
        <v>0</v>
      </c>
      <c r="D2715" s="1008">
        <v>35000</v>
      </c>
      <c r="E2715" s="1008">
        <v>60000</v>
      </c>
      <c r="F2715" s="437">
        <v>60000</v>
      </c>
    </row>
    <row r="2716" spans="1:6" x14ac:dyDescent="0.25">
      <c r="A2716" s="1072">
        <v>22020302</v>
      </c>
      <c r="B2716" s="969" t="s">
        <v>1153</v>
      </c>
      <c r="C2716" s="969"/>
      <c r="D2716" s="437"/>
      <c r="E2716" s="437"/>
      <c r="F2716" s="437"/>
    </row>
    <row r="2717" spans="1:6" x14ac:dyDescent="0.25">
      <c r="A2717" s="1072">
        <v>22020303</v>
      </c>
      <c r="B2717" s="969" t="s">
        <v>1239</v>
      </c>
      <c r="C2717" s="969"/>
      <c r="D2717" s="437"/>
      <c r="E2717" s="437"/>
      <c r="F2717" s="437"/>
    </row>
    <row r="2718" spans="1:6" x14ac:dyDescent="0.25">
      <c r="A2718" s="1072">
        <v>22020304</v>
      </c>
      <c r="B2718" s="969" t="s">
        <v>1157</v>
      </c>
      <c r="C2718" s="969"/>
      <c r="D2718" s="437"/>
      <c r="E2718" s="437"/>
      <c r="F2718" s="437"/>
    </row>
    <row r="2719" spans="1:6" x14ac:dyDescent="0.25">
      <c r="A2719" s="1072">
        <v>22020305</v>
      </c>
      <c r="B2719" s="969" t="s">
        <v>1159</v>
      </c>
      <c r="C2719" s="969"/>
      <c r="D2719" s="437"/>
      <c r="E2719" s="437"/>
      <c r="F2719" s="437"/>
    </row>
    <row r="2720" spans="1:6" x14ac:dyDescent="0.25">
      <c r="A2720" s="1070">
        <v>220204</v>
      </c>
      <c r="B2720" s="987" t="s">
        <v>1173</v>
      </c>
      <c r="C2720" s="991">
        <f>SUM(C2721:C2727)</f>
        <v>0</v>
      </c>
      <c r="D2720" s="991">
        <f t="shared" ref="D2720:E2720" si="573">SUM(D2721:D2727)</f>
        <v>875001</v>
      </c>
      <c r="E2720" s="991">
        <f t="shared" si="573"/>
        <v>1500000</v>
      </c>
      <c r="F2720" s="991">
        <f>SUM(F2721:F2727)</f>
        <v>2483999.4</v>
      </c>
    </row>
    <row r="2721" spans="1:6" x14ac:dyDescent="0.25">
      <c r="A2721" s="1072">
        <v>22020401</v>
      </c>
      <c r="B2721" s="969" t="s">
        <v>1175</v>
      </c>
      <c r="C2721" s="969">
        <v>0</v>
      </c>
      <c r="D2721" s="1008">
        <v>525000</v>
      </c>
      <c r="E2721" s="1008">
        <v>900000</v>
      </c>
      <c r="F2721" s="437">
        <v>900000</v>
      </c>
    </row>
    <row r="2722" spans="1:6" x14ac:dyDescent="0.25">
      <c r="A2722" s="1072">
        <v>22020402</v>
      </c>
      <c r="B2722" s="969" t="s">
        <v>1177</v>
      </c>
      <c r="C2722" s="969">
        <v>0</v>
      </c>
      <c r="D2722" s="1008">
        <v>116668</v>
      </c>
      <c r="E2722" s="1008">
        <v>200000</v>
      </c>
      <c r="F2722" s="437">
        <v>199999.44</v>
      </c>
    </row>
    <row r="2723" spans="1:6" x14ac:dyDescent="0.25">
      <c r="A2723" s="1072">
        <v>22020403</v>
      </c>
      <c r="B2723" s="969" t="s">
        <v>1179</v>
      </c>
      <c r="C2723" s="969"/>
      <c r="D2723" s="437">
        <v>0</v>
      </c>
      <c r="E2723" s="437"/>
      <c r="F2723" s="437"/>
    </row>
    <row r="2724" spans="1:6" x14ac:dyDescent="0.25">
      <c r="A2724" s="1072">
        <v>22020404</v>
      </c>
      <c r="B2724" s="969" t="s">
        <v>1181</v>
      </c>
      <c r="C2724" s="969"/>
      <c r="D2724" s="437">
        <v>0</v>
      </c>
      <c r="E2724" s="437"/>
      <c r="F2724" s="437"/>
    </row>
    <row r="2725" spans="1:6" x14ac:dyDescent="0.25">
      <c r="A2725" s="1072">
        <v>22020405</v>
      </c>
      <c r="B2725" s="969" t="s">
        <v>1183</v>
      </c>
      <c r="C2725" s="969"/>
      <c r="D2725" s="1008">
        <v>233333</v>
      </c>
      <c r="E2725" s="1008">
        <v>400000</v>
      </c>
      <c r="F2725" s="437">
        <v>399999.96</v>
      </c>
    </row>
    <row r="2726" spans="1:6" x14ac:dyDescent="0.25">
      <c r="A2726" s="1072">
        <v>22020406</v>
      </c>
      <c r="B2726" s="969" t="s">
        <v>1185</v>
      </c>
      <c r="C2726" s="969">
        <v>0</v>
      </c>
      <c r="D2726" s="437"/>
      <c r="E2726" s="437"/>
      <c r="F2726" s="437">
        <v>984000</v>
      </c>
    </row>
    <row r="2727" spans="1:6" x14ac:dyDescent="0.25">
      <c r="A2727" s="1073" t="s">
        <v>1399</v>
      </c>
      <c r="B2727" s="969" t="s">
        <v>1400</v>
      </c>
      <c r="C2727" s="969"/>
      <c r="D2727" s="437"/>
      <c r="E2727" s="437"/>
      <c r="F2727" s="437"/>
    </row>
    <row r="2728" spans="1:6" x14ac:dyDescent="0.25">
      <c r="A2728" s="1070">
        <v>220205</v>
      </c>
      <c r="B2728" s="987" t="s">
        <v>1189</v>
      </c>
      <c r="C2728" s="991">
        <f>SUM(C2729:C2731)</f>
        <v>0</v>
      </c>
      <c r="D2728" s="991">
        <f t="shared" ref="D2728:F2728" si="574">SUM(D2729:D2731)</f>
        <v>0</v>
      </c>
      <c r="E2728" s="991">
        <f t="shared" si="574"/>
        <v>0</v>
      </c>
      <c r="F2728" s="991">
        <f t="shared" si="574"/>
        <v>800000</v>
      </c>
    </row>
    <row r="2729" spans="1:6" x14ac:dyDescent="0.25">
      <c r="A2729" s="1072">
        <v>22020501</v>
      </c>
      <c r="B2729" s="969" t="s">
        <v>1191</v>
      </c>
      <c r="C2729" s="969">
        <v>0</v>
      </c>
      <c r="D2729" s="437"/>
      <c r="E2729" s="437"/>
      <c r="F2729" s="437">
        <v>800000</v>
      </c>
    </row>
    <row r="2730" spans="1:6" x14ac:dyDescent="0.25">
      <c r="A2730" s="1072">
        <v>22020502</v>
      </c>
      <c r="B2730" s="969" t="s">
        <v>1193</v>
      </c>
      <c r="C2730" s="969"/>
      <c r="D2730" s="437"/>
      <c r="E2730" s="437"/>
      <c r="F2730" s="437"/>
    </row>
    <row r="2731" spans="1:6" x14ac:dyDescent="0.25">
      <c r="A2731" s="1072">
        <v>22020503</v>
      </c>
      <c r="B2731" s="969" t="s">
        <v>1284</v>
      </c>
      <c r="C2731" s="969"/>
      <c r="D2731" s="437"/>
      <c r="E2731" s="437"/>
      <c r="F2731" s="437"/>
    </row>
    <row r="2732" spans="1:6" x14ac:dyDescent="0.25">
      <c r="A2732" s="1070">
        <v>220206</v>
      </c>
      <c r="B2732" s="987" t="s">
        <v>1195</v>
      </c>
      <c r="C2732" s="991">
        <f>SUM(C2733:C2734)</f>
        <v>0</v>
      </c>
      <c r="D2732" s="991">
        <f t="shared" ref="D2732:F2732" si="575">SUM(D2733:D2734)</f>
        <v>35000</v>
      </c>
      <c r="E2732" s="991">
        <f t="shared" si="575"/>
        <v>60000</v>
      </c>
      <c r="F2732" s="991">
        <f t="shared" si="575"/>
        <v>60000</v>
      </c>
    </row>
    <row r="2733" spans="1:6" x14ac:dyDescent="0.25">
      <c r="A2733" s="1072">
        <v>22020601</v>
      </c>
      <c r="B2733" s="969" t="s">
        <v>2635</v>
      </c>
      <c r="C2733" s="969"/>
      <c r="D2733" s="437"/>
      <c r="E2733" s="437"/>
      <c r="F2733" s="437"/>
    </row>
    <row r="2734" spans="1:6" x14ac:dyDescent="0.25">
      <c r="A2734" s="1072">
        <v>22020605</v>
      </c>
      <c r="B2734" s="969" t="s">
        <v>1205</v>
      </c>
      <c r="C2734" s="969"/>
      <c r="D2734" s="1008">
        <v>35000</v>
      </c>
      <c r="E2734" s="1008">
        <v>60000</v>
      </c>
      <c r="F2734" s="437">
        <v>60000</v>
      </c>
    </row>
    <row r="2735" spans="1:6" ht="25.5" x14ac:dyDescent="0.25">
      <c r="A2735" s="1070">
        <v>220207</v>
      </c>
      <c r="B2735" s="987" t="s">
        <v>2636</v>
      </c>
      <c r="C2735" s="991">
        <f>SUM(C2736:C2739)</f>
        <v>0</v>
      </c>
      <c r="D2735" s="991">
        <f t="shared" ref="D2735:F2735" si="576">SUM(D2736:D2739)</f>
        <v>0</v>
      </c>
      <c r="E2735" s="991">
        <f t="shared" si="576"/>
        <v>0</v>
      </c>
      <c r="F2735" s="991">
        <f t="shared" si="576"/>
        <v>350000</v>
      </c>
    </row>
    <row r="2736" spans="1:6" x14ac:dyDescent="0.25">
      <c r="A2736" s="1072">
        <v>22020701</v>
      </c>
      <c r="B2736" s="969" t="s">
        <v>1209</v>
      </c>
      <c r="C2736" s="969">
        <v>0</v>
      </c>
      <c r="D2736" s="437"/>
      <c r="E2736" s="437"/>
      <c r="F2736" s="437">
        <v>350000</v>
      </c>
    </row>
    <row r="2737" spans="1:6" x14ac:dyDescent="0.25">
      <c r="A2737" s="1072">
        <v>22020702</v>
      </c>
      <c r="B2737" s="969" t="s">
        <v>1211</v>
      </c>
      <c r="C2737" s="969"/>
      <c r="D2737" s="437"/>
      <c r="E2737" s="437"/>
      <c r="F2737" s="437"/>
    </row>
    <row r="2738" spans="1:6" x14ac:dyDescent="0.25">
      <c r="A2738" s="1072">
        <v>22020703</v>
      </c>
      <c r="B2738" s="969" t="s">
        <v>2562</v>
      </c>
      <c r="C2738" s="969"/>
      <c r="D2738" s="437"/>
      <c r="E2738" s="437"/>
      <c r="F2738" s="437"/>
    </row>
    <row r="2739" spans="1:6" x14ac:dyDescent="0.25">
      <c r="A2739" s="1072">
        <v>22020704</v>
      </c>
      <c r="B2739" s="969" t="s">
        <v>1215</v>
      </c>
      <c r="C2739" s="969"/>
      <c r="D2739" s="437"/>
      <c r="E2739" s="437"/>
      <c r="F2739" s="437"/>
    </row>
    <row r="2740" spans="1:6" x14ac:dyDescent="0.25">
      <c r="A2740" s="1070">
        <v>220208</v>
      </c>
      <c r="B2740" s="987" t="s">
        <v>2637</v>
      </c>
      <c r="C2740" s="991">
        <f>SUM(C2741:C2742)</f>
        <v>0</v>
      </c>
      <c r="D2740" s="991">
        <f t="shared" ref="D2740:F2740" si="577">SUM(D2741:D2742)</f>
        <v>420000</v>
      </c>
      <c r="E2740" s="991">
        <f t="shared" si="577"/>
        <v>720000</v>
      </c>
      <c r="F2740" s="991">
        <f t="shared" si="577"/>
        <v>720000</v>
      </c>
    </row>
    <row r="2741" spans="1:6" x14ac:dyDescent="0.25">
      <c r="A2741" s="1072">
        <v>22020801</v>
      </c>
      <c r="B2741" s="969" t="s">
        <v>1219</v>
      </c>
      <c r="C2741" s="969"/>
      <c r="D2741" s="1008">
        <v>245000</v>
      </c>
      <c r="E2741" s="1008">
        <v>420000</v>
      </c>
      <c r="F2741" s="437">
        <v>420000</v>
      </c>
    </row>
    <row r="2742" spans="1:6" x14ac:dyDescent="0.25">
      <c r="A2742" s="1072">
        <v>22020803</v>
      </c>
      <c r="B2742" s="969" t="s">
        <v>1223</v>
      </c>
      <c r="C2742" s="969"/>
      <c r="D2742" s="1008">
        <v>175000</v>
      </c>
      <c r="E2742" s="1008">
        <v>300000</v>
      </c>
      <c r="F2742" s="437">
        <v>300000</v>
      </c>
    </row>
    <row r="2743" spans="1:6" x14ac:dyDescent="0.25">
      <c r="A2743" s="1070">
        <v>220210</v>
      </c>
      <c r="B2743" s="987" t="s">
        <v>1227</v>
      </c>
      <c r="C2743" s="991">
        <f>SUM(C2744:C2755)</f>
        <v>134946836</v>
      </c>
      <c r="D2743" s="991">
        <f t="shared" ref="D2743:F2743" si="578">SUM(D2744:D2755)</f>
        <v>0</v>
      </c>
      <c r="E2743" s="991">
        <f t="shared" si="578"/>
        <v>0</v>
      </c>
      <c r="F2743" s="991">
        <f t="shared" si="578"/>
        <v>8000000</v>
      </c>
    </row>
    <row r="2744" spans="1:6" x14ac:dyDescent="0.25">
      <c r="A2744" s="1072">
        <v>22021001</v>
      </c>
      <c r="B2744" s="969" t="s">
        <v>1228</v>
      </c>
      <c r="C2744" s="969">
        <v>0</v>
      </c>
      <c r="D2744" s="437"/>
      <c r="E2744" s="437"/>
      <c r="F2744" s="437"/>
    </row>
    <row r="2745" spans="1:6" x14ac:dyDescent="0.25">
      <c r="A2745" s="1072">
        <v>22021002</v>
      </c>
      <c r="B2745" s="969" t="s">
        <v>2483</v>
      </c>
      <c r="C2745" s="969"/>
      <c r="D2745" s="437"/>
      <c r="E2745" s="437"/>
      <c r="F2745" s="437">
        <v>600000</v>
      </c>
    </row>
    <row r="2746" spans="1:6" x14ac:dyDescent="0.25">
      <c r="A2746" s="1073" t="s">
        <v>1296</v>
      </c>
      <c r="B2746" s="969" t="s">
        <v>1229</v>
      </c>
      <c r="C2746" s="969"/>
      <c r="D2746" s="437"/>
      <c r="E2746" s="437"/>
      <c r="F2746" s="437"/>
    </row>
    <row r="2747" spans="1:6" x14ac:dyDescent="0.25">
      <c r="A2747" s="1073" t="s">
        <v>1298</v>
      </c>
      <c r="B2747" s="969" t="s">
        <v>1231</v>
      </c>
      <c r="C2747" s="969"/>
      <c r="D2747" s="437"/>
      <c r="E2747" s="437"/>
      <c r="F2747" s="437"/>
    </row>
    <row r="2748" spans="1:6" x14ac:dyDescent="0.25">
      <c r="A2748" s="1073" t="s">
        <v>1299</v>
      </c>
      <c r="B2748" s="969" t="s">
        <v>2638</v>
      </c>
      <c r="C2748" s="969"/>
      <c r="D2748" s="437"/>
      <c r="E2748" s="437"/>
      <c r="F2748" s="437"/>
    </row>
    <row r="2749" spans="1:6" x14ac:dyDescent="0.25">
      <c r="A2749" s="1073" t="s">
        <v>2639</v>
      </c>
      <c r="B2749" s="969" t="s">
        <v>2541</v>
      </c>
      <c r="C2749" s="969"/>
      <c r="D2749" s="437"/>
      <c r="E2749" s="437"/>
      <c r="F2749" s="437">
        <v>1200000</v>
      </c>
    </row>
    <row r="2750" spans="1:6" x14ac:dyDescent="0.25">
      <c r="A2750" s="1073">
        <v>22021014</v>
      </c>
      <c r="B2750" s="969" t="s">
        <v>1300</v>
      </c>
      <c r="C2750" s="969"/>
      <c r="D2750" s="437"/>
      <c r="E2750" s="437"/>
      <c r="F2750" s="437"/>
    </row>
    <row r="2751" spans="1:6" x14ac:dyDescent="0.25">
      <c r="A2751" s="1073" t="s">
        <v>2642</v>
      </c>
      <c r="B2751" s="969" t="s">
        <v>2643</v>
      </c>
      <c r="C2751" s="969"/>
      <c r="D2751" s="437"/>
      <c r="E2751" s="437"/>
      <c r="F2751" s="437"/>
    </row>
    <row r="2752" spans="1:6" x14ac:dyDescent="0.25">
      <c r="A2752" s="1073">
        <v>22021022</v>
      </c>
      <c r="B2752" s="969" t="s">
        <v>1234</v>
      </c>
      <c r="C2752" s="969"/>
      <c r="D2752" s="437"/>
      <c r="E2752" s="437"/>
      <c r="F2752" s="437"/>
    </row>
    <row r="2753" spans="1:6" x14ac:dyDescent="0.25">
      <c r="A2753" s="1073">
        <v>22021023</v>
      </c>
      <c r="B2753" s="969" t="s">
        <v>1235</v>
      </c>
      <c r="C2753" s="969">
        <f>112329541+22617295</f>
        <v>134946836</v>
      </c>
      <c r="D2753" s="437"/>
      <c r="E2753" s="437"/>
      <c r="F2753" s="437">
        <v>6200000</v>
      </c>
    </row>
    <row r="2754" spans="1:6" x14ac:dyDescent="0.25">
      <c r="A2754" s="1073">
        <v>22021027</v>
      </c>
      <c r="B2754" s="969" t="s">
        <v>1244</v>
      </c>
      <c r="C2754" s="969"/>
      <c r="D2754" s="437"/>
      <c r="E2754" s="437"/>
      <c r="F2754" s="437"/>
    </row>
    <row r="2755" spans="1:6" x14ac:dyDescent="0.25">
      <c r="A2755" s="1073">
        <v>22021030</v>
      </c>
      <c r="B2755" s="969" t="s">
        <v>2644</v>
      </c>
      <c r="C2755" s="969"/>
      <c r="D2755" s="437"/>
      <c r="E2755" s="437"/>
      <c r="F2755" s="437"/>
    </row>
    <row r="2756" spans="1:6" x14ac:dyDescent="0.25">
      <c r="A2756" s="1109"/>
      <c r="B2756" s="978" t="s">
        <v>2647</v>
      </c>
      <c r="C2756" s="976">
        <f>SUM(C2702,C2705,C2708,C2714,C2720,C2728,C2732,C2735,C2740,C2743)</f>
        <v>134946836</v>
      </c>
      <c r="D2756" s="976">
        <f>SUM(D2702,D2705,D2708,D2714,D2720,D2728,D2732,D2735,D2740,D2743)</f>
        <v>29847600</v>
      </c>
      <c r="E2756" s="976">
        <f>SUM(E2702,E2705,E2708,E2714,E2720,E2728,E2732,E2735,E2740,E2743)</f>
        <v>33732485</v>
      </c>
      <c r="F2756" s="976">
        <f>SUM(F2702,F2705,F2708,F2714,F2720,F2728,F2732,F2735,F2740,F2743)</f>
        <v>42185099.399999999</v>
      </c>
    </row>
    <row r="2757" spans="1:6" s="381" customFormat="1" x14ac:dyDescent="0.25">
      <c r="A2757" s="1030"/>
      <c r="B2757" s="1081"/>
      <c r="C2757" s="1081"/>
      <c r="D2757" s="1005"/>
      <c r="E2757" s="1005"/>
      <c r="F2757" s="1005"/>
    </row>
    <row r="2758" spans="1:6" ht="15" customHeight="1" x14ac:dyDescent="0.25">
      <c r="A2758" s="1456" t="s">
        <v>2633</v>
      </c>
      <c r="B2758" s="1456"/>
      <c r="C2758" s="1108"/>
      <c r="D2758" s="437"/>
      <c r="E2758" s="437"/>
      <c r="F2758" s="437"/>
    </row>
    <row r="2759" spans="1:6" ht="26.25" customHeight="1" x14ac:dyDescent="0.25">
      <c r="A2759" s="1452" t="s">
        <v>2648</v>
      </c>
      <c r="B2759" s="1452"/>
      <c r="C2759" s="813"/>
      <c r="D2759" s="813"/>
      <c r="E2759" s="437"/>
      <c r="F2759" s="437"/>
    </row>
    <row r="2760" spans="1:6" x14ac:dyDescent="0.25">
      <c r="A2760" s="807">
        <v>22</v>
      </c>
      <c r="B2760" s="965" t="s">
        <v>1322</v>
      </c>
      <c r="C2760" s="966">
        <f>SUM(C2761:C2761)</f>
        <v>0</v>
      </c>
      <c r="D2760" s="966">
        <f t="shared" ref="D2760:F2760" si="579">SUM(D2761:D2761)</f>
        <v>49427988</v>
      </c>
      <c r="E2760" s="966">
        <f t="shared" si="579"/>
        <v>45031387</v>
      </c>
      <c r="F2760" s="966">
        <f t="shared" si="579"/>
        <v>55800000</v>
      </c>
    </row>
    <row r="2761" spans="1:6" ht="21" customHeight="1" x14ac:dyDescent="0.25">
      <c r="A2761" s="426">
        <v>22</v>
      </c>
      <c r="B2761" s="974" t="s">
        <v>1322</v>
      </c>
      <c r="C2761" s="969"/>
      <c r="D2761" s="977">
        <v>49427988</v>
      </c>
      <c r="E2761" s="977">
        <v>45031387</v>
      </c>
      <c r="F2761" s="437">
        <v>55800000</v>
      </c>
    </row>
    <row r="2762" spans="1:6" x14ac:dyDescent="0.25">
      <c r="A2762" s="1070">
        <v>2202</v>
      </c>
      <c r="B2762" s="987" t="s">
        <v>1119</v>
      </c>
      <c r="C2762" s="997">
        <f>(C2814-C2760)</f>
        <v>100056503</v>
      </c>
      <c r="D2762" s="997">
        <f>(D2814-D2760)</f>
        <v>56139581</v>
      </c>
      <c r="E2762" s="997">
        <f>(E2814-E2760)</f>
        <v>60536182</v>
      </c>
      <c r="F2762" s="997">
        <f>(F2814-F2760)</f>
        <v>253055780</v>
      </c>
    </row>
    <row r="2763" spans="1:6" x14ac:dyDescent="0.25">
      <c r="A2763" s="1070">
        <v>220201</v>
      </c>
      <c r="B2763" s="987" t="s">
        <v>1250</v>
      </c>
      <c r="C2763" s="991">
        <f>SUM(C2764:C2765)</f>
        <v>0</v>
      </c>
      <c r="D2763" s="991">
        <f t="shared" ref="D2763:F2763" si="580">SUM(D2764:D2765)</f>
        <v>38970000</v>
      </c>
      <c r="E2763" s="991">
        <f t="shared" si="580"/>
        <v>43346601</v>
      </c>
      <c r="F2763" s="991">
        <f t="shared" si="580"/>
        <v>40202200</v>
      </c>
    </row>
    <row r="2764" spans="1:6" ht="19.5" customHeight="1" x14ac:dyDescent="0.25">
      <c r="A2764" s="1072">
        <v>22020101</v>
      </c>
      <c r="B2764" s="969" t="s">
        <v>1131</v>
      </c>
      <c r="C2764" s="969"/>
      <c r="D2764" s="977">
        <v>38970000</v>
      </c>
      <c r="E2764" s="977">
        <v>43346601</v>
      </c>
      <c r="F2764" s="453">
        <v>40202200</v>
      </c>
    </row>
    <row r="2765" spans="1:6" ht="19.5" customHeight="1" x14ac:dyDescent="0.25">
      <c r="A2765" s="1072">
        <v>22020103</v>
      </c>
      <c r="B2765" s="969" t="s">
        <v>1135</v>
      </c>
      <c r="C2765" s="969"/>
      <c r="D2765" s="428">
        <v>0</v>
      </c>
      <c r="E2765" s="428">
        <v>0</v>
      </c>
      <c r="F2765" s="437"/>
    </row>
    <row r="2766" spans="1:6" ht="19.5" customHeight="1" x14ac:dyDescent="0.25">
      <c r="A2766" s="1070">
        <v>220202</v>
      </c>
      <c r="B2766" s="987" t="s">
        <v>1137</v>
      </c>
      <c r="C2766" s="991">
        <f>SUM(C2767:C2771)</f>
        <v>0</v>
      </c>
      <c r="D2766" s="991">
        <f t="shared" ref="D2766:E2766" si="581">SUM(D2767:D2771)</f>
        <v>388000</v>
      </c>
      <c r="E2766" s="991">
        <f t="shared" si="581"/>
        <v>408000</v>
      </c>
      <c r="F2766" s="991">
        <f>SUM(F2767:F2771)</f>
        <v>1262100</v>
      </c>
    </row>
    <row r="2767" spans="1:6" ht="19.5" customHeight="1" x14ac:dyDescent="0.25">
      <c r="A2767" s="1072">
        <v>22020201</v>
      </c>
      <c r="B2767" s="969" t="s">
        <v>1139</v>
      </c>
      <c r="C2767" s="969"/>
      <c r="D2767" s="437"/>
      <c r="E2767" s="437">
        <v>0</v>
      </c>
      <c r="F2767" s="437">
        <v>180000</v>
      </c>
    </row>
    <row r="2768" spans="1:6" ht="18.75" customHeight="1" x14ac:dyDescent="0.25">
      <c r="A2768" s="1072">
        <v>22020202</v>
      </c>
      <c r="B2768" s="969" t="s">
        <v>1141</v>
      </c>
      <c r="C2768" s="969"/>
      <c r="D2768" s="1008">
        <v>100000</v>
      </c>
      <c r="E2768" s="1008">
        <v>100000</v>
      </c>
      <c r="F2768" s="437">
        <v>240000</v>
      </c>
    </row>
    <row r="2769" spans="1:6" x14ac:dyDescent="0.25">
      <c r="A2769" s="1072">
        <v>22020203</v>
      </c>
      <c r="B2769" s="969" t="s">
        <v>1143</v>
      </c>
      <c r="C2769" s="969"/>
      <c r="D2769" s="1008">
        <v>190000</v>
      </c>
      <c r="E2769" s="1008">
        <v>210000</v>
      </c>
      <c r="F2769" s="437">
        <v>446100</v>
      </c>
    </row>
    <row r="2770" spans="1:6" x14ac:dyDescent="0.25">
      <c r="A2770" s="1072">
        <v>22020204</v>
      </c>
      <c r="B2770" s="969" t="s">
        <v>1145</v>
      </c>
      <c r="C2770" s="969"/>
      <c r="D2770" s="1008">
        <v>98000</v>
      </c>
      <c r="E2770" s="1008">
        <v>98000</v>
      </c>
      <c r="F2770" s="437">
        <v>216000</v>
      </c>
    </row>
    <row r="2771" spans="1:6" x14ac:dyDescent="0.25">
      <c r="A2771" s="1072">
        <v>22020205</v>
      </c>
      <c r="B2771" s="969" t="s">
        <v>1147</v>
      </c>
      <c r="C2771" s="969"/>
      <c r="D2771" s="437"/>
      <c r="E2771" s="437">
        <v>0</v>
      </c>
      <c r="F2771" s="437">
        <v>180000</v>
      </c>
    </row>
    <row r="2772" spans="1:6" x14ac:dyDescent="0.25">
      <c r="A2772" s="1070">
        <v>220203</v>
      </c>
      <c r="B2772" s="987" t="s">
        <v>1149</v>
      </c>
      <c r="C2772" s="991">
        <f>SUM(C2773:C2777)</f>
        <v>0</v>
      </c>
      <c r="D2772" s="991">
        <f t="shared" ref="D2772:E2772" si="582">SUM(D2773:D2777)</f>
        <v>322000</v>
      </c>
      <c r="E2772" s="991">
        <f t="shared" si="582"/>
        <v>322000</v>
      </c>
      <c r="F2772" s="991">
        <f>SUM(F2773:F2777)</f>
        <v>742600</v>
      </c>
    </row>
    <row r="2773" spans="1:6" x14ac:dyDescent="0.25">
      <c r="A2773" s="1072">
        <v>22020301</v>
      </c>
      <c r="B2773" s="969" t="s">
        <v>1279</v>
      </c>
      <c r="C2773" s="969"/>
      <c r="D2773" s="1008">
        <v>190000</v>
      </c>
      <c r="E2773" s="1008">
        <v>190000</v>
      </c>
      <c r="F2773" s="437">
        <v>360000</v>
      </c>
    </row>
    <row r="2774" spans="1:6" x14ac:dyDescent="0.25">
      <c r="A2774" s="1072">
        <v>22020302</v>
      </c>
      <c r="B2774" s="969" t="s">
        <v>1153</v>
      </c>
      <c r="C2774" s="969"/>
      <c r="D2774" s="437"/>
      <c r="E2774" s="437"/>
      <c r="F2774" s="437"/>
    </row>
    <row r="2775" spans="1:6" x14ac:dyDescent="0.25">
      <c r="A2775" s="1072">
        <v>22020303</v>
      </c>
      <c r="B2775" s="969" t="s">
        <v>1239</v>
      </c>
      <c r="C2775" s="969"/>
      <c r="D2775" s="437">
        <v>24000</v>
      </c>
      <c r="E2775" s="1008">
        <v>24000</v>
      </c>
      <c r="F2775" s="437">
        <v>170600</v>
      </c>
    </row>
    <row r="2776" spans="1:6" x14ac:dyDescent="0.25">
      <c r="A2776" s="1072">
        <v>22020304</v>
      </c>
      <c r="B2776" s="969" t="s">
        <v>1157</v>
      </c>
      <c r="C2776" s="969"/>
      <c r="D2776" s="437">
        <v>12000</v>
      </c>
      <c r="E2776" s="1008">
        <v>12000</v>
      </c>
      <c r="F2776" s="437">
        <v>12000</v>
      </c>
    </row>
    <row r="2777" spans="1:6" x14ac:dyDescent="0.25">
      <c r="A2777" s="1072">
        <v>22020305</v>
      </c>
      <c r="B2777" s="969" t="s">
        <v>1159</v>
      </c>
      <c r="C2777" s="969"/>
      <c r="D2777" s="1008">
        <v>96000</v>
      </c>
      <c r="E2777" s="1008">
        <v>96000</v>
      </c>
      <c r="F2777" s="437">
        <v>200000</v>
      </c>
    </row>
    <row r="2778" spans="1:6" x14ac:dyDescent="0.25">
      <c r="A2778" s="1070">
        <v>220204</v>
      </c>
      <c r="B2778" s="987" t="s">
        <v>1173</v>
      </c>
      <c r="C2778" s="991">
        <f>SUM(C2779:C2785)</f>
        <v>0</v>
      </c>
      <c r="D2778" s="991">
        <f t="shared" ref="D2778:E2778" si="583">SUM(D2779:D2785)</f>
        <v>1000000</v>
      </c>
      <c r="E2778" s="991">
        <f t="shared" si="583"/>
        <v>1000000</v>
      </c>
      <c r="F2778" s="991">
        <f>SUM(F2779:F2785)</f>
        <v>1850000</v>
      </c>
    </row>
    <row r="2779" spans="1:6" ht="18.75" customHeight="1" x14ac:dyDescent="0.25">
      <c r="A2779" s="1072">
        <v>22020401</v>
      </c>
      <c r="B2779" s="969" t="s">
        <v>1175</v>
      </c>
      <c r="C2779" s="969"/>
      <c r="D2779" s="1008">
        <v>500000</v>
      </c>
      <c r="E2779" s="1008">
        <v>500000</v>
      </c>
      <c r="F2779" s="437">
        <v>1000000</v>
      </c>
    </row>
    <row r="2780" spans="1:6" ht="22.5" customHeight="1" x14ac:dyDescent="0.25">
      <c r="A2780" s="1072">
        <v>22020402</v>
      </c>
      <c r="B2780" s="969" t="s">
        <v>1177</v>
      </c>
      <c r="C2780" s="969"/>
      <c r="D2780" s="437">
        <v>100000</v>
      </c>
      <c r="E2780" s="1008">
        <v>100000</v>
      </c>
      <c r="F2780" s="437">
        <v>139000</v>
      </c>
    </row>
    <row r="2781" spans="1:6" x14ac:dyDescent="0.25">
      <c r="A2781" s="1072">
        <v>22020403</v>
      </c>
      <c r="B2781" s="969" t="s">
        <v>1179</v>
      </c>
      <c r="C2781" s="969"/>
      <c r="D2781" s="437"/>
      <c r="E2781" s="437"/>
      <c r="F2781" s="437"/>
    </row>
    <row r="2782" spans="1:6" x14ac:dyDescent="0.25">
      <c r="A2782" s="1072">
        <v>22020404</v>
      </c>
      <c r="B2782" s="969" t="s">
        <v>1181</v>
      </c>
      <c r="C2782" s="969"/>
      <c r="D2782" s="1008">
        <v>200000</v>
      </c>
      <c r="E2782" s="1008">
        <v>200000</v>
      </c>
      <c r="F2782" s="437">
        <v>450000</v>
      </c>
    </row>
    <row r="2783" spans="1:6" x14ac:dyDescent="0.25">
      <c r="A2783" s="1072">
        <v>22020405</v>
      </c>
      <c r="B2783" s="969" t="s">
        <v>1183</v>
      </c>
      <c r="C2783" s="969"/>
      <c r="D2783" s="1008">
        <v>200000</v>
      </c>
      <c r="E2783" s="1008">
        <v>200000</v>
      </c>
      <c r="F2783" s="437">
        <v>261000</v>
      </c>
    </row>
    <row r="2784" spans="1:6" x14ac:dyDescent="0.25">
      <c r="A2784" s="1072">
        <v>22020406</v>
      </c>
      <c r="B2784" s="969" t="s">
        <v>1185</v>
      </c>
      <c r="C2784" s="969"/>
      <c r="D2784" s="428">
        <v>0</v>
      </c>
      <c r="E2784" s="428">
        <v>0</v>
      </c>
      <c r="F2784" s="437"/>
    </row>
    <row r="2785" spans="1:6" x14ac:dyDescent="0.25">
      <c r="A2785" s="1073" t="s">
        <v>1399</v>
      </c>
      <c r="B2785" s="969" t="s">
        <v>1400</v>
      </c>
      <c r="C2785" s="969"/>
      <c r="D2785" s="428">
        <v>0</v>
      </c>
      <c r="E2785" s="428">
        <v>0</v>
      </c>
      <c r="F2785" s="437"/>
    </row>
    <row r="2786" spans="1:6" x14ac:dyDescent="0.25">
      <c r="A2786" s="1070">
        <v>220205</v>
      </c>
      <c r="B2786" s="987" t="s">
        <v>1189</v>
      </c>
      <c r="C2786" s="991">
        <f>SUM(C2787:C2789)</f>
        <v>0</v>
      </c>
      <c r="D2786" s="991">
        <f t="shared" ref="D2786:F2786" si="584">SUM(D2787:D2789)</f>
        <v>0</v>
      </c>
      <c r="E2786" s="991">
        <f t="shared" si="584"/>
        <v>0</v>
      </c>
      <c r="F2786" s="991">
        <f t="shared" si="584"/>
        <v>0</v>
      </c>
    </row>
    <row r="2787" spans="1:6" x14ac:dyDescent="0.25">
      <c r="A2787" s="1072">
        <v>22020501</v>
      </c>
      <c r="B2787" s="969" t="s">
        <v>1191</v>
      </c>
      <c r="C2787" s="969"/>
      <c r="D2787" s="428">
        <v>0</v>
      </c>
      <c r="E2787" s="428">
        <v>0</v>
      </c>
      <c r="F2787" s="437"/>
    </row>
    <row r="2788" spans="1:6" x14ac:dyDescent="0.25">
      <c r="A2788" s="1072">
        <v>22020502</v>
      </c>
      <c r="B2788" s="969" t="s">
        <v>1193</v>
      </c>
      <c r="C2788" s="969"/>
      <c r="D2788" s="428">
        <v>0</v>
      </c>
      <c r="E2788" s="428">
        <v>0</v>
      </c>
      <c r="F2788" s="437"/>
    </row>
    <row r="2789" spans="1:6" x14ac:dyDescent="0.25">
      <c r="A2789" s="1072">
        <v>22020503</v>
      </c>
      <c r="B2789" s="969" t="s">
        <v>1284</v>
      </c>
      <c r="C2789" s="969"/>
      <c r="D2789" s="428">
        <v>0</v>
      </c>
      <c r="E2789" s="428">
        <v>0</v>
      </c>
      <c r="F2789" s="437"/>
    </row>
    <row r="2790" spans="1:6" x14ac:dyDescent="0.25">
      <c r="A2790" s="1070">
        <v>220206</v>
      </c>
      <c r="B2790" s="987" t="s">
        <v>1195</v>
      </c>
      <c r="C2790" s="991">
        <f>SUM(C2791:C2792)</f>
        <v>0</v>
      </c>
      <c r="D2790" s="991">
        <f t="shared" ref="D2790:F2790" si="585">SUM(D2791:D2792)</f>
        <v>800000</v>
      </c>
      <c r="E2790" s="991">
        <f t="shared" si="585"/>
        <v>800000</v>
      </c>
      <c r="F2790" s="991">
        <f t="shared" si="585"/>
        <v>3216000</v>
      </c>
    </row>
    <row r="2791" spans="1:6" ht="19.5" customHeight="1" x14ac:dyDescent="0.25">
      <c r="A2791" s="1072">
        <v>22020601</v>
      </c>
      <c r="B2791" s="969" t="s">
        <v>2635</v>
      </c>
      <c r="C2791" s="969"/>
      <c r="D2791" s="1008">
        <v>700000</v>
      </c>
      <c r="E2791" s="1008">
        <v>700000</v>
      </c>
      <c r="F2791" s="437">
        <v>3000000</v>
      </c>
    </row>
    <row r="2792" spans="1:6" ht="19.5" customHeight="1" x14ac:dyDescent="0.25">
      <c r="A2792" s="1072">
        <v>22020605</v>
      </c>
      <c r="B2792" s="969" t="s">
        <v>1205</v>
      </c>
      <c r="C2792" s="969"/>
      <c r="D2792" s="1008">
        <v>100000</v>
      </c>
      <c r="E2792" s="1008">
        <v>100000</v>
      </c>
      <c r="F2792" s="437">
        <v>216000</v>
      </c>
    </row>
    <row r="2793" spans="1:6" ht="27.75" customHeight="1" x14ac:dyDescent="0.25">
      <c r="A2793" s="1070">
        <v>220207</v>
      </c>
      <c r="B2793" s="987" t="s">
        <v>2636</v>
      </c>
      <c r="C2793" s="991">
        <f>SUM(C2794:C2797)</f>
        <v>0</v>
      </c>
      <c r="D2793" s="991">
        <f t="shared" ref="D2793:F2793" si="586">SUM(D2794:D2797)</f>
        <v>0</v>
      </c>
      <c r="E2793" s="991">
        <f t="shared" si="586"/>
        <v>0</v>
      </c>
      <c r="F2793" s="991">
        <f t="shared" si="586"/>
        <v>0</v>
      </c>
    </row>
    <row r="2794" spans="1:6" x14ac:dyDescent="0.25">
      <c r="A2794" s="1072">
        <v>22020701</v>
      </c>
      <c r="B2794" s="969" t="s">
        <v>1209</v>
      </c>
      <c r="C2794" s="969"/>
      <c r="D2794" s="428">
        <v>0</v>
      </c>
      <c r="E2794" s="428">
        <v>0</v>
      </c>
      <c r="F2794" s="437"/>
    </row>
    <row r="2795" spans="1:6" x14ac:dyDescent="0.25">
      <c r="A2795" s="1072">
        <v>22020702</v>
      </c>
      <c r="B2795" s="969" t="s">
        <v>1211</v>
      </c>
      <c r="C2795" s="969"/>
      <c r="D2795" s="428">
        <v>0</v>
      </c>
      <c r="E2795" s="428">
        <v>0</v>
      </c>
      <c r="F2795" s="437"/>
    </row>
    <row r="2796" spans="1:6" x14ac:dyDescent="0.25">
      <c r="A2796" s="1072">
        <v>22020703</v>
      </c>
      <c r="B2796" s="969" t="s">
        <v>2562</v>
      </c>
      <c r="C2796" s="969"/>
      <c r="D2796" s="428">
        <v>0</v>
      </c>
      <c r="E2796" s="428">
        <v>0</v>
      </c>
      <c r="F2796" s="437"/>
    </row>
    <row r="2797" spans="1:6" x14ac:dyDescent="0.25">
      <c r="A2797" s="1072">
        <v>22020704</v>
      </c>
      <c r="B2797" s="969" t="s">
        <v>1215</v>
      </c>
      <c r="C2797" s="969"/>
      <c r="D2797" s="428">
        <v>0</v>
      </c>
      <c r="E2797" s="428">
        <v>0</v>
      </c>
      <c r="F2797" s="437"/>
    </row>
    <row r="2798" spans="1:6" x14ac:dyDescent="0.25">
      <c r="A2798" s="1070">
        <v>220208</v>
      </c>
      <c r="B2798" s="987" t="s">
        <v>2637</v>
      </c>
      <c r="C2798" s="991">
        <f>SUM(C2799:C2800)</f>
        <v>0</v>
      </c>
      <c r="D2798" s="991">
        <f t="shared" ref="D2798:F2798" si="587">SUM(D2799:D2800)</f>
        <v>2619581</v>
      </c>
      <c r="E2798" s="991">
        <f t="shared" si="587"/>
        <v>2619581</v>
      </c>
      <c r="F2798" s="991">
        <f t="shared" si="587"/>
        <v>2529880</v>
      </c>
    </row>
    <row r="2799" spans="1:6" x14ac:dyDescent="0.25">
      <c r="A2799" s="1072">
        <v>22020801</v>
      </c>
      <c r="B2799" s="969" t="s">
        <v>1219</v>
      </c>
      <c r="C2799" s="969"/>
      <c r="D2799" s="1008">
        <v>2400881</v>
      </c>
      <c r="E2799" s="1008">
        <v>2400881</v>
      </c>
      <c r="F2799" s="437">
        <v>2335000</v>
      </c>
    </row>
    <row r="2800" spans="1:6" x14ac:dyDescent="0.25">
      <c r="A2800" s="1072">
        <v>22020803</v>
      </c>
      <c r="B2800" s="969" t="s">
        <v>1223</v>
      </c>
      <c r="C2800" s="969"/>
      <c r="D2800" s="1008">
        <v>218700</v>
      </c>
      <c r="E2800" s="1008">
        <v>218700</v>
      </c>
      <c r="F2800" s="437">
        <v>194880</v>
      </c>
    </row>
    <row r="2801" spans="1:6" x14ac:dyDescent="0.25">
      <c r="A2801" s="1070">
        <v>220210</v>
      </c>
      <c r="B2801" s="987" t="s">
        <v>1227</v>
      </c>
      <c r="C2801" s="991">
        <f>SUM(C2802:C2813)</f>
        <v>100056503</v>
      </c>
      <c r="D2801" s="991">
        <f t="shared" ref="D2801:E2801" si="588">SUM(D2802:D2813)</f>
        <v>12040000</v>
      </c>
      <c r="E2801" s="991">
        <f t="shared" si="588"/>
        <v>12040000</v>
      </c>
      <c r="F2801" s="991">
        <f>SUM(F2802:F2813)</f>
        <v>203253000</v>
      </c>
    </row>
    <row r="2802" spans="1:6" x14ac:dyDescent="0.25">
      <c r="A2802" s="1072">
        <v>22021001</v>
      </c>
      <c r="B2802" s="969" t="s">
        <v>1228</v>
      </c>
      <c r="C2802" s="969"/>
      <c r="D2802" s="1008">
        <v>240000</v>
      </c>
      <c r="E2802" s="1008">
        <v>240000</v>
      </c>
      <c r="F2802" s="437">
        <v>353000</v>
      </c>
    </row>
    <row r="2803" spans="1:6" x14ac:dyDescent="0.25">
      <c r="A2803" s="1073" t="s">
        <v>1296</v>
      </c>
      <c r="B2803" s="969" t="s">
        <v>1229</v>
      </c>
      <c r="C2803" s="969"/>
      <c r="D2803" s="1008">
        <v>100000</v>
      </c>
      <c r="E2803" s="1008">
        <v>100000</v>
      </c>
      <c r="F2803" s="437">
        <v>300000</v>
      </c>
    </row>
    <row r="2804" spans="1:6" x14ac:dyDescent="0.25">
      <c r="A2804" s="1073" t="s">
        <v>2608</v>
      </c>
      <c r="B2804" s="969" t="s">
        <v>1230</v>
      </c>
      <c r="C2804" s="969"/>
      <c r="D2804" s="1008">
        <v>411000</v>
      </c>
      <c r="E2804" s="1008">
        <v>411000</v>
      </c>
      <c r="F2804" s="437">
        <v>1000000</v>
      </c>
    </row>
    <row r="2805" spans="1:6" x14ac:dyDescent="0.25">
      <c r="A2805" s="1073" t="s">
        <v>1298</v>
      </c>
      <c r="B2805" s="969" t="s">
        <v>1231</v>
      </c>
      <c r="C2805" s="969"/>
      <c r="D2805" s="428">
        <v>0</v>
      </c>
      <c r="E2805" s="428">
        <v>0</v>
      </c>
      <c r="F2805" s="437"/>
    </row>
    <row r="2806" spans="1:6" ht="18" customHeight="1" x14ac:dyDescent="0.25">
      <c r="A2806" s="1073" t="s">
        <v>1299</v>
      </c>
      <c r="B2806" s="969" t="s">
        <v>2638</v>
      </c>
      <c r="C2806" s="969"/>
      <c r="D2806" s="1008">
        <v>10000000</v>
      </c>
      <c r="E2806" s="428">
        <v>10000000</v>
      </c>
      <c r="F2806" s="437">
        <v>200000000</v>
      </c>
    </row>
    <row r="2807" spans="1:6" ht="18" customHeight="1" x14ac:dyDescent="0.25">
      <c r="A2807" s="1073" t="s">
        <v>2639</v>
      </c>
      <c r="B2807" s="969" t="s">
        <v>2541</v>
      </c>
      <c r="C2807" s="969"/>
      <c r="D2807" s="437">
        <v>0</v>
      </c>
      <c r="E2807" s="437">
        <v>0</v>
      </c>
      <c r="F2807" s="437"/>
    </row>
    <row r="2808" spans="1:6" ht="19.5" customHeight="1" x14ac:dyDescent="0.25">
      <c r="A2808" s="1073">
        <v>22021014</v>
      </c>
      <c r="B2808" s="969" t="s">
        <v>1300</v>
      </c>
      <c r="C2808" s="969"/>
      <c r="D2808" s="1008">
        <v>100000</v>
      </c>
      <c r="E2808" s="1008">
        <v>100000</v>
      </c>
      <c r="F2808" s="437">
        <v>100000</v>
      </c>
    </row>
    <row r="2809" spans="1:6" ht="18.75" customHeight="1" x14ac:dyDescent="0.25">
      <c r="A2809" s="1073" t="s">
        <v>2642</v>
      </c>
      <c r="B2809" s="969" t="s">
        <v>2643</v>
      </c>
      <c r="C2809" s="969"/>
      <c r="D2809" s="1008">
        <v>1189000</v>
      </c>
      <c r="E2809" s="428">
        <v>1189000</v>
      </c>
      <c r="F2809" s="437">
        <v>1500000</v>
      </c>
    </row>
    <row r="2810" spans="1:6" x14ac:dyDescent="0.25">
      <c r="A2810" s="1073">
        <v>22021022</v>
      </c>
      <c r="B2810" s="969" t="s">
        <v>1234</v>
      </c>
      <c r="C2810" s="969"/>
      <c r="D2810" s="428">
        <v>0</v>
      </c>
      <c r="E2810" s="428">
        <v>0</v>
      </c>
      <c r="F2810" s="437"/>
    </row>
    <row r="2811" spans="1:6" x14ac:dyDescent="0.25">
      <c r="A2811" s="1073">
        <v>22021023</v>
      </c>
      <c r="B2811" s="969" t="s">
        <v>1235</v>
      </c>
      <c r="C2811" s="969">
        <f>1088750+98967753</f>
        <v>100056503</v>
      </c>
      <c r="D2811" s="428">
        <v>0</v>
      </c>
      <c r="E2811" s="428">
        <v>0</v>
      </c>
      <c r="F2811" s="437"/>
    </row>
    <row r="2812" spans="1:6" x14ac:dyDescent="0.25">
      <c r="A2812" s="1073">
        <v>22021027</v>
      </c>
      <c r="B2812" s="969" t="s">
        <v>1244</v>
      </c>
      <c r="C2812" s="969"/>
      <c r="D2812" s="428">
        <v>0</v>
      </c>
      <c r="E2812" s="428">
        <v>0</v>
      </c>
      <c r="F2812" s="437"/>
    </row>
    <row r="2813" spans="1:6" x14ac:dyDescent="0.25">
      <c r="A2813" s="1073">
        <v>22021030</v>
      </c>
      <c r="B2813" s="969" t="s">
        <v>2644</v>
      </c>
      <c r="C2813" s="969"/>
      <c r="D2813" s="428">
        <v>0</v>
      </c>
      <c r="E2813" s="428">
        <v>0</v>
      </c>
      <c r="F2813" s="437"/>
    </row>
    <row r="2814" spans="1:6" x14ac:dyDescent="0.25">
      <c r="A2814" s="1109"/>
      <c r="B2814" s="978" t="s">
        <v>2649</v>
      </c>
      <c r="C2814" s="976">
        <f>SUM(C2760,C2763,C2766,C2772,C2778,C2786,C2790,C2793,C2798,C2801)</f>
        <v>100056503</v>
      </c>
      <c r="D2814" s="976">
        <f>SUM(D2760,D2763,D2766,D2772,D2778,D2786,D2790,D2793,D2798,D2801)</f>
        <v>105567569</v>
      </c>
      <c r="E2814" s="976">
        <f>SUM(E2760,E2763,E2766,E2772,E2778,E2786,E2790,E2793,E2798,E2801)</f>
        <v>105567569</v>
      </c>
      <c r="F2814" s="976">
        <f>SUM(F2760,F2763,F2766,F2772,F2778,F2786,F2790,F2793,F2798,F2801)</f>
        <v>308855780</v>
      </c>
    </row>
    <row r="2815" spans="1:6" s="381" customFormat="1" x14ac:dyDescent="0.25">
      <c r="A2815" s="1030"/>
      <c r="B2815" s="1081"/>
      <c r="C2815" s="1081"/>
      <c r="D2815" s="1005"/>
      <c r="E2815" s="1005"/>
      <c r="F2815" s="1005"/>
    </row>
    <row r="2816" spans="1:6" ht="15" customHeight="1" x14ac:dyDescent="0.25">
      <c r="A2816" s="1456" t="s">
        <v>2633</v>
      </c>
      <c r="B2816" s="1456"/>
      <c r="C2816" s="1108"/>
      <c r="D2816" s="437"/>
      <c r="E2816" s="437"/>
      <c r="F2816" s="437"/>
    </row>
    <row r="2817" spans="1:6" ht="29.25" customHeight="1" x14ac:dyDescent="0.25">
      <c r="A2817" s="1452" t="s">
        <v>2650</v>
      </c>
      <c r="B2817" s="1452"/>
      <c r="C2817" s="813"/>
      <c r="D2817" s="813"/>
      <c r="E2817" s="437"/>
      <c r="F2817" s="437"/>
    </row>
    <row r="2818" spans="1:6" x14ac:dyDescent="0.25">
      <c r="A2818" s="1070">
        <v>21</v>
      </c>
      <c r="B2818" s="987" t="s">
        <v>1125</v>
      </c>
      <c r="C2818" s="966">
        <f>SUM(C2820:C2820)</f>
        <v>267154</v>
      </c>
      <c r="D2818" s="966">
        <f t="shared" ref="D2818:F2818" si="589">SUM(D2820:D2820)</f>
        <v>256179</v>
      </c>
      <c r="E2818" s="966">
        <f t="shared" si="589"/>
        <v>279468</v>
      </c>
      <c r="F2818" s="966">
        <f t="shared" si="589"/>
        <v>52642656</v>
      </c>
    </row>
    <row r="2819" spans="1:6" s="812" customFormat="1" x14ac:dyDescent="0.25">
      <c r="A2819" s="1071">
        <v>2101</v>
      </c>
      <c r="B2819" s="813" t="s">
        <v>1126</v>
      </c>
      <c r="C2819" s="813"/>
      <c r="D2819" s="427"/>
      <c r="E2819" s="428"/>
      <c r="F2819" s="1110"/>
    </row>
    <row r="2820" spans="1:6" x14ac:dyDescent="0.25">
      <c r="A2820" s="1072">
        <v>210101</v>
      </c>
      <c r="B2820" s="969" t="s">
        <v>1127</v>
      </c>
      <c r="C2820" s="969">
        <v>267154</v>
      </c>
      <c r="D2820" s="823">
        <v>256179</v>
      </c>
      <c r="E2820" s="970">
        <v>279468</v>
      </c>
      <c r="F2820" s="1111">
        <v>52642656</v>
      </c>
    </row>
    <row r="2821" spans="1:6" x14ac:dyDescent="0.25">
      <c r="A2821" s="1070">
        <v>2202</v>
      </c>
      <c r="B2821" s="987" t="s">
        <v>1119</v>
      </c>
      <c r="C2821" s="997">
        <f>(C2877-C2818)</f>
        <v>2770000</v>
      </c>
      <c r="D2821" s="997">
        <f t="shared" ref="D2821:F2821" si="590">(D2877-D2818)</f>
        <v>12460413</v>
      </c>
      <c r="E2821" s="997">
        <f t="shared" si="590"/>
        <v>20065585</v>
      </c>
      <c r="F2821" s="997">
        <f t="shared" si="590"/>
        <v>70565570</v>
      </c>
    </row>
    <row r="2822" spans="1:6" x14ac:dyDescent="0.25">
      <c r="A2822" s="1070">
        <v>220201</v>
      </c>
      <c r="B2822" s="987" t="s">
        <v>1129</v>
      </c>
      <c r="C2822" s="991">
        <f>SUM(C2823:C2824)</f>
        <v>0</v>
      </c>
      <c r="D2822" s="991">
        <f t="shared" ref="D2822:F2822" si="591">SUM(D2823:D2824)</f>
        <v>4083500</v>
      </c>
      <c r="E2822" s="991">
        <f t="shared" si="591"/>
        <v>5323500</v>
      </c>
      <c r="F2822" s="991">
        <f t="shared" si="591"/>
        <v>6000000</v>
      </c>
    </row>
    <row r="2823" spans="1:6" ht="20.25" customHeight="1" x14ac:dyDescent="0.25">
      <c r="A2823" s="1072">
        <v>22020101</v>
      </c>
      <c r="B2823" s="969" t="s">
        <v>1131</v>
      </c>
      <c r="C2823" s="969"/>
      <c r="D2823" s="1010">
        <v>4083500</v>
      </c>
      <c r="E2823" s="970">
        <v>5323500</v>
      </c>
      <c r="F2823" s="1111">
        <v>6000000</v>
      </c>
    </row>
    <row r="2824" spans="1:6" x14ac:dyDescent="0.25">
      <c r="A2824" s="1072" t="s">
        <v>1252</v>
      </c>
      <c r="B2824" s="969" t="s">
        <v>1253</v>
      </c>
      <c r="C2824" s="969"/>
      <c r="D2824" s="437"/>
      <c r="E2824" s="437">
        <v>0</v>
      </c>
      <c r="F2824" s="437"/>
    </row>
    <row r="2825" spans="1:6" x14ac:dyDescent="0.25">
      <c r="A2825" s="1070">
        <v>220202</v>
      </c>
      <c r="B2825" s="987" t="s">
        <v>1137</v>
      </c>
      <c r="C2825" s="991">
        <f>SUM(C2826:C2830)</f>
        <v>0</v>
      </c>
      <c r="D2825" s="991">
        <f t="shared" ref="D2825:F2825" si="592">SUM(D2826:D2830)</f>
        <v>356720</v>
      </c>
      <c r="E2825" s="991">
        <f t="shared" si="592"/>
        <v>407680</v>
      </c>
      <c r="F2825" s="991">
        <f t="shared" si="592"/>
        <v>800000</v>
      </c>
    </row>
    <row r="2826" spans="1:6" x14ac:dyDescent="0.25">
      <c r="A2826" s="1072">
        <v>22020201</v>
      </c>
      <c r="B2826" s="969" t="s">
        <v>1139</v>
      </c>
      <c r="C2826" s="969"/>
      <c r="D2826" s="437">
        <v>0</v>
      </c>
      <c r="E2826" s="437"/>
      <c r="F2826" s="437"/>
    </row>
    <row r="2827" spans="1:6" x14ac:dyDescent="0.25">
      <c r="A2827" s="1072">
        <v>22020202</v>
      </c>
      <c r="B2827" s="969" t="s">
        <v>1141</v>
      </c>
      <c r="C2827" s="969"/>
      <c r="D2827" s="437">
        <v>0</v>
      </c>
      <c r="E2827" s="437">
        <v>0</v>
      </c>
      <c r="F2827" s="1111">
        <v>300000</v>
      </c>
    </row>
    <row r="2828" spans="1:6" x14ac:dyDescent="0.25">
      <c r="A2828" s="1072">
        <v>22020203</v>
      </c>
      <c r="B2828" s="969" t="s">
        <v>1143</v>
      </c>
      <c r="C2828" s="969"/>
      <c r="D2828" s="1112">
        <v>56000</v>
      </c>
      <c r="E2828" s="1002">
        <v>64000</v>
      </c>
      <c r="F2828" s="1111">
        <v>200000</v>
      </c>
    </row>
    <row r="2829" spans="1:6" x14ac:dyDescent="0.25">
      <c r="A2829" s="1072">
        <v>22020204</v>
      </c>
      <c r="B2829" s="969" t="s">
        <v>1145</v>
      </c>
      <c r="C2829" s="969"/>
      <c r="D2829" s="1112">
        <v>300720</v>
      </c>
      <c r="E2829" s="437">
        <v>343680</v>
      </c>
      <c r="F2829" s="1111">
        <v>300000</v>
      </c>
    </row>
    <row r="2830" spans="1:6" x14ac:dyDescent="0.25">
      <c r="A2830" s="1072">
        <v>22020205</v>
      </c>
      <c r="B2830" s="969" t="s">
        <v>1147</v>
      </c>
      <c r="C2830" s="969"/>
      <c r="D2830" s="437"/>
      <c r="E2830" s="437">
        <v>0</v>
      </c>
      <c r="F2830" s="437"/>
    </row>
    <row r="2831" spans="1:6" x14ac:dyDescent="0.25">
      <c r="A2831" s="1070">
        <v>220203</v>
      </c>
      <c r="B2831" s="987" t="s">
        <v>1149</v>
      </c>
      <c r="C2831" s="991">
        <f>SUM(C2832:C2836)</f>
        <v>300000</v>
      </c>
      <c r="D2831" s="991">
        <f t="shared" ref="D2831:F2831" si="593">SUM(D2832:D2836)</f>
        <v>960069</v>
      </c>
      <c r="E2831" s="991">
        <f t="shared" si="593"/>
        <v>1097226</v>
      </c>
      <c r="F2831" s="991">
        <f t="shared" si="593"/>
        <v>1852000</v>
      </c>
    </row>
    <row r="2832" spans="1:6" ht="18.75" customHeight="1" x14ac:dyDescent="0.25">
      <c r="A2832" s="1072">
        <v>22020301</v>
      </c>
      <c r="B2832" s="969" t="s">
        <v>1151</v>
      </c>
      <c r="C2832" s="969">
        <v>150000</v>
      </c>
      <c r="D2832" s="1010">
        <v>364957</v>
      </c>
      <c r="E2832" s="437">
        <v>417093</v>
      </c>
      <c r="F2832" s="1113">
        <v>1000000</v>
      </c>
    </row>
    <row r="2833" spans="1:6" ht="20.25" customHeight="1" x14ac:dyDescent="0.25">
      <c r="A2833" s="1072">
        <v>22020302</v>
      </c>
      <c r="B2833" s="969" t="s">
        <v>1153</v>
      </c>
      <c r="C2833" s="969"/>
      <c r="D2833" s="437"/>
      <c r="E2833" s="437">
        <v>0</v>
      </c>
      <c r="F2833" s="1113"/>
    </row>
    <row r="2834" spans="1:6" ht="17.25" customHeight="1" x14ac:dyDescent="0.25">
      <c r="A2834" s="1072">
        <v>22020303</v>
      </c>
      <c r="B2834" s="969" t="s">
        <v>1239</v>
      </c>
      <c r="C2834" s="969">
        <v>150000</v>
      </c>
      <c r="D2834" s="1010">
        <v>279183</v>
      </c>
      <c r="E2834" s="437">
        <v>319067</v>
      </c>
      <c r="F2834" s="1113">
        <v>300000</v>
      </c>
    </row>
    <row r="2835" spans="1:6" ht="19.5" customHeight="1" x14ac:dyDescent="0.25">
      <c r="A2835" s="1072">
        <v>22020304</v>
      </c>
      <c r="B2835" s="969" t="s">
        <v>1157</v>
      </c>
      <c r="C2835" s="969"/>
      <c r="D2835" s="1010">
        <v>24267</v>
      </c>
      <c r="E2835" s="437">
        <v>27733</v>
      </c>
      <c r="F2835" s="1113">
        <v>52000</v>
      </c>
    </row>
    <row r="2836" spans="1:6" ht="19.5" customHeight="1" x14ac:dyDescent="0.25">
      <c r="A2836" s="1072">
        <v>22020305</v>
      </c>
      <c r="B2836" s="969" t="s">
        <v>1159</v>
      </c>
      <c r="C2836" s="969"/>
      <c r="D2836" s="1010">
        <v>291662</v>
      </c>
      <c r="E2836" s="437">
        <v>333333</v>
      </c>
      <c r="F2836" s="1113">
        <v>500000</v>
      </c>
    </row>
    <row r="2837" spans="1:6" x14ac:dyDescent="0.25">
      <c r="A2837" s="1070">
        <v>220204</v>
      </c>
      <c r="B2837" s="987" t="s">
        <v>1173</v>
      </c>
      <c r="C2837" s="991">
        <f>SUM(C2838:C2843)</f>
        <v>405000</v>
      </c>
      <c r="D2837" s="991">
        <f t="shared" ref="D2837:E2837" si="594">SUM(D2838:D2843)</f>
        <v>324800</v>
      </c>
      <c r="E2837" s="991">
        <f t="shared" si="594"/>
        <v>400000</v>
      </c>
      <c r="F2837" s="991">
        <f>SUM(F2838:F2843)</f>
        <v>2050000</v>
      </c>
    </row>
    <row r="2838" spans="1:6" ht="21.75" customHeight="1" x14ac:dyDescent="0.25">
      <c r="A2838" s="1072">
        <v>22020401</v>
      </c>
      <c r="B2838" s="969" t="s">
        <v>1175</v>
      </c>
      <c r="C2838" s="969">
        <v>255000</v>
      </c>
      <c r="D2838" s="1010">
        <v>324800</v>
      </c>
      <c r="E2838" s="437">
        <v>400000</v>
      </c>
      <c r="F2838" s="1111">
        <v>1000000</v>
      </c>
    </row>
    <row r="2839" spans="1:6" ht="24" customHeight="1" x14ac:dyDescent="0.25">
      <c r="A2839" s="1072">
        <v>22020402</v>
      </c>
      <c r="B2839" s="969" t="s">
        <v>1177</v>
      </c>
      <c r="C2839" s="969">
        <v>150000</v>
      </c>
      <c r="D2839" s="437">
        <v>0</v>
      </c>
      <c r="E2839" s="437">
        <v>0</v>
      </c>
      <c r="F2839" s="1111">
        <v>200000</v>
      </c>
    </row>
    <row r="2840" spans="1:6" ht="21" customHeight="1" x14ac:dyDescent="0.25">
      <c r="A2840" s="1072">
        <v>22020403</v>
      </c>
      <c r="B2840" s="969" t="s">
        <v>1179</v>
      </c>
      <c r="C2840" s="969"/>
      <c r="D2840" s="437">
        <v>0</v>
      </c>
      <c r="E2840" s="437">
        <v>0</v>
      </c>
      <c r="F2840" s="1111">
        <v>200000</v>
      </c>
    </row>
    <row r="2841" spans="1:6" x14ac:dyDescent="0.25">
      <c r="A2841" s="1072">
        <v>22020404</v>
      </c>
      <c r="B2841" s="969" t="s">
        <v>1181</v>
      </c>
      <c r="C2841" s="969"/>
      <c r="D2841" s="437">
        <v>0</v>
      </c>
      <c r="E2841" s="437">
        <v>0</v>
      </c>
      <c r="F2841" s="1111">
        <v>250000</v>
      </c>
    </row>
    <row r="2842" spans="1:6" ht="29.25" customHeight="1" x14ac:dyDescent="0.25">
      <c r="A2842" s="1072">
        <v>22020405</v>
      </c>
      <c r="B2842" s="969" t="s">
        <v>1183</v>
      </c>
      <c r="C2842" s="969"/>
      <c r="D2842" s="437">
        <v>0</v>
      </c>
      <c r="E2842" s="437">
        <v>0</v>
      </c>
      <c r="F2842" s="1111">
        <v>400000</v>
      </c>
    </row>
    <row r="2843" spans="1:6" x14ac:dyDescent="0.25">
      <c r="A2843" s="1072">
        <v>22020406</v>
      </c>
      <c r="B2843" s="969" t="s">
        <v>1185</v>
      </c>
      <c r="C2843" s="969"/>
      <c r="D2843" s="437">
        <v>0</v>
      </c>
      <c r="E2843" s="437">
        <v>0</v>
      </c>
      <c r="F2843" s="437"/>
    </row>
    <row r="2844" spans="1:6" x14ac:dyDescent="0.25">
      <c r="A2844" s="1070">
        <v>220205</v>
      </c>
      <c r="B2844" s="987" t="s">
        <v>1189</v>
      </c>
      <c r="C2844" s="991">
        <f>SUM(C2845:C2847)</f>
        <v>0</v>
      </c>
      <c r="D2844" s="991">
        <f t="shared" ref="D2844:F2844" si="595">SUM(D2845:D2847)</f>
        <v>0</v>
      </c>
      <c r="E2844" s="991">
        <f t="shared" si="595"/>
        <v>546000</v>
      </c>
      <c r="F2844" s="991">
        <f t="shared" si="595"/>
        <v>1000000</v>
      </c>
    </row>
    <row r="2845" spans="1:6" ht="18.75" customHeight="1" x14ac:dyDescent="0.25">
      <c r="A2845" s="1072">
        <v>22020501</v>
      </c>
      <c r="B2845" s="969" t="s">
        <v>1368</v>
      </c>
      <c r="C2845" s="969"/>
      <c r="D2845" s="428">
        <v>0</v>
      </c>
      <c r="E2845" s="437">
        <v>0</v>
      </c>
      <c r="F2845" s="437"/>
    </row>
    <row r="2846" spans="1:6" ht="18.75" customHeight="1" x14ac:dyDescent="0.25">
      <c r="A2846" s="1072">
        <v>22020502</v>
      </c>
      <c r="B2846" s="969" t="s">
        <v>1193</v>
      </c>
      <c r="C2846" s="969"/>
      <c r="D2846" s="428">
        <v>0</v>
      </c>
      <c r="E2846" s="437">
        <v>0</v>
      </c>
      <c r="F2846" s="437"/>
    </row>
    <row r="2847" spans="1:6" ht="28.5" customHeight="1" x14ac:dyDescent="0.25">
      <c r="A2847" s="1072">
        <v>22020503</v>
      </c>
      <c r="B2847" s="969" t="s">
        <v>1307</v>
      </c>
      <c r="C2847" s="969"/>
      <c r="D2847" s="428">
        <v>0</v>
      </c>
      <c r="E2847" s="437">
        <v>546000</v>
      </c>
      <c r="F2847" s="1111">
        <v>1000000</v>
      </c>
    </row>
    <row r="2848" spans="1:6" ht="17.25" customHeight="1" x14ac:dyDescent="0.25">
      <c r="A2848" s="1070">
        <v>220206</v>
      </c>
      <c r="B2848" s="987" t="s">
        <v>1195</v>
      </c>
      <c r="C2848" s="991">
        <f>SUM(C2849:C2850)</f>
        <v>0</v>
      </c>
      <c r="D2848" s="991">
        <f t="shared" ref="D2848:F2848" si="596">SUM(D2849:D2850)</f>
        <v>0</v>
      </c>
      <c r="E2848" s="991">
        <f t="shared" si="596"/>
        <v>0</v>
      </c>
      <c r="F2848" s="991">
        <f t="shared" si="596"/>
        <v>200000</v>
      </c>
    </row>
    <row r="2849" spans="1:6" ht="17.25" customHeight="1" x14ac:dyDescent="0.25">
      <c r="A2849" s="1072">
        <v>22020601</v>
      </c>
      <c r="B2849" s="969" t="s">
        <v>1197</v>
      </c>
      <c r="C2849" s="969"/>
      <c r="D2849" s="437">
        <v>0</v>
      </c>
      <c r="E2849" s="437">
        <v>0</v>
      </c>
      <c r="F2849" s="437"/>
    </row>
    <row r="2850" spans="1:6" ht="24.75" customHeight="1" x14ac:dyDescent="0.25">
      <c r="A2850" s="1072">
        <v>22020605</v>
      </c>
      <c r="B2850" s="969" t="s">
        <v>1205</v>
      </c>
      <c r="C2850" s="969"/>
      <c r="D2850" s="437">
        <v>0</v>
      </c>
      <c r="E2850" s="437">
        <v>0</v>
      </c>
      <c r="F2850" s="1111">
        <v>200000</v>
      </c>
    </row>
    <row r="2851" spans="1:6" ht="30" customHeight="1" x14ac:dyDescent="0.25">
      <c r="A2851" s="1070">
        <v>220207</v>
      </c>
      <c r="B2851" s="987" t="s">
        <v>1285</v>
      </c>
      <c r="C2851" s="991">
        <f>SUM(C2852:C2855)</f>
        <v>0</v>
      </c>
      <c r="D2851" s="991">
        <f t="shared" ref="D2851:F2851" si="597">SUM(D2852:D2855)</f>
        <v>0</v>
      </c>
      <c r="E2851" s="991">
        <f t="shared" si="597"/>
        <v>0</v>
      </c>
      <c r="F2851" s="991">
        <f t="shared" si="597"/>
        <v>0</v>
      </c>
    </row>
    <row r="2852" spans="1:6" x14ac:dyDescent="0.25">
      <c r="A2852" s="1072">
        <v>22020701</v>
      </c>
      <c r="B2852" s="969" t="s">
        <v>1209</v>
      </c>
      <c r="C2852" s="969"/>
      <c r="D2852" s="437">
        <v>0</v>
      </c>
      <c r="E2852" s="437">
        <v>0</v>
      </c>
      <c r="F2852" s="437"/>
    </row>
    <row r="2853" spans="1:6" x14ac:dyDescent="0.25">
      <c r="A2853" s="1072">
        <v>22020702</v>
      </c>
      <c r="B2853" s="969" t="s">
        <v>1211</v>
      </c>
      <c r="C2853" s="969"/>
      <c r="D2853" s="437">
        <v>0</v>
      </c>
      <c r="E2853" s="437">
        <v>0</v>
      </c>
      <c r="F2853" s="437"/>
    </row>
    <row r="2854" spans="1:6" x14ac:dyDescent="0.25">
      <c r="A2854" s="1072">
        <v>22020703</v>
      </c>
      <c r="B2854" s="969" t="s">
        <v>1213</v>
      </c>
      <c r="C2854" s="969"/>
      <c r="D2854" s="437">
        <v>0</v>
      </c>
      <c r="E2854" s="437">
        <v>0</v>
      </c>
      <c r="F2854" s="437"/>
    </row>
    <row r="2855" spans="1:6" x14ac:dyDescent="0.25">
      <c r="A2855" s="1072">
        <v>22020704</v>
      </c>
      <c r="B2855" s="969" t="s">
        <v>1215</v>
      </c>
      <c r="C2855" s="969"/>
      <c r="D2855" s="437"/>
      <c r="E2855" s="437"/>
      <c r="F2855" s="437"/>
    </row>
    <row r="2856" spans="1:6" x14ac:dyDescent="0.25">
      <c r="A2856" s="1070">
        <v>220208</v>
      </c>
      <c r="B2856" s="987" t="s">
        <v>1217</v>
      </c>
      <c r="C2856" s="991">
        <f>SUM(C2857:C2858)</f>
        <v>0</v>
      </c>
      <c r="D2856" s="991">
        <f t="shared" ref="D2856:F2856" si="598">SUM(D2857:D2858)</f>
        <v>918750</v>
      </c>
      <c r="E2856" s="991">
        <f t="shared" si="598"/>
        <v>1050000</v>
      </c>
      <c r="F2856" s="991">
        <f t="shared" si="598"/>
        <v>3000000</v>
      </c>
    </row>
    <row r="2857" spans="1:6" ht="19.5" customHeight="1" x14ac:dyDescent="0.25">
      <c r="A2857" s="1072">
        <v>22020801</v>
      </c>
      <c r="B2857" s="969" t="s">
        <v>1219</v>
      </c>
      <c r="C2857" s="969"/>
      <c r="D2857" s="1010">
        <v>425833</v>
      </c>
      <c r="E2857" s="437">
        <v>486667</v>
      </c>
      <c r="F2857" s="1111">
        <v>1000000</v>
      </c>
    </row>
    <row r="2858" spans="1:6" ht="22.5" customHeight="1" x14ac:dyDescent="0.25">
      <c r="A2858" s="1072">
        <v>22020803</v>
      </c>
      <c r="B2858" s="969" t="s">
        <v>1223</v>
      </c>
      <c r="C2858" s="969"/>
      <c r="D2858" s="1010">
        <v>492917</v>
      </c>
      <c r="E2858" s="437">
        <v>563333</v>
      </c>
      <c r="F2858" s="1111">
        <v>2000000</v>
      </c>
    </row>
    <row r="2859" spans="1:6" x14ac:dyDescent="0.25">
      <c r="A2859" s="1070">
        <v>220210</v>
      </c>
      <c r="B2859" s="987" t="s">
        <v>1227</v>
      </c>
      <c r="C2859" s="991">
        <f>SUM(C2860:C2876)</f>
        <v>2065000</v>
      </c>
      <c r="D2859" s="991">
        <f>SUM(D2860:D2876)</f>
        <v>5816574</v>
      </c>
      <c r="E2859" s="991">
        <f>SUM(E2860:E2870)</f>
        <v>11241179</v>
      </c>
      <c r="F2859" s="991">
        <f>SUM(F2860:F2876)</f>
        <v>49663570</v>
      </c>
    </row>
    <row r="2860" spans="1:6" x14ac:dyDescent="0.25">
      <c r="A2860" s="1072">
        <v>22021001</v>
      </c>
      <c r="B2860" s="969" t="s">
        <v>1228</v>
      </c>
      <c r="C2860" s="969">
        <v>255000</v>
      </c>
      <c r="D2860" s="1010">
        <v>291667</v>
      </c>
      <c r="E2860" s="437">
        <v>513333</v>
      </c>
      <c r="F2860" s="1111">
        <v>1000000</v>
      </c>
    </row>
    <row r="2861" spans="1:6" x14ac:dyDescent="0.25">
      <c r="A2861" s="1072">
        <v>22021003</v>
      </c>
      <c r="B2861" s="969" t="s">
        <v>1229</v>
      </c>
      <c r="C2861" s="969"/>
      <c r="D2861" s="437">
        <v>0</v>
      </c>
      <c r="E2861" s="970">
        <v>0</v>
      </c>
      <c r="F2861" s="1111">
        <v>1000000</v>
      </c>
    </row>
    <row r="2862" spans="1:6" x14ac:dyDescent="0.25">
      <c r="A2862" s="1072">
        <v>22021006</v>
      </c>
      <c r="B2862" s="969" t="s">
        <v>1231</v>
      </c>
      <c r="C2862" s="969"/>
      <c r="D2862" s="437">
        <v>0</v>
      </c>
      <c r="E2862" s="437">
        <v>0</v>
      </c>
      <c r="F2862" s="437"/>
    </row>
    <row r="2863" spans="1:6" ht="23.25" customHeight="1" x14ac:dyDescent="0.25">
      <c r="A2863" s="1072">
        <v>22021007</v>
      </c>
      <c r="B2863" s="969" t="s">
        <v>1243</v>
      </c>
      <c r="C2863" s="969">
        <v>110000</v>
      </c>
      <c r="D2863" s="437">
        <v>0</v>
      </c>
      <c r="E2863" s="437">
        <v>500000</v>
      </c>
      <c r="F2863" s="1111">
        <v>5000000</v>
      </c>
    </row>
    <row r="2864" spans="1:6" ht="21" customHeight="1" x14ac:dyDescent="0.25">
      <c r="A2864" s="1072">
        <v>22021009</v>
      </c>
      <c r="B2864" s="1029" t="s">
        <v>2541</v>
      </c>
      <c r="C2864" s="969"/>
      <c r="D2864" s="437"/>
      <c r="E2864" s="437">
        <v>0</v>
      </c>
      <c r="F2864" s="1111">
        <v>200000</v>
      </c>
    </row>
    <row r="2865" spans="1:6" ht="18.75" customHeight="1" x14ac:dyDescent="0.25">
      <c r="A2865" s="1072">
        <v>22021014</v>
      </c>
      <c r="B2865" s="969" t="s">
        <v>1300</v>
      </c>
      <c r="C2865" s="969"/>
      <c r="D2865" s="437">
        <v>0</v>
      </c>
      <c r="E2865" s="437">
        <v>158645</v>
      </c>
      <c r="F2865" s="1111">
        <v>100000</v>
      </c>
    </row>
    <row r="2866" spans="1:6" ht="18.75" customHeight="1" x14ac:dyDescent="0.25">
      <c r="A2866" s="1072">
        <v>22021015</v>
      </c>
      <c r="B2866" s="969" t="s">
        <v>2651</v>
      </c>
      <c r="C2866" s="969"/>
      <c r="D2866" s="1010">
        <v>62657</v>
      </c>
      <c r="E2866" s="437">
        <v>71608</v>
      </c>
      <c r="F2866" s="1111">
        <v>2000000</v>
      </c>
    </row>
    <row r="2867" spans="1:6" ht="18.75" customHeight="1" x14ac:dyDescent="0.25">
      <c r="A2867" s="1072">
        <v>22021018</v>
      </c>
      <c r="B2867" s="969" t="s">
        <v>2652</v>
      </c>
      <c r="C2867" s="969"/>
      <c r="D2867" s="1010">
        <v>0</v>
      </c>
      <c r="E2867" s="437">
        <v>500000</v>
      </c>
      <c r="F2867" s="1111">
        <v>1087500</v>
      </c>
    </row>
    <row r="2868" spans="1:6" ht="23.25" customHeight="1" x14ac:dyDescent="0.25">
      <c r="A2868" s="1072">
        <v>22021021</v>
      </c>
      <c r="B2868" s="969" t="s">
        <v>1331</v>
      </c>
      <c r="C2868" s="969">
        <v>1000000</v>
      </c>
      <c r="D2868" s="437">
        <v>1250000</v>
      </c>
      <c r="E2868" s="437">
        <v>3036093</v>
      </c>
      <c r="F2868" s="1111">
        <v>15000000</v>
      </c>
    </row>
    <row r="2869" spans="1:6" ht="18.75" customHeight="1" x14ac:dyDescent="0.25">
      <c r="A2869" s="1073" t="s">
        <v>1344</v>
      </c>
      <c r="B2869" s="969" t="s">
        <v>1234</v>
      </c>
      <c r="C2869" s="969"/>
      <c r="D2869" s="437">
        <v>0</v>
      </c>
      <c r="E2869" s="437">
        <v>0</v>
      </c>
      <c r="F2869" s="437"/>
    </row>
    <row r="2870" spans="1:6" ht="18.75" customHeight="1" x14ac:dyDescent="0.25">
      <c r="A2870" s="1073">
        <v>22021023</v>
      </c>
      <c r="B2870" s="969" t="s">
        <v>1235</v>
      </c>
      <c r="C2870" s="969">
        <v>700000</v>
      </c>
      <c r="D2870" s="1010">
        <v>4212250</v>
      </c>
      <c r="E2870" s="970">
        <v>6461500</v>
      </c>
      <c r="F2870" s="1111">
        <v>16800000</v>
      </c>
    </row>
    <row r="2871" spans="1:6" ht="18" customHeight="1" x14ac:dyDescent="0.25">
      <c r="A2871" s="1114">
        <v>22021026</v>
      </c>
      <c r="B2871" s="1029" t="s">
        <v>1350</v>
      </c>
      <c r="C2871" s="121"/>
      <c r="D2871" s="1010">
        <v>0</v>
      </c>
      <c r="E2871" s="1010">
        <v>600000</v>
      </c>
      <c r="F2871" s="1111">
        <v>500000</v>
      </c>
    </row>
    <row r="2872" spans="1:6" ht="18" customHeight="1" x14ac:dyDescent="0.25">
      <c r="A2872" s="1114">
        <v>22021072</v>
      </c>
      <c r="B2872" s="1029" t="s">
        <v>2653</v>
      </c>
      <c r="C2872" s="121"/>
      <c r="D2872" s="1010">
        <v>0</v>
      </c>
      <c r="E2872" s="1010">
        <v>500000</v>
      </c>
      <c r="F2872" s="1010"/>
    </row>
    <row r="2873" spans="1:6" ht="18" customHeight="1" x14ac:dyDescent="0.25">
      <c r="A2873" s="1114">
        <v>22021073</v>
      </c>
      <c r="B2873" s="1029" t="s">
        <v>2654</v>
      </c>
      <c r="C2873" s="121"/>
      <c r="D2873" s="1010">
        <v>0</v>
      </c>
      <c r="E2873" s="1010">
        <v>500000</v>
      </c>
      <c r="F2873" s="1111">
        <v>200000</v>
      </c>
    </row>
    <row r="2874" spans="1:6" ht="18" customHeight="1" x14ac:dyDescent="0.25">
      <c r="A2874" s="1114">
        <v>22021074</v>
      </c>
      <c r="B2874" s="1029" t="s">
        <v>2655</v>
      </c>
      <c r="C2874" s="121">
        <v>0</v>
      </c>
      <c r="D2874" s="1010">
        <v>0</v>
      </c>
      <c r="E2874" s="1010">
        <v>500000</v>
      </c>
      <c r="F2874" s="1111">
        <v>2100000</v>
      </c>
    </row>
    <row r="2875" spans="1:6" ht="30" customHeight="1" x14ac:dyDescent="0.25">
      <c r="A2875" s="1114">
        <v>22021075</v>
      </c>
      <c r="B2875" s="1029" t="s">
        <v>2656</v>
      </c>
      <c r="C2875" s="121">
        <v>0</v>
      </c>
      <c r="D2875" s="1010">
        <v>0</v>
      </c>
      <c r="E2875" s="1010">
        <v>350000</v>
      </c>
      <c r="F2875" s="1111">
        <v>3676070</v>
      </c>
    </row>
    <row r="2876" spans="1:6" ht="18" customHeight="1" x14ac:dyDescent="0.25">
      <c r="A2876" s="1114">
        <v>22021095</v>
      </c>
      <c r="B2876" s="1029" t="s">
        <v>2657</v>
      </c>
      <c r="C2876" s="1110">
        <v>0</v>
      </c>
      <c r="D2876" s="1111"/>
      <c r="E2876" s="1110"/>
      <c r="F2876" s="1111">
        <v>1000000</v>
      </c>
    </row>
    <row r="2877" spans="1:6" x14ac:dyDescent="0.25">
      <c r="A2877" s="1084"/>
      <c r="B2877" s="978" t="s">
        <v>2658</v>
      </c>
      <c r="C2877" s="976">
        <f>SUM(C2818,C2822,C2825,C2831,C2837,C2844,C2848,C2851,C2856,C2859,C2878)</f>
        <v>3037154</v>
      </c>
      <c r="D2877" s="976">
        <f>SUM(D2818,D2822,D2825,D2831,D2837,D2844,D2848,D2851,D2856,D2859,D2878)</f>
        <v>12716592</v>
      </c>
      <c r="E2877" s="976">
        <f t="shared" ref="E2877" si="599">SUM(E2818,E2822,E2825,E2831,E2837,E2844,E2848,E2851,E2856,E2859,E2878)</f>
        <v>20345053</v>
      </c>
      <c r="F2877" s="976">
        <f>SUM(F2818,F2822,F2825,F2831,F2837,F2844,F2848,F2851,F2856,F2859,F2878)</f>
        <v>123208226</v>
      </c>
    </row>
    <row r="2878" spans="1:6" ht="19.5" customHeight="1" x14ac:dyDescent="0.25">
      <c r="A2878" s="1203">
        <v>2204</v>
      </c>
      <c r="B2878" s="1115" t="s">
        <v>1267</v>
      </c>
      <c r="C2878" s="1115">
        <f>SUM(C2879)</f>
        <v>0</v>
      </c>
      <c r="D2878" s="1115">
        <f t="shared" ref="D2878:F2879" si="600">SUM(D2879)</f>
        <v>0</v>
      </c>
      <c r="E2878" s="1115">
        <f t="shared" si="600"/>
        <v>0</v>
      </c>
      <c r="F2878" s="1115">
        <f t="shared" si="600"/>
        <v>6000000</v>
      </c>
    </row>
    <row r="2879" spans="1:6" ht="18.75" customHeight="1" x14ac:dyDescent="0.25">
      <c r="A2879" s="1203">
        <v>220401</v>
      </c>
      <c r="B2879" s="1115" t="s">
        <v>2659</v>
      </c>
      <c r="C2879" s="1115">
        <f>SUM(C2880)</f>
        <v>0</v>
      </c>
      <c r="D2879" s="1115">
        <f t="shared" si="600"/>
        <v>0</v>
      </c>
      <c r="E2879" s="1115">
        <f t="shared" si="600"/>
        <v>0</v>
      </c>
      <c r="F2879" s="1115">
        <f t="shared" si="600"/>
        <v>6000000</v>
      </c>
    </row>
    <row r="2880" spans="1:6" ht="25.5" x14ac:dyDescent="0.25">
      <c r="A2880" s="1114">
        <v>22040113</v>
      </c>
      <c r="B2880" s="1029" t="s">
        <v>2660</v>
      </c>
      <c r="C2880" s="1117"/>
      <c r="D2880" s="1118"/>
      <c r="E2880" s="1117"/>
      <c r="F2880" s="1111">
        <v>6000000</v>
      </c>
    </row>
    <row r="2881" spans="1:6" s="381" customFormat="1" x14ac:dyDescent="0.25">
      <c r="A2881" s="1116"/>
      <c r="B2881" s="1029"/>
      <c r="C2881" s="1117"/>
      <c r="D2881" s="1118"/>
      <c r="E2881" s="1117"/>
      <c r="F2881" s="1118"/>
    </row>
    <row r="2882" spans="1:6" ht="15" customHeight="1" x14ac:dyDescent="0.25">
      <c r="A2882" s="1456" t="s">
        <v>2633</v>
      </c>
      <c r="B2882" s="1456"/>
      <c r="C2882" s="1108"/>
      <c r="D2882" s="437"/>
      <c r="E2882" s="437"/>
      <c r="F2882" s="437"/>
    </row>
    <row r="2883" spans="1:6" ht="33" customHeight="1" x14ac:dyDescent="0.25">
      <c r="A2883" s="1452" t="s">
        <v>2661</v>
      </c>
      <c r="B2883" s="1452"/>
      <c r="C2883" s="813"/>
      <c r="D2883" s="813"/>
      <c r="E2883" s="437"/>
      <c r="F2883" s="437"/>
    </row>
    <row r="2884" spans="1:6" x14ac:dyDescent="0.25">
      <c r="A2884" s="1074">
        <v>21</v>
      </c>
      <c r="B2884" s="987" t="s">
        <v>1125</v>
      </c>
      <c r="C2884" s="966">
        <f>SUM(C2886:C2886)</f>
        <v>200929991</v>
      </c>
      <c r="D2884" s="966">
        <f t="shared" ref="D2884:F2884" si="601">SUM(D2886:D2886)</f>
        <v>194719079</v>
      </c>
      <c r="E2884" s="966">
        <f t="shared" si="601"/>
        <v>200977536.06666431</v>
      </c>
      <c r="F2884" s="966">
        <f t="shared" si="601"/>
        <v>217660643</v>
      </c>
    </row>
    <row r="2885" spans="1:6" s="812" customFormat="1" x14ac:dyDescent="0.25">
      <c r="A2885" s="1072">
        <v>2101</v>
      </c>
      <c r="B2885" s="813" t="s">
        <v>1126</v>
      </c>
      <c r="C2885" s="813"/>
      <c r="D2885" s="428"/>
      <c r="E2885" s="428"/>
      <c r="F2885" s="428"/>
    </row>
    <row r="2886" spans="1:6" x14ac:dyDescent="0.25">
      <c r="A2886" s="1072">
        <v>210101</v>
      </c>
      <c r="B2886" s="969" t="s">
        <v>1127</v>
      </c>
      <c r="C2886" s="969">
        <v>200929991</v>
      </c>
      <c r="D2886" s="437">
        <v>194719079</v>
      </c>
      <c r="E2886" s="445">
        <v>200977536.06666431</v>
      </c>
      <c r="F2886" s="1005">
        <v>217660643</v>
      </c>
    </row>
    <row r="2887" spans="1:6" x14ac:dyDescent="0.25">
      <c r="A2887" s="1070">
        <v>2202</v>
      </c>
      <c r="B2887" s="987" t="s">
        <v>1119</v>
      </c>
      <c r="C2887" s="987">
        <f>(C2954-C2884)</f>
        <v>182397900</v>
      </c>
      <c r="D2887" s="987">
        <f>(D2954-D2884)</f>
        <v>332503781</v>
      </c>
      <c r="E2887" s="987">
        <f>(E2954-E2884)</f>
        <v>417171253.08000004</v>
      </c>
      <c r="F2887" s="987">
        <f>(F2954-F2884)</f>
        <v>633230906</v>
      </c>
    </row>
    <row r="2888" spans="1:6" x14ac:dyDescent="0.25">
      <c r="A2888" s="1070">
        <v>220201</v>
      </c>
      <c r="B2888" s="987" t="s">
        <v>1129</v>
      </c>
      <c r="C2888" s="966">
        <f>SUM(C2889:C2891)</f>
        <v>5969000</v>
      </c>
      <c r="D2888" s="966">
        <f t="shared" ref="D2888:E2888" si="602">SUM(D2889:D2891)</f>
        <v>7623000</v>
      </c>
      <c r="E2888" s="966">
        <f t="shared" si="602"/>
        <v>10562333.5</v>
      </c>
      <c r="F2888" s="966">
        <f>SUM(F2889:F2891)</f>
        <v>11998667</v>
      </c>
    </row>
    <row r="2889" spans="1:6" x14ac:dyDescent="0.25">
      <c r="A2889" s="1072">
        <v>22020101</v>
      </c>
      <c r="B2889" s="969" t="s">
        <v>1131</v>
      </c>
      <c r="C2889" s="969">
        <v>1044000</v>
      </c>
      <c r="D2889" s="1005">
        <v>2233000</v>
      </c>
      <c r="E2889" s="1005">
        <v>3112333.5</v>
      </c>
      <c r="F2889" s="437">
        <v>1998667</v>
      </c>
    </row>
    <row r="2890" spans="1:6" ht="21" customHeight="1" x14ac:dyDescent="0.25">
      <c r="A2890" s="1072" t="s">
        <v>1132</v>
      </c>
      <c r="B2890" s="969" t="s">
        <v>1133</v>
      </c>
      <c r="C2890" s="969">
        <v>4925000</v>
      </c>
      <c r="D2890" s="437">
        <v>5390000</v>
      </c>
      <c r="E2890" s="428">
        <v>7450000</v>
      </c>
      <c r="F2890" s="437">
        <v>10000000</v>
      </c>
    </row>
    <row r="2891" spans="1:6" ht="18.75" customHeight="1" x14ac:dyDescent="0.25">
      <c r="A2891" s="1072" t="s">
        <v>1252</v>
      </c>
      <c r="B2891" s="969" t="s">
        <v>1253</v>
      </c>
      <c r="C2891" s="969"/>
      <c r="D2891" s="437"/>
      <c r="E2891" s="437"/>
      <c r="F2891" s="437"/>
    </row>
    <row r="2892" spans="1:6" x14ac:dyDescent="0.25">
      <c r="A2892" s="1074">
        <v>220202</v>
      </c>
      <c r="B2892" s="987" t="s">
        <v>1137</v>
      </c>
      <c r="C2892" s="966">
        <f>SUM(C2893:C2897)</f>
        <v>0</v>
      </c>
      <c r="D2892" s="966">
        <f t="shared" ref="D2892:E2892" si="603">SUM(D2893:D2897)</f>
        <v>526000</v>
      </c>
      <c r="E2892" s="966">
        <f t="shared" si="603"/>
        <v>576000</v>
      </c>
      <c r="F2892" s="966">
        <f>SUM(F2893:F2897)</f>
        <v>528000</v>
      </c>
    </row>
    <row r="2893" spans="1:6" x14ac:dyDescent="0.25">
      <c r="A2893" s="1072">
        <v>22020201</v>
      </c>
      <c r="B2893" s="969" t="s">
        <v>1139</v>
      </c>
      <c r="C2893" s="969"/>
      <c r="D2893" s="437">
        <v>0</v>
      </c>
      <c r="E2893" s="437"/>
      <c r="F2893" s="437"/>
    </row>
    <row r="2894" spans="1:6" x14ac:dyDescent="0.25">
      <c r="A2894" s="1072">
        <v>22020202</v>
      </c>
      <c r="B2894" s="969" t="s">
        <v>1141</v>
      </c>
      <c r="C2894" s="969"/>
      <c r="D2894" s="437"/>
      <c r="E2894" s="437"/>
      <c r="F2894" s="437"/>
    </row>
    <row r="2895" spans="1:6" x14ac:dyDescent="0.25">
      <c r="A2895" s="1072">
        <v>22020203</v>
      </c>
      <c r="B2895" s="969" t="s">
        <v>1143</v>
      </c>
      <c r="C2895" s="969"/>
      <c r="D2895" s="437"/>
      <c r="E2895" s="437"/>
      <c r="F2895" s="437"/>
    </row>
    <row r="2896" spans="1:6" s="381" customFormat="1" x14ac:dyDescent="0.25">
      <c r="A2896" s="1080">
        <v>22020204</v>
      </c>
      <c r="B2896" s="121" t="s">
        <v>1145</v>
      </c>
      <c r="C2896" s="121"/>
      <c r="D2896" s="1005">
        <v>526000</v>
      </c>
      <c r="E2896" s="1005">
        <v>576000</v>
      </c>
      <c r="F2896" s="1005">
        <v>528000</v>
      </c>
    </row>
    <row r="2897" spans="1:6" x14ac:dyDescent="0.25">
      <c r="A2897" s="1072">
        <v>22020205</v>
      </c>
      <c r="B2897" s="969" t="s">
        <v>1147</v>
      </c>
      <c r="C2897" s="969"/>
      <c r="D2897" s="437"/>
      <c r="E2897" s="437"/>
      <c r="F2897" s="437"/>
    </row>
    <row r="2898" spans="1:6" x14ac:dyDescent="0.25">
      <c r="A2898" s="1074">
        <v>220203</v>
      </c>
      <c r="B2898" s="987" t="s">
        <v>1149</v>
      </c>
      <c r="C2898" s="966">
        <f>SUM(C2899:C2905)</f>
        <v>36483000</v>
      </c>
      <c r="D2898" s="966">
        <f t="shared" ref="D2898:E2898" si="604">SUM(D2899:D2905)</f>
        <v>81070750</v>
      </c>
      <c r="E2898" s="966">
        <f t="shared" si="604"/>
        <v>104058750</v>
      </c>
      <c r="F2898" s="966">
        <f>SUM(F2899:F2905)</f>
        <v>199300000</v>
      </c>
    </row>
    <row r="2899" spans="1:6" x14ac:dyDescent="0.25">
      <c r="A2899" s="1072">
        <v>22020301</v>
      </c>
      <c r="B2899" s="969" t="s">
        <v>1151</v>
      </c>
      <c r="C2899" s="969">
        <v>1250000</v>
      </c>
      <c r="D2899" s="437">
        <v>1563750</v>
      </c>
      <c r="E2899" s="1031">
        <v>1613750</v>
      </c>
      <c r="F2899" s="437">
        <v>1800000</v>
      </c>
    </row>
    <row r="2900" spans="1:6" x14ac:dyDescent="0.25">
      <c r="A2900" s="1072">
        <v>22020302</v>
      </c>
      <c r="B2900" s="969" t="s">
        <v>1153</v>
      </c>
      <c r="C2900" s="969">
        <v>0</v>
      </c>
      <c r="D2900" s="437">
        <v>0</v>
      </c>
      <c r="E2900" s="1005"/>
      <c r="F2900" s="437"/>
    </row>
    <row r="2901" spans="1:6" x14ac:dyDescent="0.25">
      <c r="A2901" s="1072">
        <v>22020303</v>
      </c>
      <c r="B2901" s="969" t="s">
        <v>1239</v>
      </c>
      <c r="C2901" s="969">
        <v>450000</v>
      </c>
      <c r="D2901" s="437">
        <v>650000</v>
      </c>
      <c r="E2901" s="1031">
        <v>685000</v>
      </c>
      <c r="F2901" s="437">
        <v>500000</v>
      </c>
    </row>
    <row r="2902" spans="1:6" x14ac:dyDescent="0.25">
      <c r="A2902" s="1072">
        <v>22020304</v>
      </c>
      <c r="B2902" s="969" t="s">
        <v>1157</v>
      </c>
      <c r="C2902" s="969">
        <v>0</v>
      </c>
      <c r="D2902" s="437">
        <v>0</v>
      </c>
      <c r="E2902" s="437">
        <v>0</v>
      </c>
      <c r="F2902" s="1025">
        <v>1000000</v>
      </c>
    </row>
    <row r="2903" spans="1:6" x14ac:dyDescent="0.25">
      <c r="A2903" s="1072">
        <v>22020305</v>
      </c>
      <c r="B2903" s="969" t="s">
        <v>1159</v>
      </c>
      <c r="C2903" s="969">
        <v>0</v>
      </c>
      <c r="D2903" s="437">
        <v>0</v>
      </c>
      <c r="E2903" s="437">
        <v>0</v>
      </c>
      <c r="F2903" s="437"/>
    </row>
    <row r="2904" spans="1:6" x14ac:dyDescent="0.25">
      <c r="A2904" s="1072" t="s">
        <v>1168</v>
      </c>
      <c r="B2904" s="969" t="s">
        <v>2662</v>
      </c>
      <c r="C2904" s="969">
        <v>0</v>
      </c>
      <c r="D2904" s="437">
        <v>0</v>
      </c>
      <c r="E2904" s="437">
        <v>0</v>
      </c>
      <c r="F2904" s="437"/>
    </row>
    <row r="2905" spans="1:6" x14ac:dyDescent="0.25">
      <c r="A2905" s="1072" t="s">
        <v>1170</v>
      </c>
      <c r="B2905" s="969" t="s">
        <v>1171</v>
      </c>
      <c r="C2905" s="969">
        <v>34783000</v>
      </c>
      <c r="D2905" s="437">
        <v>78857000</v>
      </c>
      <c r="E2905" s="428">
        <v>101760000</v>
      </c>
      <c r="F2905" s="437">
        <v>196000000</v>
      </c>
    </row>
    <row r="2906" spans="1:6" x14ac:dyDescent="0.25">
      <c r="A2906" s="1074">
        <v>220204</v>
      </c>
      <c r="B2906" s="987" t="s">
        <v>1173</v>
      </c>
      <c r="C2906" s="966">
        <f>SUM(C2907:C2912)</f>
        <v>3525000</v>
      </c>
      <c r="D2906" s="966">
        <f t="shared" ref="D2906:E2906" si="605">SUM(D2907:D2912)</f>
        <v>3014848</v>
      </c>
      <c r="E2906" s="966">
        <f t="shared" si="605"/>
        <v>3140300</v>
      </c>
      <c r="F2906" s="966">
        <f>SUM(F2907:F2912)</f>
        <v>2822000</v>
      </c>
    </row>
    <row r="2907" spans="1:6" ht="21" customHeight="1" x14ac:dyDescent="0.25">
      <c r="A2907" s="1072">
        <v>22020401</v>
      </c>
      <c r="B2907" s="969" t="s">
        <v>1175</v>
      </c>
      <c r="C2907" s="969">
        <v>1540000</v>
      </c>
      <c r="D2907" s="437">
        <v>2073050</v>
      </c>
      <c r="E2907" s="445">
        <v>2195300</v>
      </c>
      <c r="F2907" s="437">
        <v>2000000</v>
      </c>
    </row>
    <row r="2908" spans="1:6" x14ac:dyDescent="0.25">
      <c r="A2908" s="1072">
        <v>22020402</v>
      </c>
      <c r="B2908" s="969" t="s">
        <v>1177</v>
      </c>
      <c r="C2908" s="969">
        <v>1985000</v>
      </c>
      <c r="D2908" s="437">
        <v>765000</v>
      </c>
      <c r="E2908" s="428">
        <v>765000</v>
      </c>
      <c r="F2908" s="437">
        <v>500000</v>
      </c>
    </row>
    <row r="2909" spans="1:6" x14ac:dyDescent="0.25">
      <c r="A2909" s="1072">
        <v>22020403</v>
      </c>
      <c r="B2909" s="969" t="s">
        <v>1179</v>
      </c>
      <c r="C2909" s="969">
        <v>0</v>
      </c>
      <c r="D2909" s="437">
        <v>0</v>
      </c>
      <c r="E2909" s="437">
        <v>0</v>
      </c>
      <c r="F2909" s="437"/>
    </row>
    <row r="2910" spans="1:6" ht="20.25" customHeight="1" x14ac:dyDescent="0.25">
      <c r="A2910" s="1072">
        <v>22020404</v>
      </c>
      <c r="B2910" s="969" t="s">
        <v>1181</v>
      </c>
      <c r="C2910" s="969">
        <v>0</v>
      </c>
      <c r="D2910" s="437">
        <v>0</v>
      </c>
      <c r="E2910" s="437">
        <v>0</v>
      </c>
      <c r="F2910" s="437"/>
    </row>
    <row r="2911" spans="1:6" ht="20.25" customHeight="1" x14ac:dyDescent="0.25">
      <c r="A2911" s="1072">
        <v>22020405</v>
      </c>
      <c r="B2911" s="969" t="s">
        <v>1183</v>
      </c>
      <c r="C2911" s="969">
        <v>0</v>
      </c>
      <c r="D2911" s="437">
        <v>176798</v>
      </c>
      <c r="E2911" s="428">
        <v>180000</v>
      </c>
      <c r="F2911" s="437">
        <v>322000</v>
      </c>
    </row>
    <row r="2912" spans="1:6" ht="20.25" customHeight="1" x14ac:dyDescent="0.25">
      <c r="A2912" s="1073" t="s">
        <v>1184</v>
      </c>
      <c r="B2912" s="969" t="s">
        <v>1185</v>
      </c>
      <c r="C2912" s="969">
        <v>0</v>
      </c>
      <c r="D2912" s="437">
        <v>0</v>
      </c>
      <c r="E2912" s="437">
        <v>0</v>
      </c>
      <c r="F2912" s="437"/>
    </row>
    <row r="2913" spans="1:6" ht="20.25" customHeight="1" x14ac:dyDescent="0.25">
      <c r="A2913" s="1074">
        <v>220205</v>
      </c>
      <c r="B2913" s="987" t="s">
        <v>1189</v>
      </c>
      <c r="C2913" s="966">
        <f>SUM(C2914:C2916)</f>
        <v>2963800</v>
      </c>
      <c r="D2913" s="966">
        <f t="shared" ref="D2913:E2913" si="606">SUM(D2914:D2916)</f>
        <v>5650500</v>
      </c>
      <c r="E2913" s="966">
        <f t="shared" si="606"/>
        <v>8034240</v>
      </c>
      <c r="F2913" s="966">
        <f>SUM(F2914:F2916)</f>
        <v>7000000</v>
      </c>
    </row>
    <row r="2914" spans="1:6" ht="20.25" customHeight="1" x14ac:dyDescent="0.25">
      <c r="A2914" s="1072">
        <v>22020501</v>
      </c>
      <c r="B2914" s="969" t="s">
        <v>1191</v>
      </c>
      <c r="C2914" s="969">
        <v>1592800</v>
      </c>
      <c r="D2914" s="437">
        <v>735000</v>
      </c>
      <c r="E2914" s="445">
        <v>3000000</v>
      </c>
      <c r="F2914" s="1025">
        <v>2000000</v>
      </c>
    </row>
    <row r="2915" spans="1:6" ht="20.25" customHeight="1" x14ac:dyDescent="0.25">
      <c r="A2915" s="1072">
        <v>22020502</v>
      </c>
      <c r="B2915" s="969" t="s">
        <v>1193</v>
      </c>
      <c r="C2915" s="969">
        <v>0</v>
      </c>
      <c r="D2915" s="437">
        <v>0</v>
      </c>
      <c r="E2915" s="445">
        <v>0</v>
      </c>
      <c r="F2915" s="437"/>
    </row>
    <row r="2916" spans="1:6" ht="25.5" x14ac:dyDescent="0.25">
      <c r="A2916" s="1072">
        <v>22020503</v>
      </c>
      <c r="B2916" s="969" t="s">
        <v>1307</v>
      </c>
      <c r="C2916" s="969">
        <v>1371000</v>
      </c>
      <c r="D2916" s="1005">
        <v>4915500</v>
      </c>
      <c r="E2916" s="970">
        <v>5034240</v>
      </c>
      <c r="F2916" s="1081">
        <v>5000000</v>
      </c>
    </row>
    <row r="2917" spans="1:6" x14ac:dyDescent="0.25">
      <c r="A2917" s="1074">
        <v>220206</v>
      </c>
      <c r="B2917" s="987" t="s">
        <v>1195</v>
      </c>
      <c r="C2917" s="966">
        <f>SUM(C2918:C2919)</f>
        <v>6150000</v>
      </c>
      <c r="D2917" s="966">
        <f t="shared" ref="D2917:F2917" si="607">SUM(D2918:D2919)</f>
        <v>0</v>
      </c>
      <c r="E2917" s="966">
        <f t="shared" si="607"/>
        <v>0</v>
      </c>
      <c r="F2917" s="966">
        <f t="shared" si="607"/>
        <v>0</v>
      </c>
    </row>
    <row r="2918" spans="1:6" x14ac:dyDescent="0.25">
      <c r="A2918" s="1072">
        <v>22020601</v>
      </c>
      <c r="B2918" s="969" t="s">
        <v>1197</v>
      </c>
      <c r="C2918" s="969">
        <v>6150000</v>
      </c>
      <c r="D2918" s="437"/>
      <c r="E2918" s="437"/>
      <c r="F2918" s="437"/>
    </row>
    <row r="2919" spans="1:6" x14ac:dyDescent="0.25">
      <c r="A2919" s="1072">
        <v>22020605</v>
      </c>
      <c r="B2919" s="969" t="s">
        <v>1205</v>
      </c>
      <c r="C2919" s="969"/>
      <c r="D2919" s="437"/>
      <c r="E2919" s="437"/>
      <c r="F2919" s="437"/>
    </row>
    <row r="2920" spans="1:6" x14ac:dyDescent="0.25">
      <c r="A2920" s="1074">
        <v>220207</v>
      </c>
      <c r="B2920" s="987" t="s">
        <v>1207</v>
      </c>
      <c r="C2920" s="966">
        <f>SUM(C2921:C2924)</f>
        <v>0</v>
      </c>
      <c r="D2920" s="966">
        <f t="shared" ref="D2920:F2920" si="608">SUM(D2921:D2924)</f>
        <v>0</v>
      </c>
      <c r="E2920" s="966">
        <f t="shared" si="608"/>
        <v>0</v>
      </c>
      <c r="F2920" s="966">
        <f t="shared" si="608"/>
        <v>0</v>
      </c>
    </row>
    <row r="2921" spans="1:6" x14ac:dyDescent="0.25">
      <c r="A2921" s="1072">
        <v>22020701</v>
      </c>
      <c r="B2921" s="969" t="s">
        <v>1209</v>
      </c>
      <c r="C2921" s="969"/>
      <c r="D2921" s="437"/>
      <c r="E2921" s="437"/>
      <c r="F2921" s="437"/>
    </row>
    <row r="2922" spans="1:6" x14ac:dyDescent="0.25">
      <c r="A2922" s="1072">
        <v>22020702</v>
      </c>
      <c r="B2922" s="969" t="s">
        <v>1211</v>
      </c>
      <c r="C2922" s="969"/>
      <c r="D2922" s="437"/>
      <c r="E2922" s="437"/>
      <c r="F2922" s="437"/>
    </row>
    <row r="2923" spans="1:6" x14ac:dyDescent="0.25">
      <c r="A2923" s="1072">
        <v>22020703</v>
      </c>
      <c r="B2923" s="969" t="s">
        <v>1213</v>
      </c>
      <c r="C2923" s="969"/>
      <c r="D2923" s="437"/>
      <c r="E2923" s="437"/>
      <c r="F2923" s="437"/>
    </row>
    <row r="2924" spans="1:6" x14ac:dyDescent="0.25">
      <c r="A2924" s="1072">
        <v>22020704</v>
      </c>
      <c r="B2924" s="969" t="s">
        <v>1215</v>
      </c>
      <c r="C2924" s="969"/>
      <c r="D2924" s="437"/>
      <c r="E2924" s="437"/>
      <c r="F2924" s="437"/>
    </row>
    <row r="2925" spans="1:6" x14ac:dyDescent="0.25">
      <c r="A2925" s="1074">
        <v>220208</v>
      </c>
      <c r="B2925" s="987" t="s">
        <v>2663</v>
      </c>
      <c r="C2925" s="966">
        <f>SUM(C2926:C2927)</f>
        <v>1500000</v>
      </c>
      <c r="D2925" s="966">
        <f t="shared" ref="D2925:E2925" si="609">SUM(D2926:D2927)</f>
        <v>6456233</v>
      </c>
      <c r="E2925" s="966">
        <f t="shared" si="609"/>
        <v>6492739.5800000001</v>
      </c>
      <c r="F2925" s="966">
        <f>SUM(F2926:F2927)</f>
        <v>5492739</v>
      </c>
    </row>
    <row r="2926" spans="1:6" ht="18.75" customHeight="1" x14ac:dyDescent="0.25">
      <c r="A2926" s="1072">
        <v>22020801</v>
      </c>
      <c r="B2926" s="969" t="s">
        <v>1219</v>
      </c>
      <c r="C2926" s="969"/>
      <c r="D2926" s="1025">
        <v>5041858</v>
      </c>
      <c r="E2926" s="445">
        <v>5078364.58</v>
      </c>
      <c r="F2926" s="445">
        <v>4078364</v>
      </c>
    </row>
    <row r="2927" spans="1:6" ht="18" customHeight="1" x14ac:dyDescent="0.25">
      <c r="A2927" s="1072">
        <v>22020803</v>
      </c>
      <c r="B2927" s="969" t="s">
        <v>1223</v>
      </c>
      <c r="C2927" s="969">
        <v>1500000</v>
      </c>
      <c r="D2927" s="437">
        <v>1414375</v>
      </c>
      <c r="E2927" s="428">
        <v>1414375</v>
      </c>
      <c r="F2927" s="1025">
        <v>1414375</v>
      </c>
    </row>
    <row r="2928" spans="1:6" x14ac:dyDescent="0.25">
      <c r="A2928" s="1074">
        <v>220210</v>
      </c>
      <c r="B2928" s="987" t="s">
        <v>1227</v>
      </c>
      <c r="C2928" s="966">
        <f>SUM(C2929:C2953)</f>
        <v>125807100</v>
      </c>
      <c r="D2928" s="966">
        <f>SUM(D2929:D2953)</f>
        <v>228162450</v>
      </c>
      <c r="E2928" s="966">
        <f>SUM(E2929:E2953)</f>
        <v>284306890</v>
      </c>
      <c r="F2928" s="966">
        <f>SUM(F2929:F2953)</f>
        <v>406089500</v>
      </c>
    </row>
    <row r="2929" spans="1:6" ht="22.5" customHeight="1" x14ac:dyDescent="0.25">
      <c r="A2929" s="1072">
        <v>22021001</v>
      </c>
      <c r="B2929" s="969" t="s">
        <v>1228</v>
      </c>
      <c r="C2929" s="969">
        <v>800000</v>
      </c>
      <c r="D2929" s="437">
        <v>1050000</v>
      </c>
      <c r="E2929" s="437">
        <v>1050000</v>
      </c>
      <c r="F2929" s="437">
        <v>1200000</v>
      </c>
    </row>
    <row r="2930" spans="1:6" x14ac:dyDescent="0.25">
      <c r="A2930" s="1072">
        <v>22021003</v>
      </c>
      <c r="B2930" s="969" t="s">
        <v>1229</v>
      </c>
      <c r="C2930" s="969"/>
      <c r="D2930" s="437">
        <v>430000</v>
      </c>
      <c r="E2930" s="445">
        <v>430000</v>
      </c>
      <c r="F2930" s="428">
        <v>400000</v>
      </c>
    </row>
    <row r="2931" spans="1:6" x14ac:dyDescent="0.25">
      <c r="A2931" s="1072">
        <v>22021006</v>
      </c>
      <c r="B2931" s="969" t="s">
        <v>1231</v>
      </c>
      <c r="C2931" s="969"/>
      <c r="D2931" s="437">
        <v>0</v>
      </c>
      <c r="E2931" s="445">
        <v>0</v>
      </c>
      <c r="F2931" s="437">
        <v>40000</v>
      </c>
    </row>
    <row r="2932" spans="1:6" x14ac:dyDescent="0.25">
      <c r="A2932" s="1072">
        <v>22021007</v>
      </c>
      <c r="B2932" s="969" t="s">
        <v>1243</v>
      </c>
      <c r="C2932" s="969"/>
      <c r="D2932" s="437">
        <v>0</v>
      </c>
      <c r="E2932" s="445">
        <v>0</v>
      </c>
      <c r="F2932" s="437"/>
    </row>
    <row r="2933" spans="1:6" x14ac:dyDescent="0.25">
      <c r="A2933" s="1072">
        <v>22021009</v>
      </c>
      <c r="B2933" s="969" t="s">
        <v>2541</v>
      </c>
      <c r="C2933" s="969"/>
      <c r="D2933" s="437">
        <v>1975000</v>
      </c>
      <c r="E2933" s="445">
        <v>7784000</v>
      </c>
      <c r="F2933" s="445">
        <v>5000000</v>
      </c>
    </row>
    <row r="2934" spans="1:6" x14ac:dyDescent="0.25">
      <c r="A2934" s="1073">
        <v>22021010</v>
      </c>
      <c r="B2934" s="969" t="s">
        <v>2664</v>
      </c>
      <c r="C2934" s="969"/>
      <c r="D2934" s="437">
        <v>0</v>
      </c>
      <c r="E2934" s="445">
        <v>4000000</v>
      </c>
      <c r="F2934" s="445"/>
    </row>
    <row r="2935" spans="1:6" ht="20.25" customHeight="1" x14ac:dyDescent="0.25">
      <c r="A2935" s="1073">
        <v>22021014</v>
      </c>
      <c r="B2935" s="969" t="s">
        <v>1300</v>
      </c>
      <c r="C2935" s="969"/>
      <c r="D2935" s="437">
        <v>246000</v>
      </c>
      <c r="E2935" s="445">
        <v>288000</v>
      </c>
      <c r="F2935" s="437">
        <v>250000</v>
      </c>
    </row>
    <row r="2936" spans="1:6" s="381" customFormat="1" ht="17.25" customHeight="1" x14ac:dyDescent="0.25">
      <c r="A2936" s="1073">
        <v>22021016</v>
      </c>
      <c r="B2936" s="1226" t="s">
        <v>2672</v>
      </c>
      <c r="C2936" s="1106">
        <v>0</v>
      </c>
      <c r="D2936" s="1005">
        <v>0</v>
      </c>
      <c r="E2936" s="445">
        <v>0</v>
      </c>
      <c r="F2936" s="1005">
        <v>2500000</v>
      </c>
    </row>
    <row r="2937" spans="1:6" ht="17.25" customHeight="1" x14ac:dyDescent="0.25">
      <c r="A2937" s="1073">
        <v>22021017</v>
      </c>
      <c r="B2937" s="440" t="s">
        <v>2673</v>
      </c>
      <c r="C2937" s="557">
        <v>0</v>
      </c>
      <c r="D2937" s="557">
        <v>0</v>
      </c>
      <c r="E2937" s="437">
        <v>0</v>
      </c>
      <c r="F2937" s="437">
        <v>3000000</v>
      </c>
    </row>
    <row r="2938" spans="1:6" ht="24.75" customHeight="1" x14ac:dyDescent="0.25">
      <c r="A2938" s="1073">
        <v>22021021</v>
      </c>
      <c r="B2938" s="969" t="s">
        <v>1331</v>
      </c>
      <c r="C2938" s="969"/>
      <c r="D2938" s="437">
        <v>756000</v>
      </c>
      <c r="E2938" s="445">
        <v>765000</v>
      </c>
      <c r="F2938" s="437">
        <v>1000000</v>
      </c>
    </row>
    <row r="2939" spans="1:6" x14ac:dyDescent="0.25">
      <c r="A2939" s="1073">
        <v>22021022</v>
      </c>
      <c r="B2939" s="969" t="s">
        <v>1234</v>
      </c>
      <c r="C2939" s="969"/>
      <c r="D2939" s="437">
        <v>486000</v>
      </c>
      <c r="E2939" s="445">
        <v>500000</v>
      </c>
      <c r="F2939" s="437">
        <v>500000</v>
      </c>
    </row>
    <row r="2940" spans="1:6" ht="23.25" customHeight="1" x14ac:dyDescent="0.25">
      <c r="A2940" s="1073">
        <v>22021023</v>
      </c>
      <c r="B2940" s="969" t="s">
        <v>1235</v>
      </c>
      <c r="C2940" s="969">
        <v>3340000</v>
      </c>
      <c r="D2940" s="428">
        <v>9400500</v>
      </c>
      <c r="E2940" s="445">
        <v>20000000</v>
      </c>
      <c r="F2940" s="437">
        <v>15000000</v>
      </c>
    </row>
    <row r="2941" spans="1:6" ht="23.25" customHeight="1" x14ac:dyDescent="0.25">
      <c r="A2941" s="1073">
        <v>22021026</v>
      </c>
      <c r="B2941" s="969" t="s">
        <v>787</v>
      </c>
      <c r="C2941" s="969">
        <v>3609000</v>
      </c>
      <c r="D2941" s="437">
        <v>5488000</v>
      </c>
      <c r="E2941" s="445">
        <v>5580500</v>
      </c>
      <c r="F2941" s="437">
        <v>5580500</v>
      </c>
    </row>
    <row r="2942" spans="1:6" ht="18" customHeight="1" x14ac:dyDescent="0.25">
      <c r="A2942" s="1073">
        <v>22021027</v>
      </c>
      <c r="B2942" s="969" t="s">
        <v>1273</v>
      </c>
      <c r="C2942" s="969">
        <v>0</v>
      </c>
      <c r="D2942" s="437"/>
      <c r="E2942" s="437"/>
      <c r="F2942" s="437"/>
    </row>
    <row r="2943" spans="1:6" ht="17.25" customHeight="1" x14ac:dyDescent="0.25">
      <c r="A2943" s="1073">
        <v>22021034</v>
      </c>
      <c r="B2943" s="969" t="s">
        <v>2542</v>
      </c>
      <c r="C2943" s="969">
        <v>117363800</v>
      </c>
      <c r="D2943" s="437">
        <v>142734650</v>
      </c>
      <c r="E2943" s="445">
        <v>147661650</v>
      </c>
      <c r="F2943" s="437">
        <v>220475000</v>
      </c>
    </row>
    <row r="2944" spans="1:6" ht="17.25" customHeight="1" x14ac:dyDescent="0.25">
      <c r="A2944" s="1073">
        <v>22021058</v>
      </c>
      <c r="B2944" s="969" t="s">
        <v>2665</v>
      </c>
      <c r="C2944" s="969">
        <v>0</v>
      </c>
      <c r="D2944" s="428">
        <v>0</v>
      </c>
      <c r="E2944" s="445">
        <v>150000</v>
      </c>
      <c r="F2944" s="437">
        <v>150000</v>
      </c>
    </row>
    <row r="2945" spans="1:6" ht="17.25" customHeight="1" x14ac:dyDescent="0.25">
      <c r="A2945" s="1073">
        <v>22021062</v>
      </c>
      <c r="B2945" s="969" t="s">
        <v>2666</v>
      </c>
      <c r="C2945" s="969">
        <v>694300</v>
      </c>
      <c r="D2945" s="428">
        <v>0</v>
      </c>
      <c r="E2945" s="428">
        <v>0</v>
      </c>
      <c r="F2945" s="437">
        <v>1200000</v>
      </c>
    </row>
    <row r="2946" spans="1:6" ht="22.5" customHeight="1" x14ac:dyDescent="0.25">
      <c r="A2946" s="1073">
        <v>22021065</v>
      </c>
      <c r="B2946" s="969" t="s">
        <v>2667</v>
      </c>
      <c r="C2946" s="969"/>
      <c r="D2946" s="428"/>
      <c r="E2946" s="428">
        <v>0</v>
      </c>
      <c r="F2946" s="428"/>
    </row>
    <row r="2947" spans="1:6" ht="22.5" customHeight="1" x14ac:dyDescent="0.25">
      <c r="A2947" s="1073">
        <v>22021066</v>
      </c>
      <c r="B2947" s="1016" t="s">
        <v>2668</v>
      </c>
      <c r="C2947" s="1016"/>
      <c r="D2947" s="428">
        <v>0</v>
      </c>
      <c r="E2947" s="428">
        <v>0</v>
      </c>
      <c r="F2947" s="437">
        <v>3000000</v>
      </c>
    </row>
    <row r="2948" spans="1:6" ht="23.25" customHeight="1" x14ac:dyDescent="0.25">
      <c r="A2948" s="1073">
        <v>22021067</v>
      </c>
      <c r="B2948" s="1016" t="s">
        <v>2669</v>
      </c>
      <c r="C2948" s="1016"/>
      <c r="D2948" s="428">
        <v>1248000</v>
      </c>
      <c r="E2948" s="445">
        <v>3000000</v>
      </c>
      <c r="F2948" s="437">
        <v>32024000</v>
      </c>
    </row>
    <row r="2949" spans="1:6" ht="34.5" customHeight="1" x14ac:dyDescent="0.25">
      <c r="A2949" s="1073">
        <v>22021068</v>
      </c>
      <c r="B2949" s="1016" t="s">
        <v>2670</v>
      </c>
      <c r="C2949" s="1016"/>
      <c r="D2949" s="428"/>
      <c r="E2949" s="445">
        <v>200000</v>
      </c>
      <c r="F2949" s="437">
        <v>200000</v>
      </c>
    </row>
    <row r="2950" spans="1:6" ht="24.75" customHeight="1" x14ac:dyDescent="0.25">
      <c r="A2950" s="1073">
        <v>22021069</v>
      </c>
      <c r="B2950" s="969" t="s">
        <v>2671</v>
      </c>
      <c r="C2950" s="969"/>
      <c r="D2950" s="1016">
        <v>64348300</v>
      </c>
      <c r="E2950" s="437">
        <v>92897740</v>
      </c>
      <c r="F2950" s="437">
        <v>100000000</v>
      </c>
    </row>
    <row r="2951" spans="1:6" ht="24.75" customHeight="1" x14ac:dyDescent="0.25">
      <c r="A2951" s="1073">
        <v>22021096</v>
      </c>
      <c r="B2951" s="45" t="s">
        <v>2674</v>
      </c>
      <c r="C2951" s="557">
        <v>0</v>
      </c>
      <c r="D2951" s="557">
        <v>0</v>
      </c>
      <c r="E2951" s="437">
        <v>0</v>
      </c>
      <c r="F2951" s="437">
        <v>3000000</v>
      </c>
    </row>
    <row r="2952" spans="1:6" x14ac:dyDescent="0.25">
      <c r="A2952" s="1073">
        <v>22021097</v>
      </c>
      <c r="B2952" s="45" t="s">
        <v>2675</v>
      </c>
      <c r="C2952" s="557"/>
      <c r="D2952" s="557"/>
      <c r="E2952" s="437"/>
      <c r="F2952" s="437">
        <v>1000000</v>
      </c>
    </row>
    <row r="2953" spans="1:6" ht="26.25" customHeight="1" x14ac:dyDescent="0.25">
      <c r="A2953" s="1073">
        <v>22021098</v>
      </c>
      <c r="B2953" s="45" t="s">
        <v>2676</v>
      </c>
      <c r="C2953" s="557">
        <v>0</v>
      </c>
      <c r="D2953" s="557">
        <v>0</v>
      </c>
      <c r="E2953" s="437">
        <v>0</v>
      </c>
      <c r="F2953" s="437">
        <v>10570000</v>
      </c>
    </row>
    <row r="2954" spans="1:6" x14ac:dyDescent="0.25">
      <c r="A2954" s="1109"/>
      <c r="B2954" s="978" t="s">
        <v>2677</v>
      </c>
      <c r="C2954" s="976">
        <f>SUM(C2884,C2888,C2892,C2898,C2906,C2913,C2917,C2920,C2925,C2928)</f>
        <v>383327891</v>
      </c>
      <c r="D2954" s="976">
        <f>SUM(D2884,D2888,D2892,D2898,D2906,D2913,D2917,D2920,D2925,D2928)</f>
        <v>527222860</v>
      </c>
      <c r="E2954" s="976">
        <f>SUM(E2884,E2888,E2892,E2898,E2906,E2913,E2917,E2920,E2925,E2928)</f>
        <v>618148789.14666438</v>
      </c>
      <c r="F2954" s="976">
        <f>SUM(F2884,F2888,F2892,F2898,F2906,F2913,F2917,F2920,F2925,F2928)</f>
        <v>850891549</v>
      </c>
    </row>
    <row r="2955" spans="1:6" s="381" customFormat="1" x14ac:dyDescent="0.25">
      <c r="A2955" s="1030"/>
      <c r="B2955" s="1105"/>
      <c r="C2955" s="1105"/>
      <c r="D2955" s="1005"/>
      <c r="E2955" s="1005"/>
      <c r="F2955" s="1005"/>
    </row>
    <row r="2956" spans="1:6" ht="15" customHeight="1" x14ac:dyDescent="0.25">
      <c r="A2956" s="1456" t="s">
        <v>2633</v>
      </c>
      <c r="B2956" s="1456"/>
      <c r="C2956" s="1108"/>
      <c r="D2956" s="437"/>
      <c r="E2956" s="437"/>
      <c r="F2956" s="437"/>
    </row>
    <row r="2957" spans="1:6" ht="36" customHeight="1" x14ac:dyDescent="0.25">
      <c r="A2957" s="1452" t="s">
        <v>2678</v>
      </c>
      <c r="B2957" s="1452"/>
      <c r="C2957" s="813"/>
      <c r="D2957" s="437"/>
      <c r="E2957" s="437"/>
      <c r="F2957" s="437"/>
    </row>
    <row r="2958" spans="1:6" x14ac:dyDescent="0.25">
      <c r="A2958" s="1074">
        <v>21</v>
      </c>
      <c r="B2958" s="1076" t="s">
        <v>1125</v>
      </c>
      <c r="C2958" s="966">
        <f>SUM(C2960:C2960)</f>
        <v>21672525</v>
      </c>
      <c r="D2958" s="966">
        <f t="shared" ref="D2958:F2958" si="610">SUM(D2960:D2960)</f>
        <v>21400067</v>
      </c>
      <c r="E2958" s="966">
        <f t="shared" si="610"/>
        <v>24147335.16</v>
      </c>
      <c r="F2958" s="966">
        <f t="shared" si="610"/>
        <v>27222426</v>
      </c>
    </row>
    <row r="2959" spans="1:6" s="812" customFormat="1" x14ac:dyDescent="0.25">
      <c r="A2959" s="1072">
        <v>2101</v>
      </c>
      <c r="B2959" s="813" t="s">
        <v>1126</v>
      </c>
      <c r="C2959" s="813"/>
      <c r="D2959" s="428"/>
      <c r="E2959" s="428"/>
      <c r="F2959" s="437"/>
    </row>
    <row r="2960" spans="1:6" x14ac:dyDescent="0.25">
      <c r="A2960" s="1072">
        <v>210101</v>
      </c>
      <c r="B2960" s="969" t="s">
        <v>1127</v>
      </c>
      <c r="C2960" s="969">
        <v>21672525</v>
      </c>
      <c r="D2960" s="437">
        <v>21400067</v>
      </c>
      <c r="E2960" s="437">
        <v>24147335.16</v>
      </c>
      <c r="F2960" s="437">
        <v>27222426</v>
      </c>
    </row>
    <row r="2961" spans="1:6" x14ac:dyDescent="0.25">
      <c r="A2961" s="1070">
        <v>2202</v>
      </c>
      <c r="B2961" s="987" t="s">
        <v>1119</v>
      </c>
      <c r="C2961" s="997">
        <f>(C3010-C2958)</f>
        <v>700000</v>
      </c>
      <c r="D2961" s="997">
        <f t="shared" ref="D2961:F2961" si="611">(D3010-D2958)</f>
        <v>1685360.6599999964</v>
      </c>
      <c r="E2961" s="997">
        <f t="shared" si="611"/>
        <v>1827000</v>
      </c>
      <c r="F2961" s="997">
        <f t="shared" si="611"/>
        <v>4252666</v>
      </c>
    </row>
    <row r="2962" spans="1:6" x14ac:dyDescent="0.25">
      <c r="A2962" s="1070">
        <v>220201</v>
      </c>
      <c r="B2962" s="987" t="s">
        <v>1129</v>
      </c>
      <c r="C2962" s="966">
        <f>SUM(C2963:C2964)</f>
        <v>50000</v>
      </c>
      <c r="D2962" s="966">
        <f t="shared" ref="D2962:F2962" si="612">SUM(D2963:D2964)</f>
        <v>210000</v>
      </c>
      <c r="E2962" s="966">
        <f t="shared" si="612"/>
        <v>210000</v>
      </c>
      <c r="F2962" s="966">
        <f t="shared" si="612"/>
        <v>250000</v>
      </c>
    </row>
    <row r="2963" spans="1:6" ht="18" customHeight="1" x14ac:dyDescent="0.25">
      <c r="A2963" s="1072">
        <v>22020101</v>
      </c>
      <c r="B2963" s="969" t="s">
        <v>1131</v>
      </c>
      <c r="C2963" s="969">
        <v>50000</v>
      </c>
      <c r="D2963" s="453">
        <v>210000</v>
      </c>
      <c r="E2963" s="437">
        <v>210000</v>
      </c>
      <c r="F2963" s="428">
        <v>250000</v>
      </c>
    </row>
    <row r="2964" spans="1:6" x14ac:dyDescent="0.25">
      <c r="A2964" s="1072" t="s">
        <v>1252</v>
      </c>
      <c r="B2964" s="969" t="s">
        <v>1253</v>
      </c>
      <c r="C2964" s="969"/>
      <c r="D2964" s="428">
        <v>0</v>
      </c>
      <c r="E2964" s="428">
        <v>0</v>
      </c>
      <c r="F2964" s="428">
        <v>0</v>
      </c>
    </row>
    <row r="2965" spans="1:6" x14ac:dyDescent="0.25">
      <c r="A2965" s="1070">
        <v>220202</v>
      </c>
      <c r="B2965" s="987" t="s">
        <v>1137</v>
      </c>
      <c r="C2965" s="966">
        <f>SUM(C2966:C2970)</f>
        <v>0</v>
      </c>
      <c r="D2965" s="966">
        <f t="shared" ref="D2965:F2965" si="613">SUM(D2966:D2970)</f>
        <v>0</v>
      </c>
      <c r="E2965" s="966">
        <f t="shared" si="613"/>
        <v>0</v>
      </c>
      <c r="F2965" s="966">
        <f t="shared" si="613"/>
        <v>0</v>
      </c>
    </row>
    <row r="2966" spans="1:6" x14ac:dyDescent="0.25">
      <c r="A2966" s="1072">
        <v>22020201</v>
      </c>
      <c r="B2966" s="969" t="s">
        <v>1139</v>
      </c>
      <c r="C2966" s="969"/>
      <c r="D2966" s="428">
        <v>0</v>
      </c>
      <c r="E2966" s="428">
        <v>0</v>
      </c>
      <c r="F2966" s="437">
        <v>0</v>
      </c>
    </row>
    <row r="2967" spans="1:6" x14ac:dyDescent="0.25">
      <c r="A2967" s="1072">
        <v>22020202</v>
      </c>
      <c r="B2967" s="969" t="s">
        <v>1141</v>
      </c>
      <c r="C2967" s="969"/>
      <c r="D2967" s="428">
        <v>0</v>
      </c>
      <c r="E2967" s="428">
        <v>0</v>
      </c>
      <c r="F2967" s="437">
        <v>0</v>
      </c>
    </row>
    <row r="2968" spans="1:6" x14ac:dyDescent="0.25">
      <c r="A2968" s="1072">
        <v>22020203</v>
      </c>
      <c r="B2968" s="969" t="s">
        <v>1143</v>
      </c>
      <c r="C2968" s="969"/>
      <c r="D2968" s="428">
        <v>0</v>
      </c>
      <c r="E2968" s="428">
        <v>0</v>
      </c>
      <c r="F2968" s="437">
        <v>0</v>
      </c>
    </row>
    <row r="2969" spans="1:6" x14ac:dyDescent="0.25">
      <c r="A2969" s="1072">
        <v>22020204</v>
      </c>
      <c r="B2969" s="969" t="s">
        <v>1145</v>
      </c>
      <c r="C2969" s="969"/>
      <c r="D2969" s="428">
        <v>0</v>
      </c>
      <c r="E2969" s="428">
        <v>0</v>
      </c>
      <c r="F2969" s="437">
        <v>0</v>
      </c>
    </row>
    <row r="2970" spans="1:6" x14ac:dyDescent="0.25">
      <c r="A2970" s="1072">
        <v>22020205</v>
      </c>
      <c r="B2970" s="969" t="s">
        <v>1147</v>
      </c>
      <c r="C2970" s="969"/>
      <c r="D2970" s="428">
        <v>0</v>
      </c>
      <c r="E2970" s="428">
        <v>0</v>
      </c>
      <c r="F2970" s="437">
        <v>0</v>
      </c>
    </row>
    <row r="2971" spans="1:6" x14ac:dyDescent="0.25">
      <c r="A2971" s="1070">
        <v>220203</v>
      </c>
      <c r="B2971" s="987" t="s">
        <v>1149</v>
      </c>
      <c r="C2971" s="966">
        <f>SUM(C2972:C2976)</f>
        <v>50000</v>
      </c>
      <c r="D2971" s="966">
        <f t="shared" ref="D2971:F2971" si="614">SUM(D2972:D2976)</f>
        <v>260583</v>
      </c>
      <c r="E2971" s="966">
        <f t="shared" si="614"/>
        <v>270000</v>
      </c>
      <c r="F2971" s="966">
        <f t="shared" si="614"/>
        <v>262666</v>
      </c>
    </row>
    <row r="2972" spans="1:6" x14ac:dyDescent="0.25">
      <c r="A2972" s="1072">
        <v>22020301</v>
      </c>
      <c r="B2972" s="969" t="s">
        <v>1151</v>
      </c>
      <c r="C2972" s="969">
        <v>50000</v>
      </c>
      <c r="D2972" s="437">
        <v>164583</v>
      </c>
      <c r="E2972" s="437">
        <v>170000</v>
      </c>
      <c r="F2972" s="428">
        <v>166666</v>
      </c>
    </row>
    <row r="2973" spans="1:6" x14ac:dyDescent="0.25">
      <c r="A2973" s="1072">
        <v>22020302</v>
      </c>
      <c r="B2973" s="969" t="s">
        <v>1153</v>
      </c>
      <c r="C2973" s="969"/>
      <c r="D2973" s="428">
        <v>0</v>
      </c>
      <c r="E2973" s="428">
        <v>0</v>
      </c>
      <c r="F2973" s="437">
        <v>0</v>
      </c>
    </row>
    <row r="2974" spans="1:6" x14ac:dyDescent="0.25">
      <c r="A2974" s="1072">
        <v>22020303</v>
      </c>
      <c r="B2974" s="969" t="s">
        <v>1239</v>
      </c>
      <c r="C2974" s="969"/>
      <c r="D2974" s="437">
        <v>96000</v>
      </c>
      <c r="E2974" s="437">
        <v>100000</v>
      </c>
      <c r="F2974" s="428">
        <v>96000</v>
      </c>
    </row>
    <row r="2975" spans="1:6" x14ac:dyDescent="0.25">
      <c r="A2975" s="1072">
        <v>22020304</v>
      </c>
      <c r="B2975" s="969" t="s">
        <v>1157</v>
      </c>
      <c r="C2975" s="969"/>
      <c r="D2975" s="428">
        <v>0</v>
      </c>
      <c r="E2975" s="428">
        <v>0</v>
      </c>
      <c r="F2975" s="437"/>
    </row>
    <row r="2976" spans="1:6" ht="25.5" x14ac:dyDescent="0.25">
      <c r="A2976" s="1072">
        <v>22020305</v>
      </c>
      <c r="B2976" s="969" t="s">
        <v>2679</v>
      </c>
      <c r="C2976" s="969"/>
      <c r="D2976" s="428">
        <v>0</v>
      </c>
      <c r="E2976" s="428">
        <v>0</v>
      </c>
      <c r="F2976" s="437">
        <v>0</v>
      </c>
    </row>
    <row r="2977" spans="1:6" x14ac:dyDescent="0.25">
      <c r="A2977" s="1070">
        <v>220204</v>
      </c>
      <c r="B2977" s="987" t="s">
        <v>1173</v>
      </c>
      <c r="C2977" s="966">
        <f>SUM(C2978:C2982)</f>
        <v>100000</v>
      </c>
      <c r="D2977" s="966">
        <f t="shared" ref="D2977:F2977" si="615">SUM(D2978:D2982)</f>
        <v>498194.32999999996</v>
      </c>
      <c r="E2977" s="966">
        <f t="shared" si="615"/>
        <v>500000</v>
      </c>
      <c r="F2977" s="966">
        <f t="shared" si="615"/>
        <v>540000</v>
      </c>
    </row>
    <row r="2978" spans="1:6" x14ac:dyDescent="0.25">
      <c r="A2978" s="1072">
        <v>22020401</v>
      </c>
      <c r="B2978" s="969" t="s">
        <v>1175</v>
      </c>
      <c r="C2978" s="969">
        <v>50000</v>
      </c>
      <c r="D2978" s="437">
        <v>248194.33</v>
      </c>
      <c r="E2978" s="437">
        <v>250000</v>
      </c>
      <c r="F2978" s="437">
        <v>290000</v>
      </c>
    </row>
    <row r="2979" spans="1:6" x14ac:dyDescent="0.25">
      <c r="A2979" s="1072">
        <v>22020402</v>
      </c>
      <c r="B2979" s="969" t="s">
        <v>1177</v>
      </c>
      <c r="C2979" s="969">
        <v>50000</v>
      </c>
      <c r="D2979" s="437">
        <v>250000</v>
      </c>
      <c r="E2979" s="437">
        <v>250000</v>
      </c>
      <c r="F2979" s="437">
        <v>250000</v>
      </c>
    </row>
    <row r="2980" spans="1:6" x14ac:dyDescent="0.25">
      <c r="A2980" s="1072">
        <v>22020403</v>
      </c>
      <c r="B2980" s="969" t="s">
        <v>1179</v>
      </c>
      <c r="C2980" s="969"/>
      <c r="D2980" s="428">
        <v>0</v>
      </c>
      <c r="E2980" s="428">
        <v>0</v>
      </c>
      <c r="F2980" s="437">
        <v>0</v>
      </c>
    </row>
    <row r="2981" spans="1:6" x14ac:dyDescent="0.25">
      <c r="A2981" s="1072">
        <v>22020404</v>
      </c>
      <c r="B2981" s="969" t="s">
        <v>1181</v>
      </c>
      <c r="C2981" s="969"/>
      <c r="D2981" s="428">
        <v>0</v>
      </c>
      <c r="E2981" s="428">
        <v>0</v>
      </c>
      <c r="F2981" s="437">
        <v>0</v>
      </c>
    </row>
    <row r="2982" spans="1:6" x14ac:dyDescent="0.25">
      <c r="A2982" s="1072">
        <v>22020405</v>
      </c>
      <c r="B2982" s="969" t="s">
        <v>1183</v>
      </c>
      <c r="C2982" s="969"/>
      <c r="D2982" s="428">
        <v>0</v>
      </c>
      <c r="E2982" s="428">
        <v>0</v>
      </c>
      <c r="F2982" s="437">
        <v>0</v>
      </c>
    </row>
    <row r="2983" spans="1:6" x14ac:dyDescent="0.25">
      <c r="A2983" s="1070">
        <v>220205</v>
      </c>
      <c r="B2983" s="987" t="s">
        <v>1189</v>
      </c>
      <c r="C2983" s="966">
        <f>SUM(C2984:C2985)</f>
        <v>0</v>
      </c>
      <c r="D2983" s="966">
        <f t="shared" ref="D2983:F2983" si="616">SUM(D2984:D2985)</f>
        <v>0</v>
      </c>
      <c r="E2983" s="966">
        <f t="shared" si="616"/>
        <v>0</v>
      </c>
      <c r="F2983" s="966">
        <f t="shared" si="616"/>
        <v>350000</v>
      </c>
    </row>
    <row r="2984" spans="1:6" x14ac:dyDescent="0.25">
      <c r="A2984" s="1072">
        <v>22020501</v>
      </c>
      <c r="B2984" s="969" t="s">
        <v>1368</v>
      </c>
      <c r="C2984" s="969"/>
      <c r="D2984" s="428">
        <v>0</v>
      </c>
      <c r="E2984" s="437">
        <v>0</v>
      </c>
      <c r="F2984" s="437">
        <v>350000</v>
      </c>
    </row>
    <row r="2985" spans="1:6" x14ac:dyDescent="0.25">
      <c r="A2985" s="1072">
        <v>22020502</v>
      </c>
      <c r="B2985" s="969" t="s">
        <v>1193</v>
      </c>
      <c r="C2985" s="969"/>
      <c r="D2985" s="428">
        <v>0</v>
      </c>
      <c r="E2985" s="428">
        <v>0</v>
      </c>
      <c r="F2985" s="437">
        <v>0</v>
      </c>
    </row>
    <row r="2986" spans="1:6" x14ac:dyDescent="0.25">
      <c r="A2986" s="1070">
        <v>220206</v>
      </c>
      <c r="B2986" s="987" t="s">
        <v>1195</v>
      </c>
      <c r="C2986" s="966">
        <f>SUM(C2987:C2988)</f>
        <v>0</v>
      </c>
      <c r="D2986" s="966">
        <f t="shared" ref="D2986:F2986" si="617">SUM(D2987:D2988)</f>
        <v>0</v>
      </c>
      <c r="E2986" s="966">
        <f t="shared" si="617"/>
        <v>0</v>
      </c>
      <c r="F2986" s="966">
        <f t="shared" si="617"/>
        <v>0</v>
      </c>
    </row>
    <row r="2987" spans="1:6" x14ac:dyDescent="0.25">
      <c r="A2987" s="1072">
        <v>22020601</v>
      </c>
      <c r="B2987" s="969" t="s">
        <v>1197</v>
      </c>
      <c r="C2987" s="969"/>
      <c r="D2987" s="428">
        <v>0</v>
      </c>
      <c r="E2987" s="428">
        <v>0</v>
      </c>
      <c r="F2987" s="437">
        <v>0</v>
      </c>
    </row>
    <row r="2988" spans="1:6" x14ac:dyDescent="0.25">
      <c r="A2988" s="1072">
        <v>22020605</v>
      </c>
      <c r="B2988" s="969" t="s">
        <v>1205</v>
      </c>
      <c r="C2988" s="969"/>
      <c r="D2988" s="428">
        <v>0</v>
      </c>
      <c r="E2988" s="428">
        <v>0</v>
      </c>
      <c r="F2988" s="437">
        <v>0</v>
      </c>
    </row>
    <row r="2989" spans="1:6" x14ac:dyDescent="0.25">
      <c r="A2989" s="1070">
        <v>220207</v>
      </c>
      <c r="B2989" s="987" t="s">
        <v>1207</v>
      </c>
      <c r="C2989" s="966">
        <f>SUM(C2990:C2993)</f>
        <v>0</v>
      </c>
      <c r="D2989" s="966">
        <f t="shared" ref="D2989:F2989" si="618">SUM(D2990:D2993)</f>
        <v>0</v>
      </c>
      <c r="E2989" s="966">
        <f t="shared" si="618"/>
        <v>0</v>
      </c>
      <c r="F2989" s="966">
        <f t="shared" si="618"/>
        <v>0</v>
      </c>
    </row>
    <row r="2990" spans="1:6" x14ac:dyDescent="0.25">
      <c r="A2990" s="1072">
        <v>22020701</v>
      </c>
      <c r="B2990" s="969" t="s">
        <v>1209</v>
      </c>
      <c r="C2990" s="969"/>
      <c r="D2990" s="428">
        <v>0</v>
      </c>
      <c r="E2990" s="428">
        <v>0</v>
      </c>
      <c r="F2990" s="437">
        <v>0</v>
      </c>
    </row>
    <row r="2991" spans="1:6" x14ac:dyDescent="0.25">
      <c r="A2991" s="1072">
        <v>22020702</v>
      </c>
      <c r="B2991" s="969" t="s">
        <v>1211</v>
      </c>
      <c r="C2991" s="969"/>
      <c r="D2991" s="428">
        <v>0</v>
      </c>
      <c r="E2991" s="428">
        <v>0</v>
      </c>
      <c r="F2991" s="437">
        <v>0</v>
      </c>
    </row>
    <row r="2992" spans="1:6" x14ac:dyDescent="0.25">
      <c r="A2992" s="1072">
        <v>22020703</v>
      </c>
      <c r="B2992" s="969" t="s">
        <v>1213</v>
      </c>
      <c r="C2992" s="969"/>
      <c r="D2992" s="428">
        <v>0</v>
      </c>
      <c r="E2992" s="428">
        <v>0</v>
      </c>
      <c r="F2992" s="437">
        <v>0</v>
      </c>
    </row>
    <row r="2993" spans="1:6" x14ac:dyDescent="0.25">
      <c r="A2993" s="1072">
        <v>22020704</v>
      </c>
      <c r="B2993" s="969" t="s">
        <v>1215</v>
      </c>
      <c r="C2993" s="969"/>
      <c r="D2993" s="428">
        <v>0</v>
      </c>
      <c r="E2993" s="428">
        <v>0</v>
      </c>
      <c r="F2993" s="437">
        <v>0</v>
      </c>
    </row>
    <row r="2994" spans="1:6" x14ac:dyDescent="0.25">
      <c r="A2994" s="1070">
        <v>220208</v>
      </c>
      <c r="B2994" s="987" t="s">
        <v>1217</v>
      </c>
      <c r="C2994" s="966">
        <f>SUM(C2995:C2996)</f>
        <v>0</v>
      </c>
      <c r="D2994" s="966">
        <f t="shared" ref="D2994:F2994" si="619">SUM(D2995:D2996)</f>
        <v>420389</v>
      </c>
      <c r="E2994" s="966">
        <f t="shared" si="619"/>
        <v>450000</v>
      </c>
      <c r="F2994" s="966">
        <f t="shared" si="619"/>
        <v>750000</v>
      </c>
    </row>
    <row r="2995" spans="1:6" x14ac:dyDescent="0.25">
      <c r="A2995" s="1072">
        <v>22020801</v>
      </c>
      <c r="B2995" s="969" t="s">
        <v>1219</v>
      </c>
      <c r="C2995" s="969">
        <v>0</v>
      </c>
      <c r="D2995" s="437">
        <v>270389</v>
      </c>
      <c r="E2995" s="437">
        <v>300000</v>
      </c>
      <c r="F2995" s="437">
        <v>400000</v>
      </c>
    </row>
    <row r="2996" spans="1:6" x14ac:dyDescent="0.25">
      <c r="A2996" s="1072">
        <v>22020803</v>
      </c>
      <c r="B2996" s="969" t="s">
        <v>1223</v>
      </c>
      <c r="C2996" s="969">
        <v>0</v>
      </c>
      <c r="D2996" s="453">
        <v>150000</v>
      </c>
      <c r="E2996" s="437">
        <v>150000</v>
      </c>
      <c r="F2996" s="437">
        <v>350000</v>
      </c>
    </row>
    <row r="2997" spans="1:6" x14ac:dyDescent="0.25">
      <c r="A2997" s="1070">
        <v>220210</v>
      </c>
      <c r="B2997" s="987" t="s">
        <v>1227</v>
      </c>
      <c r="C2997" s="966">
        <f>SUM(C2998:C3009)</f>
        <v>500000</v>
      </c>
      <c r="D2997" s="966">
        <f t="shared" ref="D2997:E2997" si="620">SUM(D2998:D3009)</f>
        <v>296194.33</v>
      </c>
      <c r="E2997" s="966">
        <f t="shared" si="620"/>
        <v>397000</v>
      </c>
      <c r="F2997" s="966">
        <f>SUM(F2998:F3009)</f>
        <v>2100000</v>
      </c>
    </row>
    <row r="2998" spans="1:6" x14ac:dyDescent="0.25">
      <c r="A2998" s="1072">
        <v>22021001</v>
      </c>
      <c r="B2998" s="969" t="s">
        <v>1228</v>
      </c>
      <c r="C2998" s="969">
        <v>100000</v>
      </c>
      <c r="D2998" s="453">
        <v>68194.33</v>
      </c>
      <c r="E2998" s="437">
        <v>69000</v>
      </c>
      <c r="F2998" s="437">
        <v>150000</v>
      </c>
    </row>
    <row r="2999" spans="1:6" ht="18" customHeight="1" x14ac:dyDescent="0.25">
      <c r="A2999" s="1072">
        <v>22021003</v>
      </c>
      <c r="B2999" s="969" t="s">
        <v>1229</v>
      </c>
      <c r="C2999" s="969">
        <v>0</v>
      </c>
      <c r="D2999" s="453">
        <v>0</v>
      </c>
      <c r="E2999" s="437">
        <v>0</v>
      </c>
      <c r="F2999" s="437">
        <v>0</v>
      </c>
    </row>
    <row r="3000" spans="1:6" x14ac:dyDescent="0.25">
      <c r="A3000" s="1072" t="s">
        <v>1298</v>
      </c>
      <c r="B3000" s="969" t="s">
        <v>1231</v>
      </c>
      <c r="C3000" s="969">
        <v>0</v>
      </c>
      <c r="D3000" s="453">
        <v>0</v>
      </c>
      <c r="E3000" s="437">
        <v>0</v>
      </c>
      <c r="F3000" s="428">
        <v>200000</v>
      </c>
    </row>
    <row r="3001" spans="1:6" x14ac:dyDescent="0.25">
      <c r="A3001" s="1072" t="s">
        <v>1299</v>
      </c>
      <c r="B3001" s="969" t="s">
        <v>1243</v>
      </c>
      <c r="C3001" s="969">
        <v>0</v>
      </c>
      <c r="D3001" s="453">
        <v>0</v>
      </c>
      <c r="E3001" s="437">
        <v>0</v>
      </c>
      <c r="F3001" s="437">
        <v>100000</v>
      </c>
    </row>
    <row r="3002" spans="1:6" x14ac:dyDescent="0.25">
      <c r="A3002" s="1072">
        <v>22021010</v>
      </c>
      <c r="B3002" s="969" t="s">
        <v>2680</v>
      </c>
      <c r="C3002" s="969">
        <v>0</v>
      </c>
      <c r="D3002" s="453">
        <v>0</v>
      </c>
      <c r="E3002" s="437">
        <v>50000</v>
      </c>
      <c r="F3002" s="437">
        <v>200000</v>
      </c>
    </row>
    <row r="3003" spans="1:6" x14ac:dyDescent="0.25">
      <c r="A3003" s="1072">
        <v>22021014</v>
      </c>
      <c r="B3003" s="969" t="s">
        <v>1300</v>
      </c>
      <c r="C3003" s="969">
        <v>0</v>
      </c>
      <c r="D3003" s="453">
        <v>0</v>
      </c>
      <c r="E3003" s="437">
        <v>50000</v>
      </c>
      <c r="F3003" s="437">
        <v>100000</v>
      </c>
    </row>
    <row r="3004" spans="1:6" x14ac:dyDescent="0.25">
      <c r="A3004" s="1072">
        <v>22021021</v>
      </c>
      <c r="B3004" s="969" t="s">
        <v>1331</v>
      </c>
      <c r="C3004" s="969">
        <v>0</v>
      </c>
      <c r="D3004" s="453">
        <v>0</v>
      </c>
      <c r="E3004" s="437">
        <v>0</v>
      </c>
      <c r="F3004" s="428">
        <v>350000</v>
      </c>
    </row>
    <row r="3005" spans="1:6" x14ac:dyDescent="0.25">
      <c r="A3005" s="1073" t="s">
        <v>1344</v>
      </c>
      <c r="B3005" s="969" t="s">
        <v>1234</v>
      </c>
      <c r="C3005" s="969">
        <v>400000</v>
      </c>
      <c r="D3005" s="453">
        <v>150000</v>
      </c>
      <c r="E3005" s="437">
        <v>150000</v>
      </c>
      <c r="F3005" s="437">
        <v>100000</v>
      </c>
    </row>
    <row r="3006" spans="1:6" x14ac:dyDescent="0.25">
      <c r="A3006" s="1073">
        <v>22021023</v>
      </c>
      <c r="B3006" s="969" t="s">
        <v>1235</v>
      </c>
      <c r="C3006" s="969">
        <v>0</v>
      </c>
      <c r="D3006" s="453">
        <v>0</v>
      </c>
      <c r="E3006" s="437">
        <v>0</v>
      </c>
      <c r="F3006" s="437">
        <v>500000</v>
      </c>
    </row>
    <row r="3007" spans="1:6" x14ac:dyDescent="0.25">
      <c r="A3007" s="1073">
        <v>22021026</v>
      </c>
      <c r="B3007" s="969" t="s">
        <v>787</v>
      </c>
      <c r="C3007" s="433"/>
      <c r="D3007" s="453">
        <v>78000</v>
      </c>
      <c r="E3007" s="437">
        <v>78000</v>
      </c>
      <c r="F3007" s="437">
        <v>100000</v>
      </c>
    </row>
    <row r="3008" spans="1:6" x14ac:dyDescent="0.25">
      <c r="A3008" s="1073">
        <v>22021058</v>
      </c>
      <c r="B3008" s="969" t="s">
        <v>2665</v>
      </c>
      <c r="C3008" s="969"/>
      <c r="D3008" s="453">
        <v>0</v>
      </c>
      <c r="E3008" s="428">
        <v>0</v>
      </c>
      <c r="F3008" s="437">
        <v>300000</v>
      </c>
    </row>
    <row r="3009" spans="1:6" x14ac:dyDescent="0.25">
      <c r="A3009" s="1073">
        <v>22021059</v>
      </c>
      <c r="B3009" s="969" t="s">
        <v>2681</v>
      </c>
      <c r="C3009" s="969"/>
      <c r="D3009" s="453">
        <v>0</v>
      </c>
      <c r="E3009" s="437">
        <v>0</v>
      </c>
      <c r="F3009" s="437"/>
    </row>
    <row r="3010" spans="1:6" x14ac:dyDescent="0.25">
      <c r="A3010" s="1084"/>
      <c r="B3010" s="978" t="s">
        <v>2682</v>
      </c>
      <c r="C3010" s="976">
        <f>SUM(C2958,C2962,C2965,C2971,C2977,C2983,C2986,C2989,C2994,C2997)</f>
        <v>22372525</v>
      </c>
      <c r="D3010" s="976">
        <f t="shared" ref="D3010:E3010" si="621">SUM(D2958,D2962,D2965,D2971,D2977,D2983,D2986,D2989,D2994,D2997)</f>
        <v>23085427.659999996</v>
      </c>
      <c r="E3010" s="976">
        <f t="shared" si="621"/>
        <v>25974335.16</v>
      </c>
      <c r="F3010" s="976">
        <f>SUM(F2958,F2962,F2965,F2971,F2977,F2983,F2986,F2989,F2994,F2997)</f>
        <v>31475092</v>
      </c>
    </row>
    <row r="3011" spans="1:6" s="381" customFormat="1" x14ac:dyDescent="0.25">
      <c r="A3011" s="1056"/>
      <c r="B3011" s="1207"/>
      <c r="C3011" s="1207"/>
      <c r="D3011" s="1005"/>
      <c r="E3011" s="1005"/>
      <c r="F3011" s="1005"/>
    </row>
    <row r="3012" spans="1:6" ht="15" customHeight="1" x14ac:dyDescent="0.25">
      <c r="A3012" s="1456" t="s">
        <v>2633</v>
      </c>
      <c r="B3012" s="1456"/>
      <c r="C3012" s="1108"/>
      <c r="D3012" s="437"/>
      <c r="E3012" s="437"/>
      <c r="F3012" s="990"/>
    </row>
    <row r="3013" spans="1:6" ht="30.75" customHeight="1" x14ac:dyDescent="0.25">
      <c r="A3013" s="1452" t="s">
        <v>2683</v>
      </c>
      <c r="B3013" s="1452"/>
      <c r="C3013" s="813"/>
      <c r="D3013" s="437"/>
      <c r="E3013" s="437"/>
      <c r="F3013" s="437"/>
    </row>
    <row r="3014" spans="1:6" x14ac:dyDescent="0.25">
      <c r="A3014" s="1070">
        <v>21</v>
      </c>
      <c r="B3014" s="987" t="s">
        <v>1125</v>
      </c>
      <c r="C3014" s="966">
        <f>SUM(C3016:C3016)</f>
        <v>6667438264</v>
      </c>
      <c r="D3014" s="966">
        <f t="shared" ref="D3014:F3014" si="622">SUM(D3016:D3016)</f>
        <v>6399070994</v>
      </c>
      <c r="E3014" s="966">
        <f t="shared" si="622"/>
        <v>6448552721</v>
      </c>
      <c r="F3014" s="966">
        <f t="shared" si="622"/>
        <v>6991969408</v>
      </c>
    </row>
    <row r="3015" spans="1:6" s="812" customFormat="1" x14ac:dyDescent="0.25">
      <c r="A3015" s="1071">
        <v>2101</v>
      </c>
      <c r="B3015" s="813" t="s">
        <v>1126</v>
      </c>
      <c r="C3015" s="813"/>
      <c r="D3015" s="427"/>
      <c r="E3015" s="427"/>
      <c r="F3015" s="437"/>
    </row>
    <row r="3016" spans="1:6" x14ac:dyDescent="0.25">
      <c r="A3016" s="1072">
        <v>210101</v>
      </c>
      <c r="B3016" s="969" t="s">
        <v>1127</v>
      </c>
      <c r="C3016" s="969">
        <v>6667438264</v>
      </c>
      <c r="D3016" s="453">
        <v>6399070994</v>
      </c>
      <c r="E3016" s="453">
        <v>6448552721</v>
      </c>
      <c r="F3016" s="437">
        <v>6991969408</v>
      </c>
    </row>
    <row r="3017" spans="1:6" x14ac:dyDescent="0.25">
      <c r="A3017" s="1070">
        <v>2202</v>
      </c>
      <c r="B3017" s="987" t="s">
        <v>1119</v>
      </c>
      <c r="C3017" s="997">
        <f>(C3071-C3014)</f>
        <v>30126000</v>
      </c>
      <c r="D3017" s="997">
        <f t="shared" ref="D3017:F3017" si="623">(D3071-D3014)</f>
        <v>6995250</v>
      </c>
      <c r="E3017" s="997">
        <f t="shared" si="623"/>
        <v>13747000</v>
      </c>
      <c r="F3017" s="997">
        <f t="shared" si="623"/>
        <v>37496000</v>
      </c>
    </row>
    <row r="3018" spans="1:6" x14ac:dyDescent="0.25">
      <c r="A3018" s="1070">
        <v>220201</v>
      </c>
      <c r="B3018" s="987" t="s">
        <v>1129</v>
      </c>
      <c r="C3018" s="966">
        <f>SUM(C3019:C3021)</f>
        <v>0</v>
      </c>
      <c r="D3018" s="966">
        <f t="shared" ref="D3018:E3018" si="624">SUM(D3019:D3021)</f>
        <v>0</v>
      </c>
      <c r="E3018" s="966">
        <f t="shared" si="624"/>
        <v>0</v>
      </c>
      <c r="F3018" s="966">
        <f>SUM(F3019:F3021)</f>
        <v>1365000</v>
      </c>
    </row>
    <row r="3019" spans="1:6" x14ac:dyDescent="0.25">
      <c r="A3019" s="1072">
        <v>22020101</v>
      </c>
      <c r="B3019" s="969" t="s">
        <v>1131</v>
      </c>
      <c r="C3019" s="969"/>
      <c r="D3019" s="437">
        <v>0</v>
      </c>
      <c r="E3019" s="453">
        <v>0</v>
      </c>
      <c r="F3019" s="437">
        <v>1365000</v>
      </c>
    </row>
    <row r="3020" spans="1:6" ht="16.5" customHeight="1" x14ac:dyDescent="0.25">
      <c r="A3020" s="1072">
        <v>22020102</v>
      </c>
      <c r="B3020" s="969" t="s">
        <v>1133</v>
      </c>
      <c r="C3020" s="969"/>
      <c r="D3020" s="437">
        <v>0</v>
      </c>
      <c r="E3020" s="453">
        <v>0</v>
      </c>
      <c r="F3020" s="437">
        <v>0</v>
      </c>
    </row>
    <row r="3021" spans="1:6" x14ac:dyDescent="0.25">
      <c r="A3021" s="1072" t="s">
        <v>1252</v>
      </c>
      <c r="B3021" s="969" t="s">
        <v>1253</v>
      </c>
      <c r="C3021" s="969"/>
      <c r="D3021" s="437">
        <v>0</v>
      </c>
      <c r="E3021" s="437">
        <v>0</v>
      </c>
      <c r="F3021" s="437"/>
    </row>
    <row r="3022" spans="1:6" x14ac:dyDescent="0.25">
      <c r="A3022" s="1070">
        <v>220202</v>
      </c>
      <c r="B3022" s="987" t="s">
        <v>1137</v>
      </c>
      <c r="C3022" s="966">
        <f>SUM(C3023:C3027)</f>
        <v>0</v>
      </c>
      <c r="D3022" s="966">
        <f t="shared" ref="D3022:F3022" si="625">SUM(D3023:D3027)</f>
        <v>10000</v>
      </c>
      <c r="E3022" s="966">
        <f t="shared" si="625"/>
        <v>10000</v>
      </c>
      <c r="F3022" s="966">
        <f t="shared" si="625"/>
        <v>66000</v>
      </c>
    </row>
    <row r="3023" spans="1:6" x14ac:dyDescent="0.25">
      <c r="A3023" s="1072">
        <v>22020201</v>
      </c>
      <c r="B3023" s="969" t="s">
        <v>1139</v>
      </c>
      <c r="C3023" s="969"/>
      <c r="D3023" s="437">
        <v>0</v>
      </c>
      <c r="E3023" s="437"/>
      <c r="F3023" s="437">
        <v>0</v>
      </c>
    </row>
    <row r="3024" spans="1:6" x14ac:dyDescent="0.25">
      <c r="A3024" s="1072">
        <v>22020202</v>
      </c>
      <c r="B3024" s="969" t="s">
        <v>2684</v>
      </c>
      <c r="C3024" s="969"/>
      <c r="D3024" s="437">
        <v>10000</v>
      </c>
      <c r="E3024" s="453">
        <v>10000</v>
      </c>
      <c r="F3024" s="437">
        <v>0</v>
      </c>
    </row>
    <row r="3025" spans="1:6" x14ac:dyDescent="0.25">
      <c r="A3025" s="1072">
        <v>22020203</v>
      </c>
      <c r="B3025" s="969" t="s">
        <v>1143</v>
      </c>
      <c r="C3025" s="969"/>
      <c r="D3025" s="437">
        <v>0</v>
      </c>
      <c r="E3025" s="437">
        <v>0</v>
      </c>
      <c r="F3025" s="437"/>
    </row>
    <row r="3026" spans="1:6" x14ac:dyDescent="0.25">
      <c r="A3026" s="1072">
        <v>22020204</v>
      </c>
      <c r="B3026" s="969" t="s">
        <v>1145</v>
      </c>
      <c r="C3026" s="969"/>
      <c r="D3026" s="437">
        <v>0</v>
      </c>
      <c r="E3026" s="437">
        <v>0</v>
      </c>
      <c r="F3026" s="437">
        <v>66000</v>
      </c>
    </row>
    <row r="3027" spans="1:6" x14ac:dyDescent="0.25">
      <c r="A3027" s="1072">
        <v>22020205</v>
      </c>
      <c r="B3027" s="969" t="s">
        <v>1147</v>
      </c>
      <c r="C3027" s="969"/>
      <c r="D3027" s="437">
        <v>0</v>
      </c>
      <c r="E3027" s="437">
        <v>0</v>
      </c>
      <c r="F3027" s="437"/>
    </row>
    <row r="3028" spans="1:6" x14ac:dyDescent="0.25">
      <c r="A3028" s="1070">
        <v>220203</v>
      </c>
      <c r="B3028" s="987" t="s">
        <v>1149</v>
      </c>
      <c r="C3028" s="966">
        <f>SUM(C3029:C3034)</f>
        <v>3750000</v>
      </c>
      <c r="D3028" s="966">
        <f t="shared" ref="D3028:E3028" si="626">SUM(D3029:D3034)</f>
        <v>1116500</v>
      </c>
      <c r="E3028" s="966">
        <f t="shared" si="626"/>
        <v>2019500</v>
      </c>
      <c r="F3028" s="966">
        <f>SUM(F3029:F3034)</f>
        <v>2080000</v>
      </c>
    </row>
    <row r="3029" spans="1:6" ht="18.75" customHeight="1" x14ac:dyDescent="0.25">
      <c r="A3029" s="1072">
        <v>22020301</v>
      </c>
      <c r="B3029" s="969" t="s">
        <v>1151</v>
      </c>
      <c r="C3029" s="969">
        <v>3000000</v>
      </c>
      <c r="D3029" s="453">
        <v>711500</v>
      </c>
      <c r="E3029" s="453">
        <v>810500</v>
      </c>
      <c r="F3029" s="428">
        <v>992000</v>
      </c>
    </row>
    <row r="3030" spans="1:6" x14ac:dyDescent="0.25">
      <c r="A3030" s="1072">
        <v>22020302</v>
      </c>
      <c r="B3030" s="969" t="s">
        <v>1153</v>
      </c>
      <c r="C3030" s="969"/>
      <c r="D3030" s="437">
        <v>0</v>
      </c>
      <c r="E3030" s="437">
        <v>0</v>
      </c>
      <c r="F3030" s="437"/>
    </row>
    <row r="3031" spans="1:6" x14ac:dyDescent="0.25">
      <c r="A3031" s="1072">
        <v>22020303</v>
      </c>
      <c r="B3031" s="969" t="s">
        <v>1239</v>
      </c>
      <c r="C3031" s="969">
        <v>750000</v>
      </c>
      <c r="D3031" s="453">
        <v>350000</v>
      </c>
      <c r="E3031" s="428">
        <v>549000</v>
      </c>
      <c r="F3031" s="437">
        <v>428000</v>
      </c>
    </row>
    <row r="3032" spans="1:6" x14ac:dyDescent="0.25">
      <c r="A3032" s="1072">
        <v>22020304</v>
      </c>
      <c r="B3032" s="969" t="s">
        <v>1157</v>
      </c>
      <c r="C3032" s="969"/>
      <c r="D3032" s="437">
        <v>0</v>
      </c>
      <c r="E3032" s="428">
        <v>160000</v>
      </c>
      <c r="F3032" s="428">
        <v>160000</v>
      </c>
    </row>
    <row r="3033" spans="1:6" x14ac:dyDescent="0.25">
      <c r="A3033" s="1072">
        <v>22020305</v>
      </c>
      <c r="B3033" s="969" t="s">
        <v>1159</v>
      </c>
      <c r="C3033" s="969"/>
      <c r="D3033" s="437">
        <v>55000</v>
      </c>
      <c r="E3033" s="428">
        <v>500000</v>
      </c>
      <c r="F3033" s="428">
        <v>500000</v>
      </c>
    </row>
    <row r="3034" spans="1:6" x14ac:dyDescent="0.25">
      <c r="A3034" s="1072" t="s">
        <v>1168</v>
      </c>
      <c r="B3034" s="969" t="s">
        <v>2685</v>
      </c>
      <c r="C3034" s="969"/>
      <c r="D3034" s="437">
        <v>0</v>
      </c>
      <c r="E3034" s="437">
        <v>0</v>
      </c>
      <c r="F3034" s="437"/>
    </row>
    <row r="3035" spans="1:6" x14ac:dyDescent="0.25">
      <c r="A3035" s="1070">
        <v>220204</v>
      </c>
      <c r="B3035" s="987" t="s">
        <v>1173</v>
      </c>
      <c r="C3035" s="966">
        <f>SUM(C3036:C3041)</f>
        <v>300000</v>
      </c>
      <c r="D3035" s="966">
        <f t="shared" ref="D3035:E3035" si="627">SUM(D3036:D3041)</f>
        <v>657250</v>
      </c>
      <c r="E3035" s="966">
        <f t="shared" si="627"/>
        <v>640000</v>
      </c>
      <c r="F3035" s="966">
        <f>SUM(F3036:F3041)</f>
        <v>1495000</v>
      </c>
    </row>
    <row r="3036" spans="1:6" ht="19.5" customHeight="1" x14ac:dyDescent="0.25">
      <c r="A3036" s="1072">
        <v>22020401</v>
      </c>
      <c r="B3036" s="969" t="s">
        <v>1175</v>
      </c>
      <c r="C3036" s="969"/>
      <c r="D3036" s="437">
        <v>293000</v>
      </c>
      <c r="E3036" s="428">
        <v>390000</v>
      </c>
      <c r="F3036" s="437">
        <v>600000</v>
      </c>
    </row>
    <row r="3037" spans="1:6" x14ac:dyDescent="0.25">
      <c r="A3037" s="1072">
        <v>22020402</v>
      </c>
      <c r="B3037" s="969" t="s">
        <v>1177</v>
      </c>
      <c r="C3037" s="969">
        <v>0</v>
      </c>
      <c r="D3037" s="453">
        <v>0</v>
      </c>
      <c r="E3037" s="428">
        <v>0</v>
      </c>
      <c r="F3037" s="437">
        <v>500000</v>
      </c>
    </row>
    <row r="3038" spans="1:6" x14ac:dyDescent="0.25">
      <c r="A3038" s="1072">
        <v>22020403</v>
      </c>
      <c r="B3038" s="969" t="s">
        <v>1179</v>
      </c>
      <c r="C3038" s="969"/>
      <c r="D3038" s="453">
        <v>0</v>
      </c>
      <c r="E3038" s="453">
        <v>0</v>
      </c>
      <c r="F3038" s="437"/>
    </row>
    <row r="3039" spans="1:6" x14ac:dyDescent="0.25">
      <c r="A3039" s="1072">
        <v>22020404</v>
      </c>
      <c r="B3039" s="969" t="s">
        <v>1181</v>
      </c>
      <c r="C3039" s="969"/>
      <c r="D3039" s="453">
        <v>0</v>
      </c>
      <c r="E3039" s="453">
        <v>0</v>
      </c>
      <c r="F3039" s="437"/>
    </row>
    <row r="3040" spans="1:6" x14ac:dyDescent="0.25">
      <c r="A3040" s="1072">
        <v>22020405</v>
      </c>
      <c r="B3040" s="969" t="s">
        <v>1183</v>
      </c>
      <c r="C3040" s="969">
        <v>300000</v>
      </c>
      <c r="D3040" s="437">
        <v>298000</v>
      </c>
      <c r="E3040" s="453">
        <v>200000</v>
      </c>
      <c r="F3040" s="437">
        <v>275000</v>
      </c>
    </row>
    <row r="3041" spans="1:6" x14ac:dyDescent="0.25">
      <c r="A3041" s="1072">
        <v>22020406</v>
      </c>
      <c r="B3041" s="969" t="s">
        <v>1185</v>
      </c>
      <c r="C3041" s="969"/>
      <c r="D3041" s="437">
        <v>66250</v>
      </c>
      <c r="E3041" s="453">
        <v>50000</v>
      </c>
      <c r="F3041" s="437">
        <v>120000</v>
      </c>
    </row>
    <row r="3042" spans="1:6" x14ac:dyDescent="0.25">
      <c r="A3042" s="1070">
        <v>220205</v>
      </c>
      <c r="B3042" s="987" t="s">
        <v>1189</v>
      </c>
      <c r="C3042" s="966">
        <f>SUM(C3043:C3045)</f>
        <v>3432000</v>
      </c>
      <c r="D3042" s="966">
        <f t="shared" ref="D3042:F3042" si="628">SUM(D3043:D3045)</f>
        <v>1070000</v>
      </c>
      <c r="E3042" s="966">
        <f t="shared" si="628"/>
        <v>1500000</v>
      </c>
      <c r="F3042" s="966">
        <f t="shared" si="628"/>
        <v>6000000</v>
      </c>
    </row>
    <row r="3043" spans="1:6" x14ac:dyDescent="0.25">
      <c r="A3043" s="1072">
        <v>22020501</v>
      </c>
      <c r="B3043" s="969" t="s">
        <v>1191</v>
      </c>
      <c r="C3043" s="969"/>
      <c r="D3043" s="453">
        <v>0</v>
      </c>
      <c r="E3043" s="428">
        <v>0</v>
      </c>
      <c r="F3043" s="437">
        <v>3000000</v>
      </c>
    </row>
    <row r="3044" spans="1:6" x14ac:dyDescent="0.25">
      <c r="A3044" s="1072">
        <v>22020502</v>
      </c>
      <c r="B3044" s="969" t="s">
        <v>1193</v>
      </c>
      <c r="C3044" s="969"/>
      <c r="D3044" s="453">
        <v>0</v>
      </c>
      <c r="E3044" s="453">
        <v>0</v>
      </c>
      <c r="F3044" s="437"/>
    </row>
    <row r="3045" spans="1:6" x14ac:dyDescent="0.25">
      <c r="A3045" s="1072">
        <v>22020503</v>
      </c>
      <c r="B3045" s="969" t="s">
        <v>1284</v>
      </c>
      <c r="C3045" s="969">
        <v>3432000</v>
      </c>
      <c r="D3045" s="453">
        <v>1070000</v>
      </c>
      <c r="E3045" s="428">
        <v>1500000</v>
      </c>
      <c r="F3045" s="437">
        <v>3000000</v>
      </c>
    </row>
    <row r="3046" spans="1:6" x14ac:dyDescent="0.25">
      <c r="A3046" s="1070">
        <v>220206</v>
      </c>
      <c r="B3046" s="987" t="s">
        <v>1195</v>
      </c>
      <c r="C3046" s="966">
        <f>SUM(C3047:C3047)</f>
        <v>0</v>
      </c>
      <c r="D3046" s="966">
        <f t="shared" ref="D3046:F3046" si="629">SUM(D3047:D3047)</f>
        <v>0</v>
      </c>
      <c r="E3046" s="966">
        <f t="shared" si="629"/>
        <v>150000</v>
      </c>
      <c r="F3046" s="966">
        <f t="shared" si="629"/>
        <v>300000</v>
      </c>
    </row>
    <row r="3047" spans="1:6" x14ac:dyDescent="0.25">
      <c r="A3047" s="1072">
        <v>22020605</v>
      </c>
      <c r="B3047" s="969" t="s">
        <v>1205</v>
      </c>
      <c r="C3047" s="969"/>
      <c r="D3047" s="437"/>
      <c r="E3047" s="453">
        <v>150000</v>
      </c>
      <c r="F3047" s="437">
        <v>300000</v>
      </c>
    </row>
    <row r="3048" spans="1:6" ht="30" customHeight="1" x14ac:dyDescent="0.25">
      <c r="A3048" s="1070">
        <v>220207</v>
      </c>
      <c r="B3048" s="987" t="s">
        <v>1285</v>
      </c>
      <c r="C3048" s="966">
        <f>SUM(C3049:C3052)</f>
        <v>0</v>
      </c>
      <c r="D3048" s="966">
        <f t="shared" ref="D3048:F3048" si="630">SUM(D3049:D3052)</f>
        <v>979500</v>
      </c>
      <c r="E3048" s="966">
        <f t="shared" si="630"/>
        <v>1080000</v>
      </c>
      <c r="F3048" s="966">
        <f t="shared" si="630"/>
        <v>2160000</v>
      </c>
    </row>
    <row r="3049" spans="1:6" x14ac:dyDescent="0.25">
      <c r="A3049" s="1072">
        <v>22020701</v>
      </c>
      <c r="B3049" s="969" t="s">
        <v>1209</v>
      </c>
      <c r="C3049" s="969">
        <v>0</v>
      </c>
      <c r="D3049" s="969">
        <v>0</v>
      </c>
      <c r="E3049" s="969">
        <v>0</v>
      </c>
      <c r="F3049" s="437">
        <v>1000000</v>
      </c>
    </row>
    <row r="3050" spans="1:6" x14ac:dyDescent="0.25">
      <c r="A3050" s="1072">
        <v>22020702</v>
      </c>
      <c r="B3050" s="969" t="s">
        <v>1211</v>
      </c>
      <c r="C3050" s="969"/>
      <c r="D3050" s="437">
        <v>979500</v>
      </c>
      <c r="E3050" s="453">
        <v>1080000</v>
      </c>
      <c r="F3050" s="437">
        <v>1160000</v>
      </c>
    </row>
    <row r="3051" spans="1:6" x14ac:dyDescent="0.25">
      <c r="A3051" s="1072">
        <v>22020703</v>
      </c>
      <c r="B3051" s="969" t="s">
        <v>1213</v>
      </c>
      <c r="C3051" s="969"/>
      <c r="D3051" s="437"/>
      <c r="E3051" s="437"/>
      <c r="F3051" s="437"/>
    </row>
    <row r="3052" spans="1:6" x14ac:dyDescent="0.25">
      <c r="A3052" s="1072">
        <v>22020704</v>
      </c>
      <c r="B3052" s="969" t="s">
        <v>1215</v>
      </c>
      <c r="C3052" s="969"/>
      <c r="D3052" s="437"/>
      <c r="E3052" s="437"/>
      <c r="F3052" s="437"/>
    </row>
    <row r="3053" spans="1:6" x14ac:dyDescent="0.25">
      <c r="A3053" s="1070">
        <v>220208</v>
      </c>
      <c r="B3053" s="987" t="s">
        <v>1217</v>
      </c>
      <c r="C3053" s="966">
        <f>SUM(C3054:C3055)</f>
        <v>800000</v>
      </c>
      <c r="D3053" s="966">
        <f t="shared" ref="D3053:F3053" si="631">SUM(D3054:D3055)</f>
        <v>1407000</v>
      </c>
      <c r="E3053" s="966">
        <f t="shared" si="631"/>
        <v>1775000</v>
      </c>
      <c r="F3053" s="966">
        <f t="shared" si="631"/>
        <v>1820000</v>
      </c>
    </row>
    <row r="3054" spans="1:6" x14ac:dyDescent="0.25">
      <c r="A3054" s="1072">
        <v>22020801</v>
      </c>
      <c r="B3054" s="969" t="s">
        <v>1219</v>
      </c>
      <c r="C3054" s="969">
        <v>450000</v>
      </c>
      <c r="D3054" s="453">
        <v>822000</v>
      </c>
      <c r="E3054" s="453">
        <v>1035000</v>
      </c>
      <c r="F3054" s="437">
        <v>1000000</v>
      </c>
    </row>
    <row r="3055" spans="1:6" x14ac:dyDescent="0.25">
      <c r="A3055" s="1072">
        <v>22020803</v>
      </c>
      <c r="B3055" s="969" t="s">
        <v>1223</v>
      </c>
      <c r="C3055" s="969">
        <v>350000</v>
      </c>
      <c r="D3055" s="453">
        <v>585000</v>
      </c>
      <c r="E3055" s="453">
        <v>740000</v>
      </c>
      <c r="F3055" s="437">
        <v>820000</v>
      </c>
    </row>
    <row r="3056" spans="1:6" x14ac:dyDescent="0.25">
      <c r="A3056" s="1070" t="s">
        <v>1289</v>
      </c>
      <c r="B3056" s="987" t="s">
        <v>1290</v>
      </c>
      <c r="C3056" s="966">
        <f>SUM(C3057)</f>
        <v>0</v>
      </c>
      <c r="D3056" s="966">
        <f t="shared" ref="D3056:F3056" si="632">SUM(D3057)</f>
        <v>0</v>
      </c>
      <c r="E3056" s="966">
        <f t="shared" si="632"/>
        <v>0</v>
      </c>
      <c r="F3056" s="966">
        <f t="shared" si="632"/>
        <v>0</v>
      </c>
    </row>
    <row r="3057" spans="1:6" x14ac:dyDescent="0.25">
      <c r="A3057" s="1072" t="s">
        <v>1291</v>
      </c>
      <c r="B3057" s="969" t="s">
        <v>1292</v>
      </c>
      <c r="C3057" s="969"/>
      <c r="D3057" s="437"/>
      <c r="E3057" s="437"/>
      <c r="F3057" s="437"/>
    </row>
    <row r="3058" spans="1:6" x14ac:dyDescent="0.25">
      <c r="A3058" s="1070">
        <v>220210</v>
      </c>
      <c r="B3058" s="987" t="s">
        <v>1227</v>
      </c>
      <c r="C3058" s="966">
        <f>SUM(C3059:C3070)</f>
        <v>21844000</v>
      </c>
      <c r="D3058" s="966">
        <f t="shared" ref="D3058:E3058" si="633">SUM(D3059:D3070)</f>
        <v>1755000</v>
      </c>
      <c r="E3058" s="966">
        <f t="shared" si="633"/>
        <v>6572500</v>
      </c>
      <c r="F3058" s="966">
        <f>SUM(F3059:F3070)</f>
        <v>22210000</v>
      </c>
    </row>
    <row r="3059" spans="1:6" x14ac:dyDescent="0.25">
      <c r="A3059" s="1072">
        <v>22021001</v>
      </c>
      <c r="B3059" s="969" t="s">
        <v>1228</v>
      </c>
      <c r="C3059" s="969">
        <v>580000</v>
      </c>
      <c r="D3059" s="453">
        <v>750000</v>
      </c>
      <c r="E3059" s="453">
        <v>950000</v>
      </c>
      <c r="F3059" s="437">
        <v>1500000</v>
      </c>
    </row>
    <row r="3060" spans="1:6" x14ac:dyDescent="0.25">
      <c r="A3060" s="1072">
        <v>22021003</v>
      </c>
      <c r="B3060" s="969" t="s">
        <v>1229</v>
      </c>
      <c r="C3060" s="969"/>
      <c r="D3060" s="437">
        <v>0</v>
      </c>
      <c r="E3060" s="428">
        <v>0</v>
      </c>
      <c r="F3060" s="437">
        <v>1000000</v>
      </c>
    </row>
    <row r="3061" spans="1:6" x14ac:dyDescent="0.25">
      <c r="A3061" s="1072">
        <v>22021006</v>
      </c>
      <c r="B3061" s="969" t="s">
        <v>1231</v>
      </c>
      <c r="C3061" s="969"/>
      <c r="D3061" s="437">
        <v>0</v>
      </c>
      <c r="E3061" s="428">
        <v>0</v>
      </c>
      <c r="F3061" s="437">
        <v>40000</v>
      </c>
    </row>
    <row r="3062" spans="1:6" x14ac:dyDescent="0.25">
      <c r="A3062" s="1072">
        <v>22021007</v>
      </c>
      <c r="B3062" s="969" t="s">
        <v>2686</v>
      </c>
      <c r="C3062" s="969">
        <v>20000000</v>
      </c>
      <c r="D3062" s="437">
        <v>0</v>
      </c>
      <c r="E3062" s="453">
        <v>3500000</v>
      </c>
      <c r="F3062" s="437">
        <v>3300000</v>
      </c>
    </row>
    <row r="3063" spans="1:6" x14ac:dyDescent="0.25">
      <c r="A3063" s="1072">
        <v>22021010</v>
      </c>
      <c r="B3063" s="969" t="s">
        <v>2680</v>
      </c>
      <c r="C3063" s="969"/>
      <c r="D3063" s="437">
        <v>0</v>
      </c>
      <c r="E3063" s="428">
        <v>0</v>
      </c>
      <c r="F3063" s="437">
        <v>0</v>
      </c>
    </row>
    <row r="3064" spans="1:6" x14ac:dyDescent="0.25">
      <c r="A3064" s="1072">
        <v>22021011</v>
      </c>
      <c r="B3064" s="969" t="s">
        <v>2600</v>
      </c>
      <c r="C3064" s="969"/>
      <c r="D3064" s="437">
        <v>0</v>
      </c>
      <c r="E3064" s="428">
        <v>0</v>
      </c>
      <c r="F3064" s="437">
        <v>1550000</v>
      </c>
    </row>
    <row r="3065" spans="1:6" x14ac:dyDescent="0.25">
      <c r="A3065" s="1072">
        <v>22021012</v>
      </c>
      <c r="B3065" s="969" t="s">
        <v>2601</v>
      </c>
      <c r="C3065" s="969"/>
      <c r="D3065" s="437">
        <v>0</v>
      </c>
      <c r="E3065" s="428">
        <v>0</v>
      </c>
      <c r="F3065" s="437">
        <v>2020000</v>
      </c>
    </row>
    <row r="3066" spans="1:6" x14ac:dyDescent="0.25">
      <c r="A3066" s="1072">
        <v>22021013</v>
      </c>
      <c r="B3066" s="969" t="s">
        <v>1349</v>
      </c>
      <c r="C3066" s="969">
        <v>0</v>
      </c>
      <c r="D3066" s="437">
        <v>415000</v>
      </c>
      <c r="E3066" s="453">
        <v>1247500</v>
      </c>
      <c r="F3066" s="437">
        <v>3180000</v>
      </c>
    </row>
    <row r="3067" spans="1:6" x14ac:dyDescent="0.25">
      <c r="A3067" s="1072">
        <v>22021014</v>
      </c>
      <c r="B3067" s="969" t="s">
        <v>1300</v>
      </c>
      <c r="C3067" s="969"/>
      <c r="D3067" s="437">
        <v>100000</v>
      </c>
      <c r="E3067" s="453">
        <v>75000</v>
      </c>
      <c r="F3067" s="437">
        <v>400000</v>
      </c>
    </row>
    <row r="3068" spans="1:6" x14ac:dyDescent="0.25">
      <c r="A3068" s="1073">
        <v>22021022</v>
      </c>
      <c r="B3068" s="969" t="s">
        <v>1234</v>
      </c>
      <c r="C3068" s="969"/>
      <c r="D3068" s="437">
        <v>0</v>
      </c>
      <c r="E3068" s="428">
        <v>0</v>
      </c>
      <c r="F3068" s="437">
        <v>3200000</v>
      </c>
    </row>
    <row r="3069" spans="1:6" x14ac:dyDescent="0.25">
      <c r="A3069" s="1073">
        <v>22021023</v>
      </c>
      <c r="B3069" s="428" t="s">
        <v>1235</v>
      </c>
      <c r="C3069" s="428"/>
      <c r="D3069" s="437">
        <v>0</v>
      </c>
      <c r="E3069" s="428">
        <v>0</v>
      </c>
      <c r="F3069" s="437">
        <v>3520000</v>
      </c>
    </row>
    <row r="3070" spans="1:6" x14ac:dyDescent="0.25">
      <c r="A3070" s="1073">
        <v>22021026</v>
      </c>
      <c r="B3070" s="969" t="s">
        <v>787</v>
      </c>
      <c r="C3070" s="969">
        <v>1264000</v>
      </c>
      <c r="D3070" s="453">
        <v>490000</v>
      </c>
      <c r="E3070" s="453">
        <v>800000</v>
      </c>
      <c r="F3070" s="437">
        <v>2500000</v>
      </c>
    </row>
    <row r="3071" spans="1:6" x14ac:dyDescent="0.25">
      <c r="A3071" s="1084"/>
      <c r="B3071" s="978" t="s">
        <v>2687</v>
      </c>
      <c r="C3071" s="976">
        <f>SUM(C3014,C3018,C3022,C3028,C3035,C3042,C3046,C3048,C3053,C3056,C3058)</f>
        <v>6697564264</v>
      </c>
      <c r="D3071" s="976">
        <f t="shared" ref="D3071:E3071" si="634">SUM(D3014,D3018,D3022,D3028,D3035,D3042,D3046,D3048,D3053,D3056,D3058)</f>
        <v>6406066244</v>
      </c>
      <c r="E3071" s="976">
        <f t="shared" si="634"/>
        <v>6462299721</v>
      </c>
      <c r="F3071" s="976">
        <f>SUM(F3014,F3018,F3022,F3028,F3035,F3042,F3046,F3048,F3053,F3056,F3058)</f>
        <v>7029465408</v>
      </c>
    </row>
    <row r="3072" spans="1:6" s="381" customFormat="1" x14ac:dyDescent="0.25">
      <c r="A3072" s="1056"/>
      <c r="B3072" s="1207"/>
      <c r="C3072" s="1207"/>
      <c r="D3072" s="1005"/>
      <c r="E3072" s="1005"/>
      <c r="F3072" s="1005"/>
    </row>
    <row r="3073" spans="1:6" ht="15" customHeight="1" x14ac:dyDescent="0.25">
      <c r="A3073" s="1456" t="s">
        <v>2633</v>
      </c>
      <c r="B3073" s="1456"/>
      <c r="C3073" s="1108"/>
      <c r="D3073" s="437"/>
      <c r="E3073" s="437"/>
      <c r="F3073" s="437"/>
    </row>
    <row r="3074" spans="1:6" ht="30.75" customHeight="1" x14ac:dyDescent="0.25">
      <c r="A3074" s="1452" t="s">
        <v>2688</v>
      </c>
      <c r="B3074" s="1452"/>
      <c r="C3074" s="813"/>
      <c r="D3074" s="813"/>
      <c r="E3074" s="437"/>
      <c r="F3074" s="437"/>
    </row>
    <row r="3075" spans="1:6" x14ac:dyDescent="0.25">
      <c r="A3075" s="1070">
        <v>21</v>
      </c>
      <c r="B3075" s="987" t="s">
        <v>1125</v>
      </c>
      <c r="C3075" s="966">
        <f>SUM(C3077:C3077)</f>
        <v>126183239.61</v>
      </c>
      <c r="D3075" s="966">
        <f t="shared" ref="D3075:F3075" si="635">SUM(D3077:D3077)</f>
        <v>97946175</v>
      </c>
      <c r="E3075" s="966">
        <f t="shared" si="635"/>
        <v>98634460</v>
      </c>
      <c r="F3075" s="966">
        <f t="shared" si="635"/>
        <v>105972571</v>
      </c>
    </row>
    <row r="3076" spans="1:6" s="812" customFormat="1" x14ac:dyDescent="0.25">
      <c r="A3076" s="1071">
        <v>2101</v>
      </c>
      <c r="B3076" s="813" t="s">
        <v>1126</v>
      </c>
      <c r="C3076" s="813"/>
      <c r="D3076" s="427"/>
      <c r="E3076" s="427"/>
      <c r="F3076" s="1119"/>
    </row>
    <row r="3077" spans="1:6" x14ac:dyDescent="0.25">
      <c r="A3077" s="1072">
        <v>210101</v>
      </c>
      <c r="B3077" s="969" t="s">
        <v>1127</v>
      </c>
      <c r="C3077" s="969">
        <v>126183239.61</v>
      </c>
      <c r="D3077" s="437">
        <v>97946175</v>
      </c>
      <c r="E3077" s="437">
        <v>98634460</v>
      </c>
      <c r="F3077" s="1005">
        <v>105972571</v>
      </c>
    </row>
    <row r="3078" spans="1:6" x14ac:dyDescent="0.25">
      <c r="A3078" s="1070">
        <v>2202</v>
      </c>
      <c r="B3078" s="987" t="s">
        <v>1119</v>
      </c>
      <c r="C3078" s="997">
        <f>(C3138-C3075)</f>
        <v>85885907.760000005</v>
      </c>
      <c r="D3078" s="997">
        <f t="shared" ref="D3078:F3078" si="636">(D3138-D3075)</f>
        <v>83541518</v>
      </c>
      <c r="E3078" s="997">
        <f t="shared" si="636"/>
        <v>96384993</v>
      </c>
      <c r="F3078" s="997">
        <f t="shared" si="636"/>
        <v>152278888</v>
      </c>
    </row>
    <row r="3079" spans="1:6" x14ac:dyDescent="0.25">
      <c r="A3079" s="1070">
        <v>220201</v>
      </c>
      <c r="B3079" s="987" t="s">
        <v>1129</v>
      </c>
      <c r="C3079" s="966">
        <f>SUM(C3080:C3082)</f>
        <v>20682478.57</v>
      </c>
      <c r="D3079" s="966">
        <f t="shared" ref="D3079:E3079" si="637">SUM(D3080:D3082)</f>
        <v>15957350</v>
      </c>
      <c r="E3079" s="966">
        <f t="shared" si="637"/>
        <v>10250000</v>
      </c>
      <c r="F3079" s="966">
        <f>SUM(F3080:F3082)</f>
        <v>20000000</v>
      </c>
    </row>
    <row r="3080" spans="1:6" x14ac:dyDescent="0.25">
      <c r="A3080" s="1072">
        <v>22020101</v>
      </c>
      <c r="B3080" s="969" t="s">
        <v>1131</v>
      </c>
      <c r="C3080" s="969">
        <v>20682478.57</v>
      </c>
      <c r="D3080" s="437">
        <v>15879600</v>
      </c>
      <c r="E3080" s="437">
        <v>10000000</v>
      </c>
      <c r="F3080" s="437">
        <v>20000000</v>
      </c>
    </row>
    <row r="3081" spans="1:6" x14ac:dyDescent="0.25">
      <c r="A3081" s="1072">
        <v>22020102</v>
      </c>
      <c r="B3081" s="969" t="s">
        <v>1133</v>
      </c>
      <c r="C3081" s="969"/>
      <c r="D3081" s="437">
        <v>0</v>
      </c>
      <c r="E3081" s="437"/>
      <c r="F3081" s="437"/>
    </row>
    <row r="3082" spans="1:6" x14ac:dyDescent="0.25">
      <c r="A3082" s="1072" t="s">
        <v>1252</v>
      </c>
      <c r="B3082" s="969" t="s">
        <v>1253</v>
      </c>
      <c r="C3082" s="969"/>
      <c r="D3082" s="437">
        <v>77750</v>
      </c>
      <c r="E3082" s="437">
        <v>250000</v>
      </c>
      <c r="F3082" s="437"/>
    </row>
    <row r="3083" spans="1:6" x14ac:dyDescent="0.25">
      <c r="A3083" s="1070">
        <v>220202</v>
      </c>
      <c r="B3083" s="987" t="s">
        <v>1137</v>
      </c>
      <c r="C3083" s="966">
        <f>SUM(C3084:C3088)</f>
        <v>0</v>
      </c>
      <c r="D3083" s="966">
        <f t="shared" ref="D3083:F3083" si="638">SUM(D3084:D3088)</f>
        <v>1000000</v>
      </c>
      <c r="E3083" s="966">
        <f t="shared" si="638"/>
        <v>1500000</v>
      </c>
      <c r="F3083" s="966">
        <f t="shared" si="638"/>
        <v>1500000</v>
      </c>
    </row>
    <row r="3084" spans="1:6" ht="18" customHeight="1" x14ac:dyDescent="0.25">
      <c r="A3084" s="1072">
        <v>22020201</v>
      </c>
      <c r="B3084" s="969" t="s">
        <v>1139</v>
      </c>
      <c r="C3084" s="969">
        <v>0</v>
      </c>
      <c r="D3084" s="428">
        <v>0</v>
      </c>
      <c r="E3084" s="428">
        <v>0</v>
      </c>
      <c r="F3084" s="428"/>
    </row>
    <row r="3085" spans="1:6" ht="18" customHeight="1" x14ac:dyDescent="0.25">
      <c r="A3085" s="1072">
        <v>22020202</v>
      </c>
      <c r="B3085" s="969" t="s">
        <v>2684</v>
      </c>
      <c r="C3085" s="969">
        <v>0</v>
      </c>
      <c r="D3085" s="428">
        <v>0</v>
      </c>
      <c r="E3085" s="428">
        <v>0</v>
      </c>
      <c r="F3085" s="428"/>
    </row>
    <row r="3086" spans="1:6" ht="18" customHeight="1" x14ac:dyDescent="0.25">
      <c r="A3086" s="1072">
        <v>22020203</v>
      </c>
      <c r="B3086" s="969" t="s">
        <v>1143</v>
      </c>
      <c r="C3086" s="969">
        <v>0</v>
      </c>
      <c r="D3086" s="428">
        <v>1000000</v>
      </c>
      <c r="E3086" s="437">
        <v>1500000</v>
      </c>
      <c r="F3086" s="437">
        <v>1500000</v>
      </c>
    </row>
    <row r="3087" spans="1:6" ht="18" customHeight="1" x14ac:dyDescent="0.25">
      <c r="A3087" s="1072">
        <v>22020204</v>
      </c>
      <c r="B3087" s="969" t="s">
        <v>1145</v>
      </c>
      <c r="C3087" s="969">
        <v>0</v>
      </c>
      <c r="D3087" s="428">
        <v>0</v>
      </c>
      <c r="E3087" s="428">
        <v>0</v>
      </c>
      <c r="F3087" s="437">
        <v>0</v>
      </c>
    </row>
    <row r="3088" spans="1:6" ht="18" customHeight="1" x14ac:dyDescent="0.25">
      <c r="A3088" s="1072">
        <v>22020205</v>
      </c>
      <c r="B3088" s="969" t="s">
        <v>1147</v>
      </c>
      <c r="C3088" s="969">
        <v>0</v>
      </c>
      <c r="D3088" s="428">
        <v>0</v>
      </c>
      <c r="E3088" s="428">
        <v>0</v>
      </c>
      <c r="F3088" s="1005">
        <v>0</v>
      </c>
    </row>
    <row r="3089" spans="1:6" x14ac:dyDescent="0.25">
      <c r="A3089" s="1070">
        <v>220203</v>
      </c>
      <c r="B3089" s="987" t="s">
        <v>1149</v>
      </c>
      <c r="C3089" s="966">
        <f>SUM(C3090:C3095)</f>
        <v>26126366.189999998</v>
      </c>
      <c r="D3089" s="966">
        <f t="shared" ref="D3089:E3089" si="639">SUM(D3090:D3095)</f>
        <v>18275500</v>
      </c>
      <c r="E3089" s="966">
        <f t="shared" si="639"/>
        <v>29093935</v>
      </c>
      <c r="F3089" s="966">
        <f>SUM(F3090:F3095)</f>
        <v>19593935</v>
      </c>
    </row>
    <row r="3090" spans="1:6" ht="18" customHeight="1" x14ac:dyDescent="0.25">
      <c r="A3090" s="1072">
        <v>22020301</v>
      </c>
      <c r="B3090" s="969" t="s">
        <v>1151</v>
      </c>
      <c r="C3090" s="969">
        <v>17978728.809999999</v>
      </c>
      <c r="D3090" s="437">
        <v>15948500</v>
      </c>
      <c r="E3090" s="1005">
        <v>14154025</v>
      </c>
      <c r="F3090" s="437">
        <v>16154025</v>
      </c>
    </row>
    <row r="3091" spans="1:6" ht="18" customHeight="1" x14ac:dyDescent="0.25">
      <c r="A3091" s="1072">
        <v>22020302</v>
      </c>
      <c r="B3091" s="969" t="s">
        <v>1153</v>
      </c>
      <c r="C3091" s="969">
        <v>0</v>
      </c>
      <c r="D3091" s="437">
        <v>0</v>
      </c>
      <c r="E3091" s="1005">
        <v>0</v>
      </c>
      <c r="F3091" s="437">
        <v>0</v>
      </c>
    </row>
    <row r="3092" spans="1:6" ht="18.75" customHeight="1" x14ac:dyDescent="0.25">
      <c r="A3092" s="1072">
        <v>22020303</v>
      </c>
      <c r="B3092" s="969" t="s">
        <v>1239</v>
      </c>
      <c r="C3092" s="969">
        <v>1500230</v>
      </c>
      <c r="D3092" s="437">
        <v>1040000</v>
      </c>
      <c r="E3092" s="1005">
        <v>1084050</v>
      </c>
      <c r="F3092" s="437">
        <v>1084050</v>
      </c>
    </row>
    <row r="3093" spans="1:6" ht="18.75" customHeight="1" x14ac:dyDescent="0.25">
      <c r="A3093" s="1072">
        <v>22020304</v>
      </c>
      <c r="B3093" s="969" t="s">
        <v>1157</v>
      </c>
      <c r="C3093" s="969">
        <v>1203400</v>
      </c>
      <c r="D3093" s="437">
        <v>787000</v>
      </c>
      <c r="E3093" s="1005">
        <v>0</v>
      </c>
      <c r="F3093" s="437">
        <v>1000000</v>
      </c>
    </row>
    <row r="3094" spans="1:6" ht="18.75" customHeight="1" x14ac:dyDescent="0.25">
      <c r="A3094" s="1072">
        <v>22020305</v>
      </c>
      <c r="B3094" s="969" t="s">
        <v>1159</v>
      </c>
      <c r="C3094" s="969">
        <v>0</v>
      </c>
      <c r="D3094" s="437">
        <v>500000</v>
      </c>
      <c r="E3094" s="1005">
        <v>1355860</v>
      </c>
      <c r="F3094" s="437">
        <v>1355860</v>
      </c>
    </row>
    <row r="3095" spans="1:6" ht="19.5" customHeight="1" x14ac:dyDescent="0.25">
      <c r="A3095" s="1072" t="s">
        <v>1168</v>
      </c>
      <c r="B3095" s="969" t="s">
        <v>2685</v>
      </c>
      <c r="C3095" s="969">
        <v>5444007.3799999999</v>
      </c>
      <c r="D3095" s="437">
        <v>0</v>
      </c>
      <c r="E3095" s="1031">
        <v>12500000</v>
      </c>
      <c r="F3095" s="437">
        <v>0</v>
      </c>
    </row>
    <row r="3096" spans="1:6" x14ac:dyDescent="0.25">
      <c r="A3096" s="1070">
        <v>220204</v>
      </c>
      <c r="B3096" s="987" t="s">
        <v>1173</v>
      </c>
      <c r="C3096" s="966">
        <f>SUM(C3097:C3102)</f>
        <v>10152105</v>
      </c>
      <c r="D3096" s="966">
        <f t="shared" ref="D3096:E3096" si="640">SUM(D3097:D3102)</f>
        <v>3578090</v>
      </c>
      <c r="E3096" s="966">
        <f t="shared" si="640"/>
        <v>2315927</v>
      </c>
      <c r="F3096" s="966">
        <f>SUM(F3097:F3102)</f>
        <v>14103780</v>
      </c>
    </row>
    <row r="3097" spans="1:6" x14ac:dyDescent="0.25">
      <c r="A3097" s="1072">
        <v>22020401</v>
      </c>
      <c r="B3097" s="969" t="s">
        <v>1175</v>
      </c>
      <c r="C3097" s="969">
        <v>1987500</v>
      </c>
      <c r="D3097" s="437">
        <v>2010690</v>
      </c>
      <c r="E3097" s="1005">
        <v>1108000</v>
      </c>
      <c r="F3097" s="437">
        <v>1600000</v>
      </c>
    </row>
    <row r="3098" spans="1:6" x14ac:dyDescent="0.25">
      <c r="A3098" s="1072">
        <v>22020402</v>
      </c>
      <c r="B3098" s="969" t="s">
        <v>1177</v>
      </c>
      <c r="C3098" s="969">
        <v>3594768</v>
      </c>
      <c r="D3098" s="437">
        <v>18000</v>
      </c>
      <c r="E3098" s="1005">
        <v>622927</v>
      </c>
      <c r="F3098" s="437">
        <v>564380</v>
      </c>
    </row>
    <row r="3099" spans="1:6" ht="18" customHeight="1" x14ac:dyDescent="0.25">
      <c r="A3099" s="1072">
        <v>22020403</v>
      </c>
      <c r="B3099" s="969" t="s">
        <v>1179</v>
      </c>
      <c r="C3099" s="969">
        <v>3245582</v>
      </c>
      <c r="D3099" s="437">
        <v>1549400</v>
      </c>
      <c r="E3099" s="1005">
        <v>500000</v>
      </c>
      <c r="F3099" s="437">
        <v>1000000</v>
      </c>
    </row>
    <row r="3100" spans="1:6" x14ac:dyDescent="0.25">
      <c r="A3100" s="1072">
        <v>22020404</v>
      </c>
      <c r="B3100" s="969" t="s">
        <v>1181</v>
      </c>
      <c r="C3100" s="969">
        <v>1324255</v>
      </c>
      <c r="D3100" s="428">
        <v>0</v>
      </c>
      <c r="E3100" s="437">
        <v>0</v>
      </c>
      <c r="F3100" s="437">
        <v>10439400</v>
      </c>
    </row>
    <row r="3101" spans="1:6" x14ac:dyDescent="0.25">
      <c r="A3101" s="1072">
        <v>22020405</v>
      </c>
      <c r="B3101" s="969" t="s">
        <v>1183</v>
      </c>
      <c r="C3101" s="969"/>
      <c r="D3101" s="428">
        <v>0</v>
      </c>
      <c r="E3101" s="437">
        <v>85000</v>
      </c>
      <c r="F3101" s="437">
        <v>500000</v>
      </c>
    </row>
    <row r="3102" spans="1:6" x14ac:dyDescent="0.25">
      <c r="A3102" s="1072">
        <v>22020406</v>
      </c>
      <c r="B3102" s="969" t="s">
        <v>1185</v>
      </c>
      <c r="C3102" s="969"/>
      <c r="D3102" s="428">
        <v>0</v>
      </c>
      <c r="E3102" s="437">
        <v>0</v>
      </c>
      <c r="F3102" s="437"/>
    </row>
    <row r="3103" spans="1:6" x14ac:dyDescent="0.25">
      <c r="A3103" s="1070">
        <v>220205</v>
      </c>
      <c r="B3103" s="987" t="s">
        <v>1189</v>
      </c>
      <c r="C3103" s="966">
        <f>SUM(C3104:C3106)</f>
        <v>4759455.68</v>
      </c>
      <c r="D3103" s="966">
        <f t="shared" ref="D3103:F3103" si="641">SUM(D3104:D3106)</f>
        <v>2379000</v>
      </c>
      <c r="E3103" s="966">
        <f t="shared" si="641"/>
        <v>5498714</v>
      </c>
      <c r="F3103" s="966">
        <f t="shared" si="641"/>
        <v>7000000</v>
      </c>
    </row>
    <row r="3104" spans="1:6" x14ac:dyDescent="0.25">
      <c r="A3104" s="1072">
        <v>22020501</v>
      </c>
      <c r="B3104" s="969" t="s">
        <v>1191</v>
      </c>
      <c r="C3104" s="969">
        <v>4759455.68</v>
      </c>
      <c r="D3104" s="437">
        <v>845000</v>
      </c>
      <c r="E3104" s="437">
        <v>2498714</v>
      </c>
      <c r="F3104" s="437">
        <v>4000000</v>
      </c>
    </row>
    <row r="3105" spans="1:6" x14ac:dyDescent="0.25">
      <c r="A3105" s="1072">
        <v>22020502</v>
      </c>
      <c r="B3105" s="969" t="s">
        <v>1193</v>
      </c>
      <c r="C3105" s="969">
        <v>0</v>
      </c>
      <c r="D3105" s="437">
        <v>0</v>
      </c>
      <c r="E3105" s="437">
        <v>500000</v>
      </c>
      <c r="F3105" s="437">
        <v>0</v>
      </c>
    </row>
    <row r="3106" spans="1:6" x14ac:dyDescent="0.25">
      <c r="A3106" s="1072">
        <v>22020503</v>
      </c>
      <c r="B3106" s="969" t="s">
        <v>1284</v>
      </c>
      <c r="C3106" s="969">
        <v>0</v>
      </c>
      <c r="D3106" s="437">
        <v>1534000</v>
      </c>
      <c r="E3106" s="437">
        <v>2500000</v>
      </c>
      <c r="F3106" s="437">
        <v>3000000</v>
      </c>
    </row>
    <row r="3107" spans="1:6" x14ac:dyDescent="0.25">
      <c r="A3107" s="1070">
        <v>220206</v>
      </c>
      <c r="B3107" s="987" t="s">
        <v>1195</v>
      </c>
      <c r="C3107" s="966">
        <f>SUM(C3108:C3109)</f>
        <v>0</v>
      </c>
      <c r="D3107" s="966">
        <f>SUM(D3108:D3109)</f>
        <v>537000</v>
      </c>
      <c r="E3107" s="966">
        <f t="shared" ref="E3107" si="642">SUM(E3108:E3109)</f>
        <v>832760</v>
      </c>
      <c r="F3107" s="966">
        <f>SUM(F3108:F3109)</f>
        <v>1010260</v>
      </c>
    </row>
    <row r="3108" spans="1:6" x14ac:dyDescent="0.25">
      <c r="A3108" s="1079">
        <v>22020601</v>
      </c>
      <c r="B3108" s="428" t="s">
        <v>1197</v>
      </c>
      <c r="C3108" s="428">
        <v>0</v>
      </c>
      <c r="D3108" s="437">
        <v>505000</v>
      </c>
      <c r="E3108" s="428">
        <v>610760</v>
      </c>
      <c r="F3108" s="437">
        <v>610260</v>
      </c>
    </row>
    <row r="3109" spans="1:6" x14ac:dyDescent="0.25">
      <c r="A3109" s="1072">
        <v>22020605</v>
      </c>
      <c r="B3109" s="969" t="s">
        <v>1205</v>
      </c>
      <c r="C3109" s="969">
        <v>0</v>
      </c>
      <c r="D3109" s="437">
        <v>32000</v>
      </c>
      <c r="E3109" s="437">
        <v>222000</v>
      </c>
      <c r="F3109" s="437">
        <v>400000</v>
      </c>
    </row>
    <row r="3110" spans="1:6" ht="25.5" x14ac:dyDescent="0.25">
      <c r="A3110" s="1070">
        <v>220207</v>
      </c>
      <c r="B3110" s="987" t="s">
        <v>1285</v>
      </c>
      <c r="C3110" s="966">
        <f>SUM(C3111:C3114)</f>
        <v>544169.97</v>
      </c>
      <c r="D3110" s="966">
        <f t="shared" ref="D3110:F3110" si="643">SUM(D3111:D3114)</f>
        <v>2130000</v>
      </c>
      <c r="E3110" s="966">
        <f t="shared" si="643"/>
        <v>2720000</v>
      </c>
      <c r="F3110" s="966">
        <f t="shared" si="643"/>
        <v>6300000</v>
      </c>
    </row>
    <row r="3111" spans="1:6" x14ac:dyDescent="0.25">
      <c r="A3111" s="1072">
        <v>22020701</v>
      </c>
      <c r="B3111" s="969" t="s">
        <v>1209</v>
      </c>
      <c r="C3111" s="969"/>
      <c r="D3111" s="437">
        <v>2000000</v>
      </c>
      <c r="E3111" s="437">
        <v>2000000</v>
      </c>
      <c r="F3111" s="437">
        <v>5000000</v>
      </c>
    </row>
    <row r="3112" spans="1:6" x14ac:dyDescent="0.25">
      <c r="A3112" s="1072">
        <v>22020702</v>
      </c>
      <c r="B3112" s="969" t="s">
        <v>1211</v>
      </c>
      <c r="C3112" s="969"/>
      <c r="D3112" s="437">
        <v>0</v>
      </c>
      <c r="E3112" s="437">
        <v>0</v>
      </c>
      <c r="F3112" s="437">
        <v>0</v>
      </c>
    </row>
    <row r="3113" spans="1:6" x14ac:dyDescent="0.25">
      <c r="A3113" s="1072">
        <v>22020703</v>
      </c>
      <c r="B3113" s="969" t="s">
        <v>1213</v>
      </c>
      <c r="C3113" s="969">
        <v>544169.97</v>
      </c>
      <c r="D3113" s="437">
        <v>130000</v>
      </c>
      <c r="E3113" s="437">
        <v>720000</v>
      </c>
      <c r="F3113" s="437">
        <v>300000</v>
      </c>
    </row>
    <row r="3114" spans="1:6" x14ac:dyDescent="0.25">
      <c r="A3114" s="1072">
        <v>22020704</v>
      </c>
      <c r="B3114" s="969" t="s">
        <v>1215</v>
      </c>
      <c r="C3114" s="969"/>
      <c r="D3114" s="437">
        <v>0</v>
      </c>
      <c r="E3114" s="437">
        <v>0</v>
      </c>
      <c r="F3114" s="437">
        <v>1000000</v>
      </c>
    </row>
    <row r="3115" spans="1:6" x14ac:dyDescent="0.25">
      <c r="A3115" s="1070">
        <v>220208</v>
      </c>
      <c r="B3115" s="987" t="s">
        <v>1217</v>
      </c>
      <c r="C3115" s="966">
        <f>SUM(C3116:C3117)</f>
        <v>2396544.0499999998</v>
      </c>
      <c r="D3115" s="966">
        <f t="shared" ref="D3115:F3115" si="644">SUM(D3116:D3117)</f>
        <v>7310978</v>
      </c>
      <c r="E3115" s="966">
        <f t="shared" si="644"/>
        <v>4000000</v>
      </c>
      <c r="F3115" s="966">
        <f t="shared" si="644"/>
        <v>5000000</v>
      </c>
    </row>
    <row r="3116" spans="1:6" x14ac:dyDescent="0.25">
      <c r="A3116" s="1072">
        <v>22020801</v>
      </c>
      <c r="B3116" s="969" t="s">
        <v>1219</v>
      </c>
      <c r="C3116" s="969">
        <v>1970000</v>
      </c>
      <c r="D3116" s="437">
        <v>6503378</v>
      </c>
      <c r="E3116" s="1005">
        <v>3000000</v>
      </c>
      <c r="F3116" s="437">
        <v>3000000</v>
      </c>
    </row>
    <row r="3117" spans="1:6" x14ac:dyDescent="0.25">
      <c r="A3117" s="1072">
        <v>22020803</v>
      </c>
      <c r="B3117" s="969" t="s">
        <v>1223</v>
      </c>
      <c r="C3117" s="969">
        <v>426544.05</v>
      </c>
      <c r="D3117" s="437">
        <v>807600</v>
      </c>
      <c r="E3117" s="428">
        <v>1000000</v>
      </c>
      <c r="F3117" s="437">
        <v>2000000</v>
      </c>
    </row>
    <row r="3118" spans="1:6" x14ac:dyDescent="0.25">
      <c r="A3118" s="1070" t="s">
        <v>1289</v>
      </c>
      <c r="B3118" s="987" t="s">
        <v>1290</v>
      </c>
      <c r="C3118" s="966">
        <f>SUM(C3119)</f>
        <v>0</v>
      </c>
      <c r="D3118" s="966">
        <f t="shared" ref="D3118:F3118" si="645">SUM(D3119)</f>
        <v>0</v>
      </c>
      <c r="E3118" s="966">
        <f t="shared" si="645"/>
        <v>0</v>
      </c>
      <c r="F3118" s="966">
        <f t="shared" si="645"/>
        <v>0</v>
      </c>
    </row>
    <row r="3119" spans="1:6" x14ac:dyDescent="0.25">
      <c r="A3119" s="1072" t="s">
        <v>1291</v>
      </c>
      <c r="B3119" s="969" t="s">
        <v>1292</v>
      </c>
      <c r="C3119" s="969"/>
      <c r="D3119" s="437"/>
      <c r="E3119" s="437">
        <v>0</v>
      </c>
      <c r="F3119" s="437"/>
    </row>
    <row r="3120" spans="1:6" x14ac:dyDescent="0.25">
      <c r="A3120" s="1070">
        <v>220210</v>
      </c>
      <c r="B3120" s="987" t="s">
        <v>1227</v>
      </c>
      <c r="C3120" s="966">
        <f>SUM(C3121:C3137)</f>
        <v>21224788.299999997</v>
      </c>
      <c r="D3120" s="966">
        <f t="shared" ref="D3120:E3120" si="646">SUM(D3121:D3137)</f>
        <v>32373600</v>
      </c>
      <c r="E3120" s="966">
        <f t="shared" si="646"/>
        <v>40173657</v>
      </c>
      <c r="F3120" s="966">
        <f>SUM(F3121:F3137)</f>
        <v>77770913</v>
      </c>
    </row>
    <row r="3121" spans="1:6" x14ac:dyDescent="0.25">
      <c r="A3121" s="1072">
        <v>22021001</v>
      </c>
      <c r="B3121" s="969" t="s">
        <v>1228</v>
      </c>
      <c r="C3121" s="969">
        <v>2602642.86</v>
      </c>
      <c r="D3121" s="437">
        <v>761190</v>
      </c>
      <c r="E3121" s="437">
        <v>1500000</v>
      </c>
      <c r="F3121" s="437">
        <v>2000000</v>
      </c>
    </row>
    <row r="3122" spans="1:6" x14ac:dyDescent="0.25">
      <c r="A3122" s="1072">
        <v>22021003</v>
      </c>
      <c r="B3122" s="969" t="s">
        <v>1229</v>
      </c>
      <c r="C3122" s="969"/>
      <c r="D3122" s="437">
        <v>772990</v>
      </c>
      <c r="E3122" s="437">
        <v>3265000</v>
      </c>
      <c r="F3122" s="437">
        <v>1000000</v>
      </c>
    </row>
    <row r="3123" spans="1:6" ht="15" customHeight="1" x14ac:dyDescent="0.25">
      <c r="A3123" s="1072">
        <v>22021005</v>
      </c>
      <c r="B3123" s="969" t="s">
        <v>2542</v>
      </c>
      <c r="C3123" s="969"/>
      <c r="D3123" s="437">
        <v>350000</v>
      </c>
      <c r="E3123" s="437">
        <v>1020457</v>
      </c>
      <c r="F3123" s="437">
        <v>6040913</v>
      </c>
    </row>
    <row r="3124" spans="1:6" x14ac:dyDescent="0.25">
      <c r="A3124" s="1072">
        <v>22021006</v>
      </c>
      <c r="B3124" s="969" t="s">
        <v>1231</v>
      </c>
      <c r="C3124" s="969"/>
      <c r="D3124" s="437">
        <v>29420</v>
      </c>
      <c r="E3124" s="437">
        <v>85000</v>
      </c>
      <c r="F3124" s="437">
        <v>100000</v>
      </c>
    </row>
    <row r="3125" spans="1:6" x14ac:dyDescent="0.25">
      <c r="A3125" s="1072">
        <v>22021007</v>
      </c>
      <c r="B3125" s="969" t="s">
        <v>2686</v>
      </c>
      <c r="C3125" s="969">
        <v>4175000</v>
      </c>
      <c r="D3125" s="437">
        <v>0</v>
      </c>
      <c r="E3125" s="437">
        <v>0</v>
      </c>
      <c r="F3125" s="437"/>
    </row>
    <row r="3126" spans="1:6" x14ac:dyDescent="0.25">
      <c r="A3126" s="1072">
        <v>22021009</v>
      </c>
      <c r="B3126" s="969" t="s">
        <v>2541</v>
      </c>
      <c r="C3126" s="969"/>
      <c r="D3126" s="437">
        <v>0</v>
      </c>
      <c r="E3126" s="428">
        <v>3353200</v>
      </c>
      <c r="F3126" s="437">
        <v>2000000</v>
      </c>
    </row>
    <row r="3127" spans="1:6" x14ac:dyDescent="0.25">
      <c r="A3127" s="1072">
        <v>22021010</v>
      </c>
      <c r="B3127" s="969" t="s">
        <v>2680</v>
      </c>
      <c r="C3127" s="969"/>
      <c r="D3127" s="437">
        <v>0</v>
      </c>
      <c r="E3127" s="437">
        <v>0</v>
      </c>
      <c r="F3127" s="437"/>
    </row>
    <row r="3128" spans="1:6" x14ac:dyDescent="0.25">
      <c r="A3128" s="1072">
        <v>22021011</v>
      </c>
      <c r="B3128" s="969" t="s">
        <v>2600</v>
      </c>
      <c r="C3128" s="969"/>
      <c r="D3128" s="437">
        <v>0</v>
      </c>
      <c r="E3128" s="437">
        <v>0</v>
      </c>
      <c r="F3128" s="437"/>
    </row>
    <row r="3129" spans="1:6" x14ac:dyDescent="0.25">
      <c r="A3129" s="1072">
        <v>22021012</v>
      </c>
      <c r="B3129" s="969" t="s">
        <v>2601</v>
      </c>
      <c r="C3129" s="969"/>
      <c r="D3129" s="437">
        <v>0</v>
      </c>
      <c r="E3129" s="437">
        <v>0</v>
      </c>
      <c r="F3129" s="437"/>
    </row>
    <row r="3130" spans="1:6" x14ac:dyDescent="0.25">
      <c r="A3130" s="1072">
        <v>22021013</v>
      </c>
      <c r="B3130" s="969" t="s">
        <v>1349</v>
      </c>
      <c r="C3130" s="969"/>
      <c r="D3130" s="437">
        <v>0</v>
      </c>
      <c r="E3130" s="437">
        <v>0</v>
      </c>
      <c r="F3130" s="437"/>
    </row>
    <row r="3131" spans="1:6" x14ac:dyDescent="0.25">
      <c r="A3131" s="1072">
        <v>22021014</v>
      </c>
      <c r="B3131" s="969" t="s">
        <v>1300</v>
      </c>
      <c r="C3131" s="969">
        <v>250000</v>
      </c>
      <c r="D3131" s="437">
        <v>50000</v>
      </c>
      <c r="E3131" s="437">
        <v>50000</v>
      </c>
      <c r="F3131" s="437">
        <v>1000000</v>
      </c>
    </row>
    <row r="3132" spans="1:6" x14ac:dyDescent="0.25">
      <c r="A3132" s="1073">
        <v>22021021</v>
      </c>
      <c r="B3132" s="969" t="s">
        <v>2689</v>
      </c>
      <c r="C3132" s="969">
        <v>850000</v>
      </c>
      <c r="D3132" s="437">
        <v>0</v>
      </c>
      <c r="E3132" s="437">
        <v>100000</v>
      </c>
      <c r="F3132" s="437">
        <v>1000000</v>
      </c>
    </row>
    <row r="3133" spans="1:6" x14ac:dyDescent="0.25">
      <c r="A3133" s="1073">
        <v>22021022</v>
      </c>
      <c r="B3133" s="969" t="s">
        <v>1234</v>
      </c>
      <c r="C3133" s="969"/>
      <c r="D3133" s="437">
        <v>0</v>
      </c>
      <c r="E3133" s="437">
        <v>0</v>
      </c>
      <c r="F3133" s="437"/>
    </row>
    <row r="3134" spans="1:6" x14ac:dyDescent="0.25">
      <c r="A3134" s="1073">
        <v>22021023</v>
      </c>
      <c r="B3134" s="969" t="s">
        <v>1235</v>
      </c>
      <c r="C3134" s="969">
        <v>13047145.439999999</v>
      </c>
      <c r="D3134" s="437">
        <v>30200000</v>
      </c>
      <c r="E3134" s="428">
        <v>30200000</v>
      </c>
      <c r="F3134" s="437">
        <v>32600000</v>
      </c>
    </row>
    <row r="3135" spans="1:6" x14ac:dyDescent="0.25">
      <c r="A3135" s="1073">
        <v>22021026</v>
      </c>
      <c r="B3135" s="969" t="s">
        <v>787</v>
      </c>
      <c r="C3135" s="969">
        <v>300000</v>
      </c>
      <c r="D3135" s="437">
        <v>210000</v>
      </c>
      <c r="E3135" s="437">
        <v>100000</v>
      </c>
      <c r="F3135" s="437">
        <v>500000</v>
      </c>
    </row>
    <row r="3136" spans="1:6" ht="17.25" customHeight="1" x14ac:dyDescent="0.25">
      <c r="A3136" s="1073">
        <v>22021062</v>
      </c>
      <c r="B3136" s="969" t="s">
        <v>2690</v>
      </c>
      <c r="C3136" s="969">
        <v>0</v>
      </c>
      <c r="D3136" s="437">
        <v>0</v>
      </c>
      <c r="E3136" s="437">
        <v>500000</v>
      </c>
      <c r="F3136" s="437">
        <v>1530000</v>
      </c>
    </row>
    <row r="3137" spans="1:6" ht="17.25" customHeight="1" x14ac:dyDescent="0.25">
      <c r="A3137" s="1073">
        <v>22021065</v>
      </c>
      <c r="B3137" s="969" t="s">
        <v>2667</v>
      </c>
      <c r="C3137" s="969">
        <v>0</v>
      </c>
      <c r="D3137" s="437">
        <v>0</v>
      </c>
      <c r="E3137" s="437">
        <v>0</v>
      </c>
      <c r="F3137" s="437">
        <v>30000000</v>
      </c>
    </row>
    <row r="3138" spans="1:6" ht="19.5" customHeight="1" x14ac:dyDescent="0.25">
      <c r="A3138" s="1084"/>
      <c r="B3138" s="978" t="s">
        <v>2691</v>
      </c>
      <c r="C3138" s="976">
        <f>SUM(C3075,C3079,C3083,C3089,C3096,C3103,C3107,C3110,C3115,C3118,C3120)</f>
        <v>212069147.37</v>
      </c>
      <c r="D3138" s="976">
        <f t="shared" ref="D3138:E3138" si="647">SUM(D3075,D3079,D3083,D3089,D3096,D3103,D3107,D3110,D3115,D3118,D3120)</f>
        <v>181487693</v>
      </c>
      <c r="E3138" s="976">
        <f t="shared" si="647"/>
        <v>195019453</v>
      </c>
      <c r="F3138" s="976">
        <f>SUM(F3075,F3079,F3083,F3089,F3096,F3103,F3107,F3110,F3115,F3118,F3120)</f>
        <v>258251459</v>
      </c>
    </row>
    <row r="3139" spans="1:6" s="381" customFormat="1" x14ac:dyDescent="0.25">
      <c r="A3139" s="1056"/>
      <c r="B3139" s="1134"/>
      <c r="C3139" s="121"/>
      <c r="D3139" s="1005"/>
      <c r="E3139" s="1005"/>
      <c r="F3139" s="1005"/>
    </row>
    <row r="3140" spans="1:6" ht="15" customHeight="1" x14ac:dyDescent="0.25">
      <c r="A3140" s="1456" t="s">
        <v>2633</v>
      </c>
      <c r="B3140" s="1456"/>
      <c r="C3140" s="1108"/>
      <c r="D3140" s="437"/>
      <c r="E3140" s="437"/>
      <c r="F3140" s="437"/>
    </row>
    <row r="3141" spans="1:6" ht="28.5" customHeight="1" x14ac:dyDescent="0.25">
      <c r="A3141" s="1451" t="s">
        <v>2692</v>
      </c>
      <c r="B3141" s="1451"/>
      <c r="C3141" s="610"/>
      <c r="D3141" s="813"/>
      <c r="E3141" s="437"/>
      <c r="F3141" s="437"/>
    </row>
    <row r="3142" spans="1:6" ht="22.5" customHeight="1" x14ac:dyDescent="0.25">
      <c r="A3142" s="1074">
        <v>21</v>
      </c>
      <c r="B3142" s="987" t="s">
        <v>1125</v>
      </c>
      <c r="C3142" s="966">
        <f>SUM(C3144:C3144)</f>
        <v>98811277</v>
      </c>
      <c r="D3142" s="966">
        <f t="shared" ref="D3142:F3142" si="648">SUM(D3144:D3144)</f>
        <v>106240817</v>
      </c>
      <c r="E3142" s="966">
        <f t="shared" si="648"/>
        <v>106240817</v>
      </c>
      <c r="F3142" s="966">
        <f t="shared" si="648"/>
        <v>123996605</v>
      </c>
    </row>
    <row r="3143" spans="1:6" s="812" customFormat="1" x14ac:dyDescent="0.25">
      <c r="A3143" s="1072">
        <v>2101</v>
      </c>
      <c r="B3143" s="813" t="s">
        <v>1126</v>
      </c>
      <c r="C3143" s="813"/>
      <c r="D3143" s="428"/>
      <c r="E3143" s="1120"/>
      <c r="F3143" s="437"/>
    </row>
    <row r="3144" spans="1:6" ht="20.25" customHeight="1" x14ac:dyDescent="0.25">
      <c r="A3144" s="1072">
        <v>210101</v>
      </c>
      <c r="B3144" s="969" t="s">
        <v>1127</v>
      </c>
      <c r="C3144" s="969">
        <v>98811277</v>
      </c>
      <c r="D3144" s="437">
        <v>106240817</v>
      </c>
      <c r="E3144" s="437">
        <v>106240817</v>
      </c>
      <c r="F3144" s="437">
        <v>123996605</v>
      </c>
    </row>
    <row r="3145" spans="1:6" ht="24" customHeight="1" x14ac:dyDescent="0.25">
      <c r="A3145" s="1074">
        <v>2202</v>
      </c>
      <c r="B3145" s="987" t="s">
        <v>1119</v>
      </c>
      <c r="C3145" s="987">
        <f>C3196-C3142</f>
        <v>3210000</v>
      </c>
      <c r="D3145" s="987">
        <f t="shared" ref="D3145:F3145" si="649">D3196-D3142</f>
        <v>4864116</v>
      </c>
      <c r="E3145" s="987">
        <f t="shared" si="649"/>
        <v>897465115</v>
      </c>
      <c r="F3145" s="987">
        <f t="shared" si="649"/>
        <v>15904850</v>
      </c>
    </row>
    <row r="3146" spans="1:6" ht="21.75" customHeight="1" x14ac:dyDescent="0.25">
      <c r="A3146" s="1074">
        <v>220201</v>
      </c>
      <c r="B3146" s="987" t="s">
        <v>1129</v>
      </c>
      <c r="C3146" s="966">
        <f>SUM(C3147:C3148)</f>
        <v>300000</v>
      </c>
      <c r="D3146" s="966">
        <f t="shared" ref="D3146:F3146" si="650">SUM(D3147:D3148)</f>
        <v>656000</v>
      </c>
      <c r="E3146" s="966">
        <f t="shared" si="650"/>
        <v>700000</v>
      </c>
      <c r="F3146" s="966">
        <f t="shared" si="650"/>
        <v>1650000</v>
      </c>
    </row>
    <row r="3147" spans="1:6" ht="22.5" customHeight="1" x14ac:dyDescent="0.25">
      <c r="A3147" s="1072">
        <v>22020101</v>
      </c>
      <c r="B3147" s="969" t="s">
        <v>1131</v>
      </c>
      <c r="C3147" s="969">
        <v>300000</v>
      </c>
      <c r="D3147" s="437">
        <v>656000</v>
      </c>
      <c r="E3147" s="437">
        <v>700000</v>
      </c>
      <c r="F3147" s="437">
        <v>1650000</v>
      </c>
    </row>
    <row r="3148" spans="1:6" ht="21" customHeight="1" x14ac:dyDescent="0.25">
      <c r="A3148" s="1072" t="s">
        <v>1252</v>
      </c>
      <c r="B3148" s="969" t="s">
        <v>1253</v>
      </c>
      <c r="C3148" s="969"/>
      <c r="D3148" s="437">
        <v>0</v>
      </c>
      <c r="E3148" s="437">
        <v>0</v>
      </c>
      <c r="F3148" s="437">
        <v>0</v>
      </c>
    </row>
    <row r="3149" spans="1:6" x14ac:dyDescent="0.25">
      <c r="A3149" s="1074">
        <v>220202</v>
      </c>
      <c r="B3149" s="987" t="s">
        <v>1137</v>
      </c>
      <c r="C3149" s="966">
        <f>SUM(C3150:C3154)</f>
        <v>0</v>
      </c>
      <c r="D3149" s="966">
        <f t="shared" ref="D3149:E3149" si="651">SUM(D3150:D3154)</f>
        <v>70200</v>
      </c>
      <c r="E3149" s="966">
        <f t="shared" si="651"/>
        <v>80000</v>
      </c>
      <c r="F3149" s="966">
        <f>SUM(F3150:F3154)</f>
        <v>1965800</v>
      </c>
    </row>
    <row r="3150" spans="1:6" x14ac:dyDescent="0.25">
      <c r="A3150" s="1072">
        <v>22020201</v>
      </c>
      <c r="B3150" s="969" t="s">
        <v>1139</v>
      </c>
      <c r="C3150" s="969"/>
      <c r="D3150" s="437">
        <v>0</v>
      </c>
      <c r="E3150" s="437">
        <v>0</v>
      </c>
      <c r="F3150" s="437">
        <v>0</v>
      </c>
    </row>
    <row r="3151" spans="1:6" x14ac:dyDescent="0.25">
      <c r="A3151" s="1072">
        <v>22020202</v>
      </c>
      <c r="B3151" s="969" t="s">
        <v>1141</v>
      </c>
      <c r="C3151" s="969"/>
      <c r="D3151" s="437">
        <v>0</v>
      </c>
      <c r="E3151" s="437">
        <v>0</v>
      </c>
      <c r="F3151" s="437">
        <v>0</v>
      </c>
    </row>
    <row r="3152" spans="1:6" x14ac:dyDescent="0.25">
      <c r="A3152" s="1072">
        <v>22020203</v>
      </c>
      <c r="B3152" s="969" t="s">
        <v>1143</v>
      </c>
      <c r="C3152" s="969"/>
      <c r="D3152" s="437">
        <v>0</v>
      </c>
      <c r="E3152" s="437">
        <v>0</v>
      </c>
      <c r="F3152" s="437">
        <v>1685000</v>
      </c>
    </row>
    <row r="3153" spans="1:6" ht="18" customHeight="1" x14ac:dyDescent="0.25">
      <c r="A3153" s="1072">
        <v>22020204</v>
      </c>
      <c r="B3153" s="969" t="s">
        <v>1145</v>
      </c>
      <c r="C3153" s="969"/>
      <c r="D3153" s="437">
        <v>70200</v>
      </c>
      <c r="E3153" s="438">
        <v>80000</v>
      </c>
      <c r="F3153" s="437">
        <v>280800</v>
      </c>
    </row>
    <row r="3154" spans="1:6" x14ac:dyDescent="0.25">
      <c r="A3154" s="1072">
        <v>22020205</v>
      </c>
      <c r="B3154" s="969" t="s">
        <v>1147</v>
      </c>
      <c r="C3154" s="969"/>
      <c r="D3154" s="437">
        <v>0</v>
      </c>
      <c r="E3154" s="437">
        <v>0</v>
      </c>
      <c r="F3154" s="437"/>
    </row>
    <row r="3155" spans="1:6" x14ac:dyDescent="0.25">
      <c r="A3155" s="1070">
        <v>220203</v>
      </c>
      <c r="B3155" s="987" t="s">
        <v>1149</v>
      </c>
      <c r="C3155" s="966">
        <f t="shared" ref="C3155" si="652">SUM(C3156:C3160)</f>
        <v>273400</v>
      </c>
      <c r="D3155" s="966">
        <f>SUM(D3156:D3160)</f>
        <v>824087</v>
      </c>
      <c r="E3155" s="966">
        <f>SUM(E3156:E3160)</f>
        <v>824662</v>
      </c>
      <c r="F3155" s="427">
        <f>SUM(F3156:F3160)</f>
        <v>1284300</v>
      </c>
    </row>
    <row r="3156" spans="1:6" ht="21.75" customHeight="1" x14ac:dyDescent="0.25">
      <c r="A3156" s="1072">
        <v>22020301</v>
      </c>
      <c r="B3156" s="969" t="s">
        <v>1151</v>
      </c>
      <c r="C3156" s="969">
        <v>133400</v>
      </c>
      <c r="D3156" s="437">
        <v>375325</v>
      </c>
      <c r="E3156" s="450">
        <v>375900</v>
      </c>
      <c r="F3156" s="450">
        <v>650000</v>
      </c>
    </row>
    <row r="3157" spans="1:6" x14ac:dyDescent="0.25">
      <c r="A3157" s="1072">
        <v>22020302</v>
      </c>
      <c r="B3157" s="969" t="s">
        <v>1153</v>
      </c>
      <c r="C3157" s="969">
        <v>0</v>
      </c>
      <c r="D3157" s="437">
        <v>0</v>
      </c>
      <c r="E3157" s="437">
        <v>0</v>
      </c>
      <c r="F3157" s="1092">
        <v>0</v>
      </c>
    </row>
    <row r="3158" spans="1:6" ht="21.75" customHeight="1" x14ac:dyDescent="0.25">
      <c r="A3158" s="1072">
        <v>22020303</v>
      </c>
      <c r="B3158" s="969" t="s">
        <v>1239</v>
      </c>
      <c r="C3158" s="969">
        <v>140000</v>
      </c>
      <c r="D3158" s="437">
        <v>303400</v>
      </c>
      <c r="E3158" s="437">
        <v>303400</v>
      </c>
      <c r="F3158" s="428">
        <v>460800</v>
      </c>
    </row>
    <row r="3159" spans="1:6" x14ac:dyDescent="0.25">
      <c r="A3159" s="1072">
        <v>22020304</v>
      </c>
      <c r="B3159" s="969" t="s">
        <v>1157</v>
      </c>
      <c r="C3159" s="969"/>
      <c r="D3159" s="437">
        <v>0</v>
      </c>
      <c r="E3159" s="437">
        <v>0</v>
      </c>
      <c r="F3159" s="437"/>
    </row>
    <row r="3160" spans="1:6" ht="24.75" customHeight="1" x14ac:dyDescent="0.25">
      <c r="A3160" s="1072">
        <v>22020305</v>
      </c>
      <c r="B3160" s="969" t="s">
        <v>1159</v>
      </c>
      <c r="C3160" s="969"/>
      <c r="D3160" s="437">
        <v>145362</v>
      </c>
      <c r="E3160" s="437">
        <v>145362</v>
      </c>
      <c r="F3160" s="437">
        <v>173500</v>
      </c>
    </row>
    <row r="3161" spans="1:6" x14ac:dyDescent="0.25">
      <c r="A3161" s="1070">
        <v>220204</v>
      </c>
      <c r="B3161" s="987" t="s">
        <v>1173</v>
      </c>
      <c r="C3161" s="966">
        <f>SUM(C3162:C3167)</f>
        <v>440000</v>
      </c>
      <c r="D3161" s="966">
        <f t="shared" ref="D3161:E3161" si="653">SUM(D3162:D3167)</f>
        <v>983206</v>
      </c>
      <c r="E3161" s="966">
        <f t="shared" si="653"/>
        <v>997180</v>
      </c>
      <c r="F3161" s="966">
        <f>SUM(F3162:F3167)</f>
        <v>958250</v>
      </c>
    </row>
    <row r="3162" spans="1:6" ht="25.5" customHeight="1" x14ac:dyDescent="0.25">
      <c r="A3162" s="1072">
        <v>22020401</v>
      </c>
      <c r="B3162" s="969" t="s">
        <v>1175</v>
      </c>
      <c r="C3162" s="969">
        <v>440000</v>
      </c>
      <c r="D3162" s="437">
        <v>436038</v>
      </c>
      <c r="E3162" s="437">
        <v>450000</v>
      </c>
      <c r="F3162" s="437">
        <v>617250</v>
      </c>
    </row>
    <row r="3163" spans="1:6" x14ac:dyDescent="0.25">
      <c r="A3163" s="1072">
        <v>22020402</v>
      </c>
      <c r="B3163" s="969" t="s">
        <v>1177</v>
      </c>
      <c r="C3163" s="969"/>
      <c r="D3163" s="437">
        <v>360000</v>
      </c>
      <c r="E3163" s="437">
        <v>360000</v>
      </c>
      <c r="F3163" s="437"/>
    </row>
    <row r="3164" spans="1:6" x14ac:dyDescent="0.25">
      <c r="A3164" s="1072">
        <v>22020403</v>
      </c>
      <c r="B3164" s="969" t="s">
        <v>1179</v>
      </c>
      <c r="C3164" s="969"/>
      <c r="D3164" s="428">
        <v>0</v>
      </c>
      <c r="E3164" s="428">
        <v>0</v>
      </c>
      <c r="F3164" s="437"/>
    </row>
    <row r="3165" spans="1:6" ht="22.5" customHeight="1" x14ac:dyDescent="0.25">
      <c r="A3165" s="1072">
        <v>22020404</v>
      </c>
      <c r="B3165" s="969" t="s">
        <v>1181</v>
      </c>
      <c r="C3165" s="969"/>
      <c r="D3165" s="437">
        <v>113813</v>
      </c>
      <c r="E3165" s="437">
        <v>113820</v>
      </c>
      <c r="F3165" s="437">
        <v>200000</v>
      </c>
    </row>
    <row r="3166" spans="1:6" x14ac:dyDescent="0.25">
      <c r="A3166" s="1072">
        <v>22020405</v>
      </c>
      <c r="B3166" s="969" t="s">
        <v>1183</v>
      </c>
      <c r="C3166" s="969"/>
      <c r="D3166" s="437">
        <v>44355</v>
      </c>
      <c r="E3166" s="437">
        <v>44360</v>
      </c>
      <c r="F3166" s="437">
        <v>100000</v>
      </c>
    </row>
    <row r="3167" spans="1:6" x14ac:dyDescent="0.25">
      <c r="A3167" s="1072">
        <v>22020406</v>
      </c>
      <c r="B3167" s="969" t="s">
        <v>1185</v>
      </c>
      <c r="C3167" s="969"/>
      <c r="D3167" s="437">
        <v>29000</v>
      </c>
      <c r="E3167" s="437">
        <v>29000</v>
      </c>
      <c r="F3167" s="437">
        <v>41000</v>
      </c>
    </row>
    <row r="3168" spans="1:6" x14ac:dyDescent="0.25">
      <c r="A3168" s="1070">
        <v>220205</v>
      </c>
      <c r="B3168" s="987" t="s">
        <v>1189</v>
      </c>
      <c r="C3168" s="966">
        <f>SUM(C3169:C3171)</f>
        <v>0</v>
      </c>
      <c r="D3168" s="966">
        <f t="shared" ref="D3168:F3168" si="654">SUM(D3169:D3171)</f>
        <v>1172000</v>
      </c>
      <c r="E3168" s="966">
        <f t="shared" si="654"/>
        <v>1172000</v>
      </c>
      <c r="F3168" s="966">
        <f t="shared" si="654"/>
        <v>2164000</v>
      </c>
    </row>
    <row r="3169" spans="1:6" x14ac:dyDescent="0.25">
      <c r="A3169" s="1072">
        <v>22020501</v>
      </c>
      <c r="B3169" s="969" t="s">
        <v>1191</v>
      </c>
      <c r="C3169" s="969"/>
      <c r="D3169" s="437">
        <v>0</v>
      </c>
      <c r="E3169" s="437">
        <v>0</v>
      </c>
      <c r="F3169" s="437"/>
    </row>
    <row r="3170" spans="1:6" x14ac:dyDescent="0.25">
      <c r="A3170" s="1072">
        <v>22020502</v>
      </c>
      <c r="B3170" s="969" t="s">
        <v>1193</v>
      </c>
      <c r="C3170" s="969"/>
      <c r="D3170" s="437">
        <v>0</v>
      </c>
      <c r="E3170" s="437">
        <v>0</v>
      </c>
      <c r="F3170" s="437"/>
    </row>
    <row r="3171" spans="1:6" ht="32.25" customHeight="1" x14ac:dyDescent="0.25">
      <c r="A3171" s="1072">
        <v>22020503</v>
      </c>
      <c r="B3171" s="969" t="s">
        <v>1307</v>
      </c>
      <c r="C3171" s="969"/>
      <c r="D3171" s="428">
        <v>1172000</v>
      </c>
      <c r="E3171" s="437">
        <v>1172000</v>
      </c>
      <c r="F3171" s="437">
        <v>2164000</v>
      </c>
    </row>
    <row r="3172" spans="1:6" x14ac:dyDescent="0.25">
      <c r="A3172" s="1070">
        <v>220206</v>
      </c>
      <c r="B3172" s="987" t="s">
        <v>1195</v>
      </c>
      <c r="C3172" s="966">
        <f>SUM(C3173:C3174)</f>
        <v>0</v>
      </c>
      <c r="D3172" s="966">
        <f t="shared" ref="D3172:F3172" si="655">SUM(D3173:D3174)</f>
        <v>141000</v>
      </c>
      <c r="E3172" s="966">
        <f t="shared" si="655"/>
        <v>141000</v>
      </c>
      <c r="F3172" s="966">
        <f t="shared" si="655"/>
        <v>144000</v>
      </c>
    </row>
    <row r="3173" spans="1:6" x14ac:dyDescent="0.25">
      <c r="A3173" s="1072">
        <v>22020601</v>
      </c>
      <c r="B3173" s="969" t="s">
        <v>1197</v>
      </c>
      <c r="C3173" s="969"/>
      <c r="D3173" s="428">
        <v>0</v>
      </c>
      <c r="E3173" s="428">
        <v>0</v>
      </c>
      <c r="F3173" s="437"/>
    </row>
    <row r="3174" spans="1:6" x14ac:dyDescent="0.25">
      <c r="A3174" s="1072" t="s">
        <v>1204</v>
      </c>
      <c r="B3174" s="969" t="s">
        <v>1205</v>
      </c>
      <c r="C3174" s="969"/>
      <c r="D3174" s="437">
        <v>141000</v>
      </c>
      <c r="E3174" s="437">
        <v>141000</v>
      </c>
      <c r="F3174" s="428">
        <v>144000</v>
      </c>
    </row>
    <row r="3175" spans="1:6" x14ac:dyDescent="0.25">
      <c r="A3175" s="1070">
        <v>220207</v>
      </c>
      <c r="B3175" s="987" t="s">
        <v>1207</v>
      </c>
      <c r="C3175" s="966">
        <f>SUM(C3176:C3179)</f>
        <v>0</v>
      </c>
      <c r="D3175" s="966">
        <f t="shared" ref="D3175:F3175" si="656">SUM(D3176:D3179)</f>
        <v>0</v>
      </c>
      <c r="E3175" s="966">
        <f t="shared" si="656"/>
        <v>0</v>
      </c>
      <c r="F3175" s="966">
        <f t="shared" si="656"/>
        <v>0</v>
      </c>
    </row>
    <row r="3176" spans="1:6" x14ac:dyDescent="0.25">
      <c r="A3176" s="1072">
        <v>22020701</v>
      </c>
      <c r="B3176" s="969" t="s">
        <v>1209</v>
      </c>
      <c r="C3176" s="969"/>
      <c r="D3176" s="437">
        <v>0</v>
      </c>
      <c r="E3176" s="437">
        <v>0</v>
      </c>
      <c r="F3176" s="437"/>
    </row>
    <row r="3177" spans="1:6" x14ac:dyDescent="0.25">
      <c r="A3177" s="1072">
        <v>22020702</v>
      </c>
      <c r="B3177" s="969" t="s">
        <v>1211</v>
      </c>
      <c r="C3177" s="969"/>
      <c r="D3177" s="437">
        <v>0</v>
      </c>
      <c r="E3177" s="437">
        <v>0</v>
      </c>
      <c r="F3177" s="437"/>
    </row>
    <row r="3178" spans="1:6" x14ac:dyDescent="0.25">
      <c r="A3178" s="1072">
        <v>22020703</v>
      </c>
      <c r="B3178" s="969" t="s">
        <v>1213</v>
      </c>
      <c r="C3178" s="969"/>
      <c r="D3178" s="437">
        <v>0</v>
      </c>
      <c r="E3178" s="437">
        <v>0</v>
      </c>
      <c r="F3178" s="437"/>
    </row>
    <row r="3179" spans="1:6" x14ac:dyDescent="0.25">
      <c r="A3179" s="1072">
        <v>22020704</v>
      </c>
      <c r="B3179" s="969" t="s">
        <v>1215</v>
      </c>
      <c r="C3179" s="969"/>
      <c r="D3179" s="437">
        <v>0</v>
      </c>
      <c r="E3179" s="437">
        <v>0</v>
      </c>
      <c r="F3179" s="437"/>
    </row>
    <row r="3180" spans="1:6" x14ac:dyDescent="0.25">
      <c r="A3180" s="1070">
        <v>220208</v>
      </c>
      <c r="B3180" s="987" t="s">
        <v>1217</v>
      </c>
      <c r="C3180" s="966">
        <f>SUM(C3181:C3182)</f>
        <v>0</v>
      </c>
      <c r="D3180" s="966">
        <f t="shared" ref="D3180:F3180" si="657">SUM(D3181:D3182)</f>
        <v>727144</v>
      </c>
      <c r="E3180" s="966">
        <f t="shared" si="657"/>
        <v>727145</v>
      </c>
      <c r="F3180" s="966">
        <f t="shared" si="657"/>
        <v>3796500</v>
      </c>
    </row>
    <row r="3181" spans="1:6" x14ac:dyDescent="0.25">
      <c r="A3181" s="1072">
        <v>22020801</v>
      </c>
      <c r="B3181" s="969" t="s">
        <v>1219</v>
      </c>
      <c r="C3181" s="969"/>
      <c r="D3181" s="437">
        <v>619418</v>
      </c>
      <c r="E3181" s="437">
        <v>619419</v>
      </c>
      <c r="F3181" s="437">
        <v>2100000</v>
      </c>
    </row>
    <row r="3182" spans="1:6" x14ac:dyDescent="0.25">
      <c r="A3182" s="1072">
        <v>22020802</v>
      </c>
      <c r="B3182" s="969" t="s">
        <v>1223</v>
      </c>
      <c r="C3182" s="969"/>
      <c r="D3182" s="437">
        <v>107726</v>
      </c>
      <c r="E3182" s="437">
        <v>107726</v>
      </c>
      <c r="F3182" s="437">
        <v>1696500</v>
      </c>
    </row>
    <row r="3183" spans="1:6" x14ac:dyDescent="0.25">
      <c r="A3183" s="1070">
        <v>220210</v>
      </c>
      <c r="B3183" s="987" t="s">
        <v>1227</v>
      </c>
      <c r="C3183" s="966">
        <f>SUM(C3184:C3195)</f>
        <v>2196600</v>
      </c>
      <c r="D3183" s="966">
        <f t="shared" ref="D3183:E3183" si="658">SUM(D3184:D3195)</f>
        <v>290479</v>
      </c>
      <c r="E3183" s="966">
        <f t="shared" si="658"/>
        <v>892823128</v>
      </c>
      <c r="F3183" s="966">
        <f>SUM(F3184:F3195)</f>
        <v>3942000</v>
      </c>
    </row>
    <row r="3184" spans="1:6" ht="17.25" customHeight="1" x14ac:dyDescent="0.25">
      <c r="A3184" s="1073" t="s">
        <v>2693</v>
      </c>
      <c r="B3184" s="969" t="s">
        <v>1228</v>
      </c>
      <c r="C3184" s="969">
        <v>500000</v>
      </c>
      <c r="D3184" s="437">
        <v>63979</v>
      </c>
      <c r="E3184" s="437">
        <v>63980</v>
      </c>
      <c r="F3184" s="437">
        <v>72000</v>
      </c>
    </row>
    <row r="3185" spans="1:6" ht="17.25" customHeight="1" x14ac:dyDescent="0.25">
      <c r="A3185" s="1073" t="s">
        <v>1296</v>
      </c>
      <c r="B3185" s="969" t="s">
        <v>1229</v>
      </c>
      <c r="C3185" s="969">
        <v>100000</v>
      </c>
      <c r="D3185" s="437">
        <v>0</v>
      </c>
      <c r="E3185" s="428">
        <v>0</v>
      </c>
      <c r="F3185" s="437">
        <v>500000</v>
      </c>
    </row>
    <row r="3186" spans="1:6" x14ac:dyDescent="0.25">
      <c r="A3186" s="1073" t="s">
        <v>1298</v>
      </c>
      <c r="B3186" s="969" t="s">
        <v>1231</v>
      </c>
      <c r="C3186" s="969"/>
      <c r="D3186" s="437">
        <v>0</v>
      </c>
      <c r="E3186" s="437">
        <v>0</v>
      </c>
      <c r="F3186" s="437"/>
    </row>
    <row r="3187" spans="1:6" x14ac:dyDescent="0.25">
      <c r="A3187" s="1073" t="s">
        <v>1299</v>
      </c>
      <c r="B3187" s="969" t="s">
        <v>2694</v>
      </c>
      <c r="C3187" s="969"/>
      <c r="D3187" s="437">
        <v>0</v>
      </c>
      <c r="E3187" s="428">
        <v>50000</v>
      </c>
      <c r="F3187" s="437">
        <v>500000</v>
      </c>
    </row>
    <row r="3188" spans="1:6" x14ac:dyDescent="0.25">
      <c r="A3188" s="1073">
        <v>22021014</v>
      </c>
      <c r="B3188" s="969" t="s">
        <v>1300</v>
      </c>
      <c r="C3188" s="969"/>
      <c r="D3188" s="437">
        <v>26500</v>
      </c>
      <c r="E3188" s="437">
        <v>26500</v>
      </c>
      <c r="F3188" s="437">
        <v>0</v>
      </c>
    </row>
    <row r="3189" spans="1:6" ht="26.25" customHeight="1" x14ac:dyDescent="0.25">
      <c r="A3189" s="1073">
        <v>22021022</v>
      </c>
      <c r="B3189" s="969" t="s">
        <v>2695</v>
      </c>
      <c r="C3189" s="969"/>
      <c r="D3189" s="437">
        <v>0</v>
      </c>
      <c r="E3189" s="437">
        <v>0</v>
      </c>
      <c r="F3189" s="437">
        <v>0</v>
      </c>
    </row>
    <row r="3190" spans="1:6" x14ac:dyDescent="0.25">
      <c r="A3190" s="1073">
        <v>22021023</v>
      </c>
      <c r="B3190" s="969" t="s">
        <v>1235</v>
      </c>
      <c r="C3190" s="969"/>
      <c r="D3190" s="437">
        <v>200000</v>
      </c>
      <c r="E3190" s="437">
        <v>200000</v>
      </c>
      <c r="F3190" s="437">
        <v>1384000</v>
      </c>
    </row>
    <row r="3191" spans="1:6" ht="21.75" customHeight="1" x14ac:dyDescent="0.25">
      <c r="A3191" s="1073">
        <v>22021026</v>
      </c>
      <c r="B3191" s="969" t="s">
        <v>787</v>
      </c>
      <c r="C3191" s="969">
        <v>1206600</v>
      </c>
      <c r="D3191" s="437">
        <v>0</v>
      </c>
      <c r="E3191" s="428">
        <v>0</v>
      </c>
      <c r="F3191" s="437">
        <v>500000</v>
      </c>
    </row>
    <row r="3192" spans="1:6" x14ac:dyDescent="0.25">
      <c r="A3192" s="1073">
        <v>22021027</v>
      </c>
      <c r="B3192" s="969" t="s">
        <v>1244</v>
      </c>
      <c r="C3192" s="969">
        <v>110000</v>
      </c>
      <c r="D3192" s="437">
        <v>0</v>
      </c>
      <c r="E3192" s="428">
        <v>0</v>
      </c>
      <c r="F3192" s="437">
        <v>300000</v>
      </c>
    </row>
    <row r="3193" spans="1:6" ht="20.25" customHeight="1" x14ac:dyDescent="0.25">
      <c r="A3193" s="1073">
        <v>22021031</v>
      </c>
      <c r="B3193" s="969" t="s">
        <v>1261</v>
      </c>
      <c r="C3193" s="969">
        <v>280000</v>
      </c>
      <c r="D3193" s="437">
        <v>0</v>
      </c>
      <c r="E3193" s="428">
        <v>0</v>
      </c>
      <c r="F3193" s="437">
        <v>486000</v>
      </c>
    </row>
    <row r="3194" spans="1:6" ht="20.25" customHeight="1" x14ac:dyDescent="0.25">
      <c r="A3194" s="1073">
        <v>22021060</v>
      </c>
      <c r="B3194" s="969" t="s">
        <v>2696</v>
      </c>
      <c r="C3194" s="969"/>
      <c r="D3194" s="437">
        <v>0</v>
      </c>
      <c r="E3194" s="428">
        <v>0</v>
      </c>
      <c r="F3194" s="437">
        <v>200000</v>
      </c>
    </row>
    <row r="3195" spans="1:6" ht="42" customHeight="1" x14ac:dyDescent="0.25">
      <c r="A3195" s="1073">
        <v>22021080</v>
      </c>
      <c r="B3195" s="969" t="s">
        <v>2965</v>
      </c>
      <c r="C3195" s="428">
        <v>0</v>
      </c>
      <c r="D3195" s="428">
        <v>0</v>
      </c>
      <c r="E3195" s="437">
        <v>892482648</v>
      </c>
      <c r="F3195" s="428">
        <v>0</v>
      </c>
    </row>
    <row r="3196" spans="1:6" x14ac:dyDescent="0.25">
      <c r="A3196" s="1109"/>
      <c r="B3196" s="978" t="s">
        <v>2697</v>
      </c>
      <c r="C3196" s="976">
        <f>SUM(C3142,C3146,C3149,C3155,C3161,C3168,C3172,C3175,C3180,C3183)</f>
        <v>102021277</v>
      </c>
      <c r="D3196" s="976">
        <f>SUM(D3142,D3146,D3149,D3155,D3161,D3168,D3172,D3175,D3180,D3183)</f>
        <v>111104933</v>
      </c>
      <c r="E3196" s="976">
        <f t="shared" ref="E3196" si="659">SUM(E3142,E3146,E3149,E3155,E3161,E3168,E3172,E3175,E3180,E3183)</f>
        <v>1003705932</v>
      </c>
      <c r="F3196" s="976">
        <f>SUM(F3142,F3146,F3149,F3155,F3161,F3168,F3172,F3175,F3180,F3183)</f>
        <v>139901455</v>
      </c>
    </row>
    <row r="3197" spans="1:6" s="381" customFormat="1" x14ac:dyDescent="0.25">
      <c r="A3197" s="1229"/>
      <c r="B3197" s="1105"/>
      <c r="C3197" s="1105"/>
      <c r="D3197" s="1005"/>
      <c r="E3197" s="1005"/>
      <c r="F3197" s="1005"/>
    </row>
    <row r="3198" spans="1:6" ht="15" customHeight="1" x14ac:dyDescent="0.25">
      <c r="A3198" s="1456" t="s">
        <v>2633</v>
      </c>
      <c r="B3198" s="1456"/>
      <c r="C3198" s="1108"/>
      <c r="D3198" s="437"/>
      <c r="E3198" s="437"/>
      <c r="F3198" s="437"/>
    </row>
    <row r="3199" spans="1:6" ht="21" customHeight="1" x14ac:dyDescent="0.25">
      <c r="A3199" s="1457" t="s">
        <v>2698</v>
      </c>
      <c r="B3199" s="1458"/>
      <c r="C3199" s="1121"/>
      <c r="D3199" s="1122"/>
      <c r="E3199" s="437"/>
      <c r="F3199" s="437"/>
    </row>
    <row r="3200" spans="1:6" x14ac:dyDescent="0.25">
      <c r="A3200" s="807">
        <v>22</v>
      </c>
      <c r="B3200" s="965" t="s">
        <v>1322</v>
      </c>
      <c r="C3200" s="966">
        <f>SUM(C3201:C3201)</f>
        <v>201159265</v>
      </c>
      <c r="D3200" s="966">
        <f t="shared" ref="D3200:F3200" si="660">SUM(D3201:D3201)</f>
        <v>195895453</v>
      </c>
      <c r="E3200" s="966">
        <f t="shared" si="660"/>
        <v>558260502</v>
      </c>
      <c r="F3200" s="966">
        <f t="shared" si="660"/>
        <v>436213957</v>
      </c>
    </row>
    <row r="3201" spans="1:6" ht="19.5" customHeight="1" x14ac:dyDescent="0.25">
      <c r="A3201" s="429">
        <v>22</v>
      </c>
      <c r="B3201" s="430" t="s">
        <v>1322</v>
      </c>
      <c r="C3201" s="969">
        <v>201159265</v>
      </c>
      <c r="D3201" s="437">
        <v>195895453</v>
      </c>
      <c r="E3201" s="428">
        <v>558260502</v>
      </c>
      <c r="F3201" s="428">
        <v>436213957</v>
      </c>
    </row>
    <row r="3202" spans="1:6" x14ac:dyDescent="0.25">
      <c r="A3202" s="1070">
        <v>2202</v>
      </c>
      <c r="B3202" s="987" t="s">
        <v>1119</v>
      </c>
      <c r="C3202" s="987">
        <f>C3262-C3200</f>
        <v>111162179.42000002</v>
      </c>
      <c r="D3202" s="987">
        <f t="shared" ref="D3202:F3202" si="661">D3262-D3200</f>
        <v>78282053.909999967</v>
      </c>
      <c r="E3202" s="987">
        <f t="shared" si="661"/>
        <v>201338995</v>
      </c>
      <c r="F3202" s="987">
        <f t="shared" si="661"/>
        <v>312555783.34000003</v>
      </c>
    </row>
    <row r="3203" spans="1:6" x14ac:dyDescent="0.25">
      <c r="A3203" s="1070">
        <v>220201</v>
      </c>
      <c r="B3203" s="987" t="s">
        <v>1129</v>
      </c>
      <c r="C3203" s="966">
        <f>SUM(C3204:C3205)</f>
        <v>935380</v>
      </c>
      <c r="D3203" s="966">
        <f t="shared" ref="D3203:F3203" si="662">SUM(D3204:D3205)</f>
        <v>813900</v>
      </c>
      <c r="E3203" s="966">
        <f t="shared" si="662"/>
        <v>1813900</v>
      </c>
      <c r="F3203" s="966">
        <f t="shared" si="662"/>
        <v>600000</v>
      </c>
    </row>
    <row r="3204" spans="1:6" x14ac:dyDescent="0.25">
      <c r="A3204" s="1072">
        <v>22020101</v>
      </c>
      <c r="B3204" s="969" t="s">
        <v>1131</v>
      </c>
      <c r="C3204" s="969">
        <v>935380</v>
      </c>
      <c r="D3204" s="437">
        <v>813900</v>
      </c>
      <c r="E3204" s="437">
        <v>1813900</v>
      </c>
      <c r="F3204" s="437">
        <v>600000</v>
      </c>
    </row>
    <row r="3205" spans="1:6" x14ac:dyDescent="0.25">
      <c r="A3205" s="1072" t="s">
        <v>1252</v>
      </c>
      <c r="B3205" s="969" t="s">
        <v>1253</v>
      </c>
      <c r="C3205" s="969"/>
      <c r="D3205" s="437"/>
      <c r="E3205" s="437"/>
      <c r="F3205" s="437">
        <v>0</v>
      </c>
    </row>
    <row r="3206" spans="1:6" x14ac:dyDescent="0.25">
      <c r="A3206" s="1070">
        <v>220202</v>
      </c>
      <c r="B3206" s="987" t="s">
        <v>1137</v>
      </c>
      <c r="C3206" s="966">
        <f>SUM(C3207:C3211)</f>
        <v>1531457.78</v>
      </c>
      <c r="D3206" s="966">
        <f t="shared" ref="D3206:E3206" si="663">SUM(D3207:D3211)</f>
        <v>2209000</v>
      </c>
      <c r="E3206" s="966">
        <f t="shared" si="663"/>
        <v>4259000</v>
      </c>
      <c r="F3206" s="966">
        <f>SUM(F3207:F3211)</f>
        <v>9196000</v>
      </c>
    </row>
    <row r="3207" spans="1:6" x14ac:dyDescent="0.25">
      <c r="A3207" s="1072">
        <v>22020201</v>
      </c>
      <c r="B3207" s="969" t="s">
        <v>1139</v>
      </c>
      <c r="C3207" s="969">
        <v>1516787.78</v>
      </c>
      <c r="D3207" s="437">
        <v>1200000</v>
      </c>
      <c r="E3207" s="437">
        <v>2700000</v>
      </c>
      <c r="F3207" s="437">
        <v>2196000</v>
      </c>
    </row>
    <row r="3208" spans="1:6" x14ac:dyDescent="0.25">
      <c r="A3208" s="1072">
        <v>22020202</v>
      </c>
      <c r="B3208" s="969" t="s">
        <v>1141</v>
      </c>
      <c r="C3208" s="969">
        <v>14670</v>
      </c>
      <c r="D3208" s="437">
        <v>304000</v>
      </c>
      <c r="E3208" s="437">
        <v>354000</v>
      </c>
      <c r="F3208" s="437">
        <v>50000</v>
      </c>
    </row>
    <row r="3209" spans="1:6" x14ac:dyDescent="0.25">
      <c r="A3209" s="1072">
        <v>22020203</v>
      </c>
      <c r="B3209" s="969" t="s">
        <v>1143</v>
      </c>
      <c r="C3209" s="969"/>
      <c r="D3209" s="437">
        <v>705000</v>
      </c>
      <c r="E3209" s="437">
        <v>1205000</v>
      </c>
      <c r="F3209" s="437">
        <v>6950000</v>
      </c>
    </row>
    <row r="3210" spans="1:6" x14ac:dyDescent="0.25">
      <c r="A3210" s="1072">
        <v>22020204</v>
      </c>
      <c r="B3210" s="969" t="s">
        <v>1145</v>
      </c>
      <c r="C3210" s="969"/>
      <c r="D3210" s="437">
        <v>0</v>
      </c>
      <c r="E3210" s="437">
        <v>0</v>
      </c>
      <c r="F3210" s="437">
        <v>0</v>
      </c>
    </row>
    <row r="3211" spans="1:6" x14ac:dyDescent="0.25">
      <c r="A3211" s="1072">
        <v>22020205</v>
      </c>
      <c r="B3211" s="969" t="s">
        <v>1147</v>
      </c>
      <c r="C3211" s="969"/>
      <c r="D3211" s="437">
        <v>0</v>
      </c>
      <c r="E3211" s="437">
        <v>0</v>
      </c>
      <c r="F3211" s="437">
        <v>0</v>
      </c>
    </row>
    <row r="3212" spans="1:6" x14ac:dyDescent="0.25">
      <c r="A3212" s="1070">
        <v>220203</v>
      </c>
      <c r="B3212" s="987" t="s">
        <v>1149</v>
      </c>
      <c r="C3212" s="966">
        <f>SUM(C3213:C3218)</f>
        <v>6303690</v>
      </c>
      <c r="D3212" s="966">
        <f t="shared" ref="D3212:E3212" si="664">SUM(D3213:D3218)</f>
        <v>4901599</v>
      </c>
      <c r="E3212" s="966">
        <f t="shared" si="664"/>
        <v>9701599</v>
      </c>
      <c r="F3212" s="966">
        <f>SUM(F3213:F3218)</f>
        <v>8000000</v>
      </c>
    </row>
    <row r="3213" spans="1:6" x14ac:dyDescent="0.25">
      <c r="A3213" s="1072">
        <v>22020301</v>
      </c>
      <c r="B3213" s="969" t="s">
        <v>1151</v>
      </c>
      <c r="C3213" s="969">
        <v>2331240</v>
      </c>
      <c r="D3213" s="437">
        <v>2363630</v>
      </c>
      <c r="E3213" s="437">
        <v>4863630</v>
      </c>
      <c r="F3213" s="437">
        <v>1500000</v>
      </c>
    </row>
    <row r="3214" spans="1:6" x14ac:dyDescent="0.25">
      <c r="A3214" s="1072">
        <v>22020302</v>
      </c>
      <c r="B3214" s="969" t="s">
        <v>1153</v>
      </c>
      <c r="C3214" s="969"/>
      <c r="D3214" s="428">
        <v>0</v>
      </c>
      <c r="E3214" s="437">
        <v>0</v>
      </c>
      <c r="F3214" s="437">
        <v>0</v>
      </c>
    </row>
    <row r="3215" spans="1:6" x14ac:dyDescent="0.25">
      <c r="A3215" s="1072">
        <v>22020303</v>
      </c>
      <c r="B3215" s="969" t="s">
        <v>1239</v>
      </c>
      <c r="C3215" s="969"/>
      <c r="D3215" s="428">
        <v>0</v>
      </c>
      <c r="E3215" s="437">
        <v>0</v>
      </c>
      <c r="F3215" s="437">
        <v>0</v>
      </c>
    </row>
    <row r="3216" spans="1:6" x14ac:dyDescent="0.25">
      <c r="A3216" s="1072">
        <v>22020304</v>
      </c>
      <c r="B3216" s="969" t="s">
        <v>1157</v>
      </c>
      <c r="C3216" s="969"/>
      <c r="D3216" s="437">
        <v>95150</v>
      </c>
      <c r="E3216" s="437">
        <v>395150</v>
      </c>
      <c r="F3216" s="437">
        <v>1500000</v>
      </c>
    </row>
    <row r="3217" spans="1:6" x14ac:dyDescent="0.25">
      <c r="A3217" s="1072">
        <v>22020305</v>
      </c>
      <c r="B3217" s="969" t="s">
        <v>1159</v>
      </c>
      <c r="C3217" s="969">
        <v>3972450</v>
      </c>
      <c r="D3217" s="437">
        <v>2442819</v>
      </c>
      <c r="E3217" s="437">
        <v>4442819</v>
      </c>
      <c r="F3217" s="437">
        <v>5000000</v>
      </c>
    </row>
    <row r="3218" spans="1:6" x14ac:dyDescent="0.25">
      <c r="A3218" s="1072">
        <v>22020309</v>
      </c>
      <c r="B3218" s="969" t="s">
        <v>2699</v>
      </c>
      <c r="C3218" s="969"/>
      <c r="D3218" s="437">
        <v>0</v>
      </c>
      <c r="E3218" s="437">
        <v>0</v>
      </c>
      <c r="F3218" s="437">
        <v>0</v>
      </c>
    </row>
    <row r="3219" spans="1:6" ht="18" customHeight="1" x14ac:dyDescent="0.25">
      <c r="A3219" s="1070">
        <v>220204</v>
      </c>
      <c r="B3219" s="987" t="s">
        <v>1173</v>
      </c>
      <c r="C3219" s="966">
        <f>SUM(C3220:C3227)</f>
        <v>9158955</v>
      </c>
      <c r="D3219" s="966">
        <f t="shared" ref="D3219:E3219" si="665">SUM(D3220:D3227)</f>
        <v>3249190</v>
      </c>
      <c r="E3219" s="966">
        <f t="shared" si="665"/>
        <v>12574190</v>
      </c>
      <c r="F3219" s="966">
        <f>SUM(F3220:F3227)</f>
        <v>10400000</v>
      </c>
    </row>
    <row r="3220" spans="1:6" x14ac:dyDescent="0.25">
      <c r="A3220" s="1072">
        <v>22020401</v>
      </c>
      <c r="B3220" s="969" t="s">
        <v>1175</v>
      </c>
      <c r="C3220" s="969">
        <v>2295175</v>
      </c>
      <c r="D3220" s="437">
        <v>787300</v>
      </c>
      <c r="E3220" s="437">
        <v>2537300</v>
      </c>
      <c r="F3220" s="437">
        <v>1600000</v>
      </c>
    </row>
    <row r="3221" spans="1:6" x14ac:dyDescent="0.25">
      <c r="A3221" s="1072">
        <v>22020402</v>
      </c>
      <c r="B3221" s="969" t="s">
        <v>1177</v>
      </c>
      <c r="C3221" s="969">
        <v>0</v>
      </c>
      <c r="D3221" s="437">
        <v>0</v>
      </c>
      <c r="E3221" s="437">
        <v>750000</v>
      </c>
      <c r="F3221" s="437">
        <v>800000</v>
      </c>
    </row>
    <row r="3222" spans="1:6" x14ac:dyDescent="0.25">
      <c r="A3222" s="1072">
        <v>22020403</v>
      </c>
      <c r="B3222" s="969" t="s">
        <v>1179</v>
      </c>
      <c r="C3222" s="969">
        <v>304740</v>
      </c>
      <c r="D3222" s="437">
        <v>538890</v>
      </c>
      <c r="E3222" s="437">
        <v>988890</v>
      </c>
      <c r="F3222" s="437">
        <v>3000000</v>
      </c>
    </row>
    <row r="3223" spans="1:6" x14ac:dyDescent="0.25">
      <c r="A3223" s="1072">
        <v>22020404</v>
      </c>
      <c r="B3223" s="969" t="s">
        <v>1181</v>
      </c>
      <c r="C3223" s="969">
        <v>2816760</v>
      </c>
      <c r="D3223" s="437">
        <v>1068050</v>
      </c>
      <c r="E3223" s="437">
        <v>2718050</v>
      </c>
      <c r="F3223" s="437">
        <v>3000000</v>
      </c>
    </row>
    <row r="3224" spans="1:6" x14ac:dyDescent="0.25">
      <c r="A3224" s="1072">
        <v>22020405</v>
      </c>
      <c r="B3224" s="969" t="s">
        <v>1183</v>
      </c>
      <c r="C3224" s="969">
        <v>0</v>
      </c>
      <c r="D3224" s="437">
        <v>578300</v>
      </c>
      <c r="E3224" s="437">
        <v>1078300</v>
      </c>
      <c r="F3224" s="437">
        <v>0</v>
      </c>
    </row>
    <row r="3225" spans="1:6" x14ac:dyDescent="0.25">
      <c r="A3225" s="1072">
        <v>22020406</v>
      </c>
      <c r="B3225" s="969" t="s">
        <v>1185</v>
      </c>
      <c r="C3225" s="969">
        <v>3742280</v>
      </c>
      <c r="D3225" s="437">
        <v>276650</v>
      </c>
      <c r="E3225" s="437">
        <v>3501650</v>
      </c>
      <c r="F3225" s="437">
        <v>2000000</v>
      </c>
    </row>
    <row r="3226" spans="1:6" ht="25.5" x14ac:dyDescent="0.25">
      <c r="A3226" s="1072">
        <v>22020411</v>
      </c>
      <c r="B3226" s="969" t="s">
        <v>2700</v>
      </c>
      <c r="C3226" s="969"/>
      <c r="D3226" s="437"/>
      <c r="E3226" s="437">
        <v>0</v>
      </c>
      <c r="F3226" s="437">
        <v>0</v>
      </c>
    </row>
    <row r="3227" spans="1:6" x14ac:dyDescent="0.25">
      <c r="A3227" s="1072">
        <v>22020413</v>
      </c>
      <c r="B3227" s="969" t="s">
        <v>2530</v>
      </c>
      <c r="C3227" s="969"/>
      <c r="D3227" s="437">
        <v>0</v>
      </c>
      <c r="E3227" s="437">
        <v>1000000</v>
      </c>
      <c r="F3227" s="437">
        <v>0</v>
      </c>
    </row>
    <row r="3228" spans="1:6" x14ac:dyDescent="0.25">
      <c r="A3228" s="1070">
        <v>220205</v>
      </c>
      <c r="B3228" s="987" t="s">
        <v>1189</v>
      </c>
      <c r="C3228" s="966">
        <f>SUM(C3229:C3231)</f>
        <v>26810</v>
      </c>
      <c r="D3228" s="966">
        <f t="shared" ref="D3228:F3228" si="666">SUM(D3229:D3231)</f>
        <v>488000</v>
      </c>
      <c r="E3228" s="966">
        <f t="shared" si="666"/>
        <v>6738000</v>
      </c>
      <c r="F3228" s="966">
        <f t="shared" si="666"/>
        <v>1450000</v>
      </c>
    </row>
    <row r="3229" spans="1:6" x14ac:dyDescent="0.25">
      <c r="A3229" s="1072">
        <v>22020501</v>
      </c>
      <c r="B3229" s="969" t="s">
        <v>1191</v>
      </c>
      <c r="C3229" s="969"/>
      <c r="D3229" s="437">
        <v>0</v>
      </c>
      <c r="E3229" s="437">
        <v>2500000</v>
      </c>
      <c r="F3229" s="437">
        <v>250000</v>
      </c>
    </row>
    <row r="3230" spans="1:6" x14ac:dyDescent="0.25">
      <c r="A3230" s="1072">
        <v>22020502</v>
      </c>
      <c r="B3230" s="969" t="s">
        <v>1193</v>
      </c>
      <c r="C3230" s="969"/>
      <c r="D3230" s="437">
        <v>0</v>
      </c>
      <c r="E3230" s="437">
        <v>0</v>
      </c>
      <c r="F3230" s="437">
        <v>0</v>
      </c>
    </row>
    <row r="3231" spans="1:6" ht="25.5" x14ac:dyDescent="0.25">
      <c r="A3231" s="1072">
        <v>22020503</v>
      </c>
      <c r="B3231" s="969" t="s">
        <v>1307</v>
      </c>
      <c r="C3231" s="969">
        <v>26810</v>
      </c>
      <c r="D3231" s="437">
        <v>488000</v>
      </c>
      <c r="E3231" s="437">
        <v>4238000</v>
      </c>
      <c r="F3231" s="437">
        <v>1200000</v>
      </c>
    </row>
    <row r="3232" spans="1:6" x14ac:dyDescent="0.25">
      <c r="A3232" s="1070">
        <v>220206</v>
      </c>
      <c r="B3232" s="987" t="s">
        <v>1195</v>
      </c>
      <c r="C3232" s="966">
        <f>SUM(C3233:C3234)</f>
        <v>1283040</v>
      </c>
      <c r="D3232" s="966">
        <f t="shared" ref="D3232:F3232" si="667">SUM(D3233:D3234)</f>
        <v>1058608</v>
      </c>
      <c r="E3232" s="966">
        <f t="shared" si="667"/>
        <v>1958608</v>
      </c>
      <c r="F3232" s="966">
        <f t="shared" si="667"/>
        <v>650000</v>
      </c>
    </row>
    <row r="3233" spans="1:6" x14ac:dyDescent="0.25">
      <c r="A3233" s="1072">
        <v>22020601</v>
      </c>
      <c r="B3233" s="969" t="s">
        <v>1197</v>
      </c>
      <c r="C3233" s="969">
        <v>1177640</v>
      </c>
      <c r="D3233" s="437">
        <v>1058608</v>
      </c>
      <c r="E3233" s="437">
        <v>1708608</v>
      </c>
      <c r="F3233" s="437">
        <v>650000</v>
      </c>
    </row>
    <row r="3234" spans="1:6" x14ac:dyDescent="0.25">
      <c r="A3234" s="1072" t="s">
        <v>1204</v>
      </c>
      <c r="B3234" s="969" t="s">
        <v>1205</v>
      </c>
      <c r="C3234" s="969">
        <v>105400</v>
      </c>
      <c r="D3234" s="437">
        <v>0</v>
      </c>
      <c r="E3234" s="437">
        <v>250000</v>
      </c>
      <c r="F3234" s="437">
        <v>0</v>
      </c>
    </row>
    <row r="3235" spans="1:6" x14ac:dyDescent="0.25">
      <c r="A3235" s="1070">
        <v>220207</v>
      </c>
      <c r="B3235" s="987" t="s">
        <v>1207</v>
      </c>
      <c r="C3235" s="966">
        <f>SUM(C3236:C3239)</f>
        <v>2658720</v>
      </c>
      <c r="D3235" s="966">
        <f t="shared" ref="D3235:E3235" si="668">SUM(D3236:D3239)</f>
        <v>2627200</v>
      </c>
      <c r="E3235" s="966">
        <f t="shared" si="668"/>
        <v>7127200</v>
      </c>
      <c r="F3235" s="966">
        <f>SUM(F3236:F3239)</f>
        <v>2000000</v>
      </c>
    </row>
    <row r="3236" spans="1:6" x14ac:dyDescent="0.25">
      <c r="A3236" s="1072">
        <v>22020701</v>
      </c>
      <c r="B3236" s="969" t="s">
        <v>1209</v>
      </c>
      <c r="C3236" s="969">
        <v>2658720</v>
      </c>
      <c r="D3236" s="437">
        <v>0</v>
      </c>
      <c r="E3236" s="437">
        <v>0</v>
      </c>
      <c r="F3236" s="437">
        <v>2000000</v>
      </c>
    </row>
    <row r="3237" spans="1:6" x14ac:dyDescent="0.25">
      <c r="A3237" s="1072">
        <v>22020702</v>
      </c>
      <c r="B3237" s="969" t="s">
        <v>1211</v>
      </c>
      <c r="C3237" s="969"/>
      <c r="D3237" s="437">
        <v>0</v>
      </c>
      <c r="E3237" s="437">
        <v>2500000</v>
      </c>
      <c r="F3237" s="437">
        <v>0</v>
      </c>
    </row>
    <row r="3238" spans="1:6" x14ac:dyDescent="0.25">
      <c r="A3238" s="1072">
        <v>22020703</v>
      </c>
      <c r="B3238" s="969" t="s">
        <v>1213</v>
      </c>
      <c r="C3238" s="969"/>
      <c r="D3238" s="437">
        <v>2627200</v>
      </c>
      <c r="E3238" s="437">
        <v>4627200</v>
      </c>
      <c r="F3238" s="437">
        <v>0</v>
      </c>
    </row>
    <row r="3239" spans="1:6" x14ac:dyDescent="0.25">
      <c r="A3239" s="1072">
        <v>22020704</v>
      </c>
      <c r="B3239" s="969" t="s">
        <v>1215</v>
      </c>
      <c r="C3239" s="969"/>
      <c r="D3239" s="437">
        <v>0</v>
      </c>
      <c r="E3239" s="437"/>
      <c r="F3239" s="437">
        <v>0</v>
      </c>
    </row>
    <row r="3240" spans="1:6" x14ac:dyDescent="0.25">
      <c r="A3240" s="1070">
        <v>220208</v>
      </c>
      <c r="B3240" s="987" t="s">
        <v>1217</v>
      </c>
      <c r="C3240" s="966">
        <f>SUM(C3241:C3242)</f>
        <v>2503800</v>
      </c>
      <c r="D3240" s="966">
        <f t="shared" ref="D3240:F3240" si="669">SUM(D3241:D3242)</f>
        <v>2034400</v>
      </c>
      <c r="E3240" s="966">
        <f t="shared" si="669"/>
        <v>3534400</v>
      </c>
      <c r="F3240" s="966">
        <f t="shared" si="669"/>
        <v>2000000</v>
      </c>
    </row>
    <row r="3241" spans="1:6" x14ac:dyDescent="0.25">
      <c r="A3241" s="1072">
        <v>22020801</v>
      </c>
      <c r="B3241" s="969" t="s">
        <v>1219</v>
      </c>
      <c r="C3241" s="969">
        <v>2503800</v>
      </c>
      <c r="D3241" s="437">
        <v>2034400</v>
      </c>
      <c r="E3241" s="437">
        <v>3534400</v>
      </c>
      <c r="F3241" s="437">
        <v>2000000</v>
      </c>
    </row>
    <row r="3242" spans="1:6" x14ac:dyDescent="0.25">
      <c r="A3242" s="1072">
        <v>22020802</v>
      </c>
      <c r="B3242" s="969" t="s">
        <v>1223</v>
      </c>
      <c r="C3242" s="969"/>
      <c r="D3242" s="437">
        <v>0</v>
      </c>
      <c r="E3242" s="437">
        <v>0</v>
      </c>
      <c r="F3242" s="437">
        <v>0</v>
      </c>
    </row>
    <row r="3243" spans="1:6" x14ac:dyDescent="0.25">
      <c r="A3243" s="1070">
        <v>220209</v>
      </c>
      <c r="B3243" s="987" t="s">
        <v>1290</v>
      </c>
      <c r="C3243" s="966">
        <f>SUM(C3244:C3245)</f>
        <v>3200000</v>
      </c>
      <c r="D3243" s="966">
        <f t="shared" ref="D3243:F3243" si="670">SUM(D3244:D3245)</f>
        <v>2484207</v>
      </c>
      <c r="E3243" s="966">
        <f t="shared" si="670"/>
        <v>3834207</v>
      </c>
      <c r="F3243" s="966">
        <f t="shared" si="670"/>
        <v>1400000</v>
      </c>
    </row>
    <row r="3244" spans="1:6" x14ac:dyDescent="0.25">
      <c r="A3244" s="1073" t="s">
        <v>1291</v>
      </c>
      <c r="B3244" s="969" t="s">
        <v>2534</v>
      </c>
      <c r="C3244" s="969"/>
      <c r="D3244" s="437">
        <v>288507</v>
      </c>
      <c r="E3244" s="437">
        <v>788507</v>
      </c>
      <c r="F3244" s="437">
        <v>650000</v>
      </c>
    </row>
    <row r="3245" spans="1:6" x14ac:dyDescent="0.25">
      <c r="A3245" s="1073" t="s">
        <v>1293</v>
      </c>
      <c r="B3245" s="969" t="s">
        <v>2701</v>
      </c>
      <c r="C3245" s="969">
        <v>3200000</v>
      </c>
      <c r="D3245" s="437">
        <v>2195700</v>
      </c>
      <c r="E3245" s="437">
        <v>3045700</v>
      </c>
      <c r="F3245" s="437">
        <v>750000</v>
      </c>
    </row>
    <row r="3246" spans="1:6" x14ac:dyDescent="0.25">
      <c r="A3246" s="1070">
        <v>220210</v>
      </c>
      <c r="B3246" s="987" t="s">
        <v>1227</v>
      </c>
      <c r="C3246" s="966">
        <f>SUM(C3247:C3261)</f>
        <v>83560326.640000001</v>
      </c>
      <c r="D3246" s="966">
        <f t="shared" ref="D3246:E3246" si="671">SUM(D3247:D3261)</f>
        <v>58415949.909999996</v>
      </c>
      <c r="E3246" s="966">
        <f t="shared" si="671"/>
        <v>149797891</v>
      </c>
      <c r="F3246" s="966">
        <f>SUM(F3247:F3261)</f>
        <v>76859783.340000004</v>
      </c>
    </row>
    <row r="3247" spans="1:6" x14ac:dyDescent="0.25">
      <c r="A3247" s="1073" t="s">
        <v>2693</v>
      </c>
      <c r="B3247" s="969" t="s">
        <v>1228</v>
      </c>
      <c r="C3247" s="969">
        <v>2805450</v>
      </c>
      <c r="D3247" s="437">
        <v>1143000</v>
      </c>
      <c r="E3247" s="437">
        <v>2393000</v>
      </c>
      <c r="F3247" s="437">
        <v>1250000</v>
      </c>
    </row>
    <row r="3248" spans="1:6" x14ac:dyDescent="0.25">
      <c r="A3248" s="1073" t="s">
        <v>1296</v>
      </c>
      <c r="B3248" s="969" t="s">
        <v>1229</v>
      </c>
      <c r="C3248" s="969">
        <v>394350</v>
      </c>
      <c r="D3248" s="437">
        <v>50000</v>
      </c>
      <c r="E3248" s="437">
        <v>1050000</v>
      </c>
      <c r="F3248" s="437">
        <v>600000</v>
      </c>
    </row>
    <row r="3249" spans="1:7" x14ac:dyDescent="0.25">
      <c r="A3249" s="1073" t="s">
        <v>2608</v>
      </c>
      <c r="B3249" s="969" t="s">
        <v>1230</v>
      </c>
      <c r="C3249" s="969">
        <v>202500</v>
      </c>
      <c r="D3249" s="437">
        <v>538200</v>
      </c>
      <c r="E3249" s="437">
        <v>3038200</v>
      </c>
      <c r="F3249" s="437">
        <v>400000</v>
      </c>
    </row>
    <row r="3250" spans="1:7" x14ac:dyDescent="0.25">
      <c r="A3250" s="1073" t="s">
        <v>1298</v>
      </c>
      <c r="B3250" s="969" t="s">
        <v>1231</v>
      </c>
      <c r="C3250" s="969">
        <v>0</v>
      </c>
      <c r="D3250" s="437">
        <v>0</v>
      </c>
      <c r="E3250" s="437">
        <v>0</v>
      </c>
      <c r="F3250" s="437">
        <v>0</v>
      </c>
    </row>
    <row r="3251" spans="1:7" x14ac:dyDescent="0.25">
      <c r="A3251" s="1073" t="s">
        <v>1299</v>
      </c>
      <c r="B3251" s="969" t="s">
        <v>1243</v>
      </c>
      <c r="C3251" s="969">
        <v>414690</v>
      </c>
      <c r="D3251" s="437">
        <v>0</v>
      </c>
      <c r="E3251" s="437">
        <v>125750</v>
      </c>
      <c r="F3251" s="437">
        <v>0</v>
      </c>
    </row>
    <row r="3252" spans="1:7" x14ac:dyDescent="0.25">
      <c r="A3252" s="1073" t="s">
        <v>2623</v>
      </c>
      <c r="B3252" s="969" t="s">
        <v>1308</v>
      </c>
      <c r="C3252" s="969">
        <v>0</v>
      </c>
      <c r="D3252" s="437">
        <v>0</v>
      </c>
      <c r="E3252" s="437">
        <v>150000</v>
      </c>
      <c r="F3252" s="437">
        <v>0</v>
      </c>
    </row>
    <row r="3253" spans="1:7" x14ac:dyDescent="0.25">
      <c r="A3253" s="1073" t="s">
        <v>2639</v>
      </c>
      <c r="B3253" s="969" t="s">
        <v>2541</v>
      </c>
      <c r="C3253" s="969">
        <v>399240</v>
      </c>
      <c r="D3253" s="437">
        <v>0</v>
      </c>
      <c r="E3253" s="437">
        <v>1750000</v>
      </c>
      <c r="F3253" s="437">
        <v>3250000</v>
      </c>
    </row>
    <row r="3254" spans="1:7" x14ac:dyDescent="0.25">
      <c r="A3254" s="1073" t="s">
        <v>2640</v>
      </c>
      <c r="B3254" s="969" t="s">
        <v>2680</v>
      </c>
      <c r="C3254" s="969">
        <v>53224603.359999999</v>
      </c>
      <c r="D3254" s="437">
        <v>673000</v>
      </c>
      <c r="E3254" s="437">
        <v>33830500</v>
      </c>
      <c r="F3254" s="437">
        <v>0</v>
      </c>
    </row>
    <row r="3255" spans="1:7" x14ac:dyDescent="0.25">
      <c r="A3255" s="1073">
        <v>22021014</v>
      </c>
      <c r="B3255" s="969" t="s">
        <v>1300</v>
      </c>
      <c r="C3255" s="969">
        <v>0</v>
      </c>
      <c r="D3255" s="437">
        <v>0</v>
      </c>
      <c r="E3255" s="437">
        <v>0</v>
      </c>
      <c r="F3255" s="437">
        <v>0</v>
      </c>
    </row>
    <row r="3256" spans="1:7" x14ac:dyDescent="0.25">
      <c r="A3256" s="1073">
        <v>22021022</v>
      </c>
      <c r="B3256" s="969" t="s">
        <v>1234</v>
      </c>
      <c r="C3256" s="969">
        <v>0</v>
      </c>
      <c r="D3256" s="437">
        <v>0</v>
      </c>
      <c r="E3256" s="437">
        <v>60259005</v>
      </c>
      <c r="F3256" s="437">
        <v>0</v>
      </c>
    </row>
    <row r="3257" spans="1:7" x14ac:dyDescent="0.25">
      <c r="A3257" s="1073">
        <v>22021023</v>
      </c>
      <c r="B3257" s="969" t="s">
        <v>1235</v>
      </c>
      <c r="C3257" s="969">
        <v>16812151.280000001</v>
      </c>
      <c r="D3257" s="437">
        <v>53437849.909999996</v>
      </c>
      <c r="E3257" s="437">
        <v>41402536</v>
      </c>
      <c r="F3257" s="437">
        <v>71359783.340000004</v>
      </c>
    </row>
    <row r="3258" spans="1:7" x14ac:dyDescent="0.25">
      <c r="A3258" s="1073">
        <v>22021026</v>
      </c>
      <c r="B3258" s="969" t="s">
        <v>787</v>
      </c>
      <c r="C3258" s="969">
        <v>5448322</v>
      </c>
      <c r="D3258" s="437">
        <v>2410700</v>
      </c>
      <c r="E3258" s="437">
        <v>5260700</v>
      </c>
      <c r="F3258" s="437">
        <v>0</v>
      </c>
    </row>
    <row r="3259" spans="1:7" x14ac:dyDescent="0.25">
      <c r="A3259" s="1073">
        <v>22021027</v>
      </c>
      <c r="B3259" s="969" t="s">
        <v>1244</v>
      </c>
      <c r="C3259" s="969">
        <v>70720</v>
      </c>
      <c r="D3259" s="437">
        <v>163200</v>
      </c>
      <c r="E3259" s="437">
        <v>338200</v>
      </c>
      <c r="F3259" s="437">
        <v>0</v>
      </c>
    </row>
    <row r="3260" spans="1:7" x14ac:dyDescent="0.25">
      <c r="A3260" s="1073">
        <v>22021031</v>
      </c>
      <c r="B3260" s="969" t="s">
        <v>1261</v>
      </c>
      <c r="C3260" s="969">
        <v>3678300</v>
      </c>
      <c r="D3260" s="437">
        <v>0</v>
      </c>
      <c r="E3260" s="437">
        <v>200000</v>
      </c>
      <c r="F3260" s="437">
        <v>0</v>
      </c>
    </row>
    <row r="3261" spans="1:7" x14ac:dyDescent="0.25">
      <c r="A3261" s="1073">
        <v>22021060</v>
      </c>
      <c r="B3261" s="969" t="s">
        <v>2696</v>
      </c>
      <c r="C3261" s="969">
        <v>110000</v>
      </c>
      <c r="D3261" s="437">
        <v>0</v>
      </c>
      <c r="E3261" s="437">
        <v>0</v>
      </c>
      <c r="F3261" s="437">
        <v>0</v>
      </c>
    </row>
    <row r="3262" spans="1:7" x14ac:dyDescent="0.25">
      <c r="A3262" s="1109"/>
      <c r="B3262" s="978" t="s">
        <v>2702</v>
      </c>
      <c r="C3262" s="976">
        <f>SUM(C3200,C3203,C3206,C3212,C3219,C3228,C3232,C3235,C3240,C3243,C3246,C3263)</f>
        <v>312321444.42000002</v>
      </c>
      <c r="D3262" s="976">
        <f t="shared" ref="D3262:E3262" si="672">SUM(D3200,D3203,D3206,D3212,D3219,D3228,D3232,D3235,D3240,D3243,D3246,D3263)</f>
        <v>274177506.90999997</v>
      </c>
      <c r="E3262" s="976">
        <f t="shared" si="672"/>
        <v>759599497</v>
      </c>
      <c r="F3262" s="976">
        <f>SUM(F3200,F3203,F3206,F3212,F3219,F3228,F3232,F3235,F3240,F3243,F3246,F3263)</f>
        <v>748769740.34000003</v>
      </c>
    </row>
    <row r="3263" spans="1:7" ht="17.25" customHeight="1" x14ac:dyDescent="0.25">
      <c r="A3263" s="1123">
        <v>2205</v>
      </c>
      <c r="B3263" s="1124" t="s">
        <v>1409</v>
      </c>
      <c r="C3263" s="1125">
        <f>SUM(C3265)</f>
        <v>0</v>
      </c>
      <c r="D3263" s="1125">
        <f t="shared" ref="D3263:F3263" si="673">SUM(D3265)</f>
        <v>0</v>
      </c>
      <c r="E3263" s="1125">
        <f t="shared" si="673"/>
        <v>0</v>
      </c>
      <c r="F3263" s="1126">
        <f t="shared" si="673"/>
        <v>200000000</v>
      </c>
    </row>
    <row r="3264" spans="1:7" ht="27" customHeight="1" x14ac:dyDescent="0.25">
      <c r="A3264" s="1123">
        <v>220502</v>
      </c>
      <c r="B3264" s="1124" t="s">
        <v>2703</v>
      </c>
      <c r="C3264" s="1127"/>
      <c r="D3264" s="1128"/>
      <c r="E3264" s="1128"/>
      <c r="F3264" s="1128"/>
      <c r="G3264" s="382"/>
    </row>
    <row r="3265" spans="1:6" ht="19.5" customHeight="1" x14ac:dyDescent="0.25">
      <c r="A3265" s="429">
        <v>22050101</v>
      </c>
      <c r="B3265" s="430" t="s">
        <v>2704</v>
      </c>
      <c r="C3265" s="992"/>
      <c r="D3265" s="990"/>
      <c r="E3265" s="990"/>
      <c r="F3265" s="437">
        <v>200000000</v>
      </c>
    </row>
    <row r="3266" spans="1:6" s="381" customFormat="1" ht="13.5" customHeight="1" x14ac:dyDescent="0.25">
      <c r="A3266" s="441"/>
      <c r="B3266" s="967"/>
      <c r="C3266" s="1207"/>
      <c r="D3266" s="1208"/>
      <c r="E3266" s="1208"/>
      <c r="F3266" s="1208"/>
    </row>
    <row r="3267" spans="1:6" ht="15" customHeight="1" x14ac:dyDescent="0.25">
      <c r="A3267" s="1456" t="s">
        <v>2633</v>
      </c>
      <c r="B3267" s="1456"/>
      <c r="C3267" s="1108"/>
      <c r="D3267" s="437"/>
      <c r="E3267" s="437"/>
      <c r="F3267" s="437"/>
    </row>
    <row r="3268" spans="1:6" ht="32.25" customHeight="1" x14ac:dyDescent="0.25">
      <c r="A3268" s="1461" t="s">
        <v>2705</v>
      </c>
      <c r="B3268" s="1461"/>
      <c r="C3268" s="1122"/>
      <c r="D3268" s="437"/>
      <c r="E3268" s="437"/>
      <c r="F3268" s="437"/>
    </row>
    <row r="3269" spans="1:6" x14ac:dyDescent="0.25">
      <c r="A3269" s="807">
        <v>22</v>
      </c>
      <c r="B3269" s="965" t="s">
        <v>1322</v>
      </c>
      <c r="C3269" s="966">
        <f>SUM(C3270:C3270)</f>
        <v>459378830</v>
      </c>
      <c r="D3269" s="966">
        <f t="shared" ref="D3269:F3269" si="674">SUM(D3270:D3270)</f>
        <v>578306250</v>
      </c>
      <c r="E3269" s="966">
        <f t="shared" si="674"/>
        <v>941030488</v>
      </c>
      <c r="F3269" s="966">
        <f t="shared" si="674"/>
        <v>592497542</v>
      </c>
    </row>
    <row r="3270" spans="1:6" x14ac:dyDescent="0.25">
      <c r="A3270" s="429">
        <v>22</v>
      </c>
      <c r="B3270" s="430" t="s">
        <v>1322</v>
      </c>
      <c r="C3270" s="969">
        <v>459378830</v>
      </c>
      <c r="D3270" s="437">
        <v>578306250</v>
      </c>
      <c r="E3270" s="437">
        <v>941030488</v>
      </c>
      <c r="F3270" s="1057">
        <v>592497542</v>
      </c>
    </row>
    <row r="3271" spans="1:6" x14ac:dyDescent="0.25">
      <c r="A3271" s="1070">
        <v>2202</v>
      </c>
      <c r="B3271" s="987" t="s">
        <v>1119</v>
      </c>
      <c r="C3271" s="987">
        <f>(C3331-C3269)</f>
        <v>319783803.26999998</v>
      </c>
      <c r="D3271" s="987">
        <f>(D3331-D3269)</f>
        <v>278762276.40999997</v>
      </c>
      <c r="E3271" s="987">
        <f>(E3331-E3269)</f>
        <v>104870000</v>
      </c>
      <c r="F3271" s="987">
        <f>(F3331-F3269)</f>
        <v>315021370</v>
      </c>
    </row>
    <row r="3272" spans="1:6" x14ac:dyDescent="0.25">
      <c r="A3272" s="1070">
        <v>220201</v>
      </c>
      <c r="B3272" s="987" t="s">
        <v>1129</v>
      </c>
      <c r="C3272" s="966">
        <f>SUM(C3273:C3274)</f>
        <v>4093500</v>
      </c>
      <c r="D3272" s="966">
        <f t="shared" ref="D3272:F3272" si="675">SUM(D3273:D3274)</f>
        <v>3145100</v>
      </c>
      <c r="E3272" s="966">
        <f t="shared" si="675"/>
        <v>3500000</v>
      </c>
      <c r="F3272" s="966">
        <f t="shared" si="675"/>
        <v>3800000</v>
      </c>
    </row>
    <row r="3273" spans="1:6" x14ac:dyDescent="0.25">
      <c r="A3273" s="1072">
        <v>22020101</v>
      </c>
      <c r="B3273" s="969" t="s">
        <v>1131</v>
      </c>
      <c r="C3273" s="969">
        <v>4093500</v>
      </c>
      <c r="D3273" s="437">
        <v>3145100</v>
      </c>
      <c r="E3273" s="437">
        <v>3500000</v>
      </c>
      <c r="F3273" s="1191">
        <v>3800000</v>
      </c>
    </row>
    <row r="3274" spans="1:6" x14ac:dyDescent="0.25">
      <c r="A3274" s="1072" t="s">
        <v>1252</v>
      </c>
      <c r="B3274" s="969" t="s">
        <v>1253</v>
      </c>
      <c r="C3274" s="969"/>
      <c r="D3274" s="437"/>
      <c r="E3274" s="437"/>
      <c r="F3274" s="849"/>
    </row>
    <row r="3275" spans="1:6" x14ac:dyDescent="0.25">
      <c r="A3275" s="1070">
        <v>220202</v>
      </c>
      <c r="B3275" s="987" t="s">
        <v>1137</v>
      </c>
      <c r="C3275" s="966">
        <f>SUM(C3276:C3280)</f>
        <v>19692702</v>
      </c>
      <c r="D3275" s="966">
        <f t="shared" ref="D3275:E3275" si="676">SUM(D3276:D3280)</f>
        <v>10496312</v>
      </c>
      <c r="E3275" s="966">
        <f t="shared" si="676"/>
        <v>17000000</v>
      </c>
      <c r="F3275" s="966">
        <f>SUM(F3276:F3280)</f>
        <v>16910100</v>
      </c>
    </row>
    <row r="3276" spans="1:6" x14ac:dyDescent="0.25">
      <c r="A3276" s="1072">
        <v>22020201</v>
      </c>
      <c r="B3276" s="969" t="s">
        <v>1139</v>
      </c>
      <c r="C3276" s="969">
        <v>10610216</v>
      </c>
      <c r="D3276" s="437">
        <v>3301762</v>
      </c>
      <c r="E3276" s="437">
        <v>5000000</v>
      </c>
      <c r="F3276" s="849">
        <v>10462500</v>
      </c>
    </row>
    <row r="3277" spans="1:6" x14ac:dyDescent="0.25">
      <c r="A3277" s="1072">
        <v>22020202</v>
      </c>
      <c r="B3277" s="969" t="s">
        <v>1141</v>
      </c>
      <c r="C3277" s="969"/>
      <c r="D3277" s="437">
        <v>1194550</v>
      </c>
      <c r="E3277" s="437"/>
      <c r="F3277" s="849">
        <v>2520000</v>
      </c>
    </row>
    <row r="3278" spans="1:6" x14ac:dyDescent="0.25">
      <c r="A3278" s="1072">
        <v>22020203</v>
      </c>
      <c r="B3278" s="969" t="s">
        <v>1143</v>
      </c>
      <c r="C3278" s="969">
        <v>9082486</v>
      </c>
      <c r="D3278" s="437"/>
      <c r="E3278" s="437">
        <v>6000000</v>
      </c>
      <c r="F3278" s="849">
        <v>3927600</v>
      </c>
    </row>
    <row r="3279" spans="1:6" x14ac:dyDescent="0.25">
      <c r="A3279" s="1072">
        <v>22020204</v>
      </c>
      <c r="B3279" s="969" t="s">
        <v>1145</v>
      </c>
      <c r="C3279" s="969"/>
      <c r="D3279" s="437"/>
      <c r="E3279" s="437"/>
      <c r="F3279" s="849"/>
    </row>
    <row r="3280" spans="1:6" x14ac:dyDescent="0.25">
      <c r="A3280" s="1072">
        <v>22020205</v>
      </c>
      <c r="B3280" s="969" t="s">
        <v>1147</v>
      </c>
      <c r="C3280" s="969"/>
      <c r="D3280" s="437">
        <v>6000000</v>
      </c>
      <c r="E3280" s="437">
        <v>6000000</v>
      </c>
      <c r="F3280" s="849"/>
    </row>
    <row r="3281" spans="1:6" x14ac:dyDescent="0.25">
      <c r="A3281" s="1070">
        <v>220203</v>
      </c>
      <c r="B3281" s="987" t="s">
        <v>1149</v>
      </c>
      <c r="C3281" s="966">
        <f>SUM(C3282:C3289)</f>
        <v>15428850</v>
      </c>
      <c r="D3281" s="966">
        <f t="shared" ref="D3281:F3281" si="677">SUM(D3282:D3289)</f>
        <v>9746206.4100000001</v>
      </c>
      <c r="E3281" s="966">
        <f t="shared" si="677"/>
        <v>11220000</v>
      </c>
      <c r="F3281" s="966">
        <f t="shared" si="677"/>
        <v>11600000</v>
      </c>
    </row>
    <row r="3282" spans="1:6" x14ac:dyDescent="0.25">
      <c r="A3282" s="1072">
        <v>22020301</v>
      </c>
      <c r="B3282" s="969" t="s">
        <v>1151</v>
      </c>
      <c r="C3282" s="969">
        <v>14807000</v>
      </c>
      <c r="D3282" s="437">
        <v>5192347.04</v>
      </c>
      <c r="E3282" s="437">
        <v>5000000</v>
      </c>
      <c r="F3282" s="849">
        <v>4000000</v>
      </c>
    </row>
    <row r="3283" spans="1:6" x14ac:dyDescent="0.25">
      <c r="A3283" s="1072">
        <v>22020302</v>
      </c>
      <c r="B3283" s="969" t="s">
        <v>1153</v>
      </c>
      <c r="C3283" s="969"/>
      <c r="D3283" s="437"/>
      <c r="E3283" s="437"/>
      <c r="F3283" s="850"/>
    </row>
    <row r="3284" spans="1:6" x14ac:dyDescent="0.25">
      <c r="A3284" s="1072">
        <v>22020303</v>
      </c>
      <c r="B3284" s="969" t="s">
        <v>1239</v>
      </c>
      <c r="C3284" s="969">
        <v>621850</v>
      </c>
      <c r="D3284" s="437"/>
      <c r="E3284" s="437">
        <v>500000</v>
      </c>
      <c r="F3284" s="850"/>
    </row>
    <row r="3285" spans="1:6" x14ac:dyDescent="0.25">
      <c r="A3285" s="1072">
        <v>22020304</v>
      </c>
      <c r="B3285" s="969" t="s">
        <v>1157</v>
      </c>
      <c r="C3285" s="969"/>
      <c r="D3285" s="437">
        <v>345800</v>
      </c>
      <c r="E3285" s="437"/>
      <c r="F3285" s="849">
        <v>500000</v>
      </c>
    </row>
    <row r="3286" spans="1:6" x14ac:dyDescent="0.25">
      <c r="A3286" s="1072">
        <v>22020305</v>
      </c>
      <c r="B3286" s="969" t="s">
        <v>1159</v>
      </c>
      <c r="C3286" s="969"/>
      <c r="D3286" s="437">
        <v>3851519.37</v>
      </c>
      <c r="E3286" s="437">
        <v>5000000</v>
      </c>
      <c r="F3286" s="849">
        <v>3000000</v>
      </c>
    </row>
    <row r="3287" spans="1:6" s="827" customFormat="1" x14ac:dyDescent="0.25">
      <c r="A3287" s="824">
        <v>22020306</v>
      </c>
      <c r="B3287" s="825" t="s">
        <v>2706</v>
      </c>
      <c r="C3287" s="826"/>
      <c r="D3287" s="826">
        <v>356540</v>
      </c>
      <c r="E3287" s="1057"/>
      <c r="F3287" s="849">
        <v>4000000</v>
      </c>
    </row>
    <row r="3288" spans="1:6" x14ac:dyDescent="0.25">
      <c r="A3288" s="1072">
        <v>22020307</v>
      </c>
      <c r="B3288" s="969" t="s">
        <v>2707</v>
      </c>
      <c r="C3288" s="969"/>
      <c r="D3288" s="437"/>
      <c r="E3288" s="437">
        <v>720000</v>
      </c>
      <c r="F3288" s="849">
        <v>100000</v>
      </c>
    </row>
    <row r="3289" spans="1:6" x14ac:dyDescent="0.25">
      <c r="A3289" s="1072">
        <v>22020310</v>
      </c>
      <c r="B3289" s="969" t="s">
        <v>2708</v>
      </c>
      <c r="C3289" s="969"/>
      <c r="D3289" s="437"/>
      <c r="E3289" s="437">
        <v>0</v>
      </c>
      <c r="F3289" s="849"/>
    </row>
    <row r="3290" spans="1:6" x14ac:dyDescent="0.25">
      <c r="A3290" s="1070">
        <v>220204</v>
      </c>
      <c r="B3290" s="987" t="s">
        <v>1173</v>
      </c>
      <c r="C3290" s="966">
        <f>SUM(C3291:C3296)</f>
        <v>4369844</v>
      </c>
      <c r="D3290" s="966">
        <f t="shared" ref="D3290:E3290" si="678">SUM(D3291:D3296)</f>
        <v>6268619</v>
      </c>
      <c r="E3290" s="966">
        <f t="shared" si="678"/>
        <v>7850000</v>
      </c>
      <c r="F3290" s="966">
        <f>SUM(F3291:F3296)</f>
        <v>3150000</v>
      </c>
    </row>
    <row r="3291" spans="1:6" x14ac:dyDescent="0.25">
      <c r="A3291" s="1072">
        <v>22020401</v>
      </c>
      <c r="B3291" s="969" t="s">
        <v>1175</v>
      </c>
      <c r="C3291" s="969">
        <v>1010815</v>
      </c>
      <c r="D3291" s="437">
        <v>423200</v>
      </c>
      <c r="E3291" s="437">
        <v>900000</v>
      </c>
      <c r="F3291" s="849">
        <v>600000</v>
      </c>
    </row>
    <row r="3292" spans="1:6" x14ac:dyDescent="0.25">
      <c r="A3292" s="1072">
        <v>22020402</v>
      </c>
      <c r="B3292" s="969" t="s">
        <v>1177</v>
      </c>
      <c r="C3292" s="969">
        <v>153600</v>
      </c>
      <c r="D3292" s="437">
        <v>10500</v>
      </c>
      <c r="E3292" s="437">
        <v>200000</v>
      </c>
      <c r="F3292" s="849">
        <v>450000</v>
      </c>
    </row>
    <row r="3293" spans="1:6" x14ac:dyDescent="0.25">
      <c r="A3293" s="1072">
        <v>22020403</v>
      </c>
      <c r="B3293" s="969" t="s">
        <v>1179</v>
      </c>
      <c r="C3293" s="969">
        <v>1993213</v>
      </c>
      <c r="D3293" s="437">
        <v>805670</v>
      </c>
      <c r="E3293" s="437">
        <v>1000000</v>
      </c>
      <c r="F3293" s="849">
        <v>2000000</v>
      </c>
    </row>
    <row r="3294" spans="1:6" x14ac:dyDescent="0.25">
      <c r="A3294" s="1072">
        <v>22020404</v>
      </c>
      <c r="B3294" s="969" t="s">
        <v>1181</v>
      </c>
      <c r="C3294" s="969">
        <v>1116816</v>
      </c>
      <c r="D3294" s="437">
        <v>2075204</v>
      </c>
      <c r="E3294" s="437">
        <v>2500000</v>
      </c>
      <c r="F3294" s="850"/>
    </row>
    <row r="3295" spans="1:6" x14ac:dyDescent="0.25">
      <c r="A3295" s="1072">
        <v>22020405</v>
      </c>
      <c r="B3295" s="969" t="s">
        <v>1183</v>
      </c>
      <c r="C3295" s="969">
        <v>95400</v>
      </c>
      <c r="D3295" s="437">
        <v>69000</v>
      </c>
      <c r="E3295" s="437">
        <v>250000</v>
      </c>
      <c r="F3295" s="849">
        <v>100000</v>
      </c>
    </row>
    <row r="3296" spans="1:6" x14ac:dyDescent="0.25">
      <c r="A3296" s="1072">
        <v>22020406</v>
      </c>
      <c r="B3296" s="969" t="s">
        <v>1185</v>
      </c>
      <c r="C3296" s="969"/>
      <c r="D3296" s="437">
        <v>2885045</v>
      </c>
      <c r="E3296" s="437">
        <v>3000000</v>
      </c>
      <c r="F3296" s="849"/>
    </row>
    <row r="3297" spans="1:6" x14ac:dyDescent="0.25">
      <c r="A3297" s="1070">
        <v>220205</v>
      </c>
      <c r="B3297" s="987" t="s">
        <v>1189</v>
      </c>
      <c r="C3297" s="966">
        <f>SUM(C3298:C3300)</f>
        <v>193500</v>
      </c>
      <c r="D3297" s="966">
        <f t="shared" ref="D3297:E3297" si="679">SUM(D3298:D3300)</f>
        <v>1000000</v>
      </c>
      <c r="E3297" s="966">
        <f t="shared" si="679"/>
        <v>1000000</v>
      </c>
      <c r="F3297" s="966">
        <f>SUM(F3298:F3300)</f>
        <v>1000000</v>
      </c>
    </row>
    <row r="3298" spans="1:6" x14ac:dyDescent="0.25">
      <c r="A3298" s="1072">
        <v>22020501</v>
      </c>
      <c r="B3298" s="969" t="s">
        <v>1191</v>
      </c>
      <c r="C3298" s="969"/>
      <c r="D3298" s="437"/>
      <c r="E3298" s="437"/>
      <c r="F3298" s="437"/>
    </row>
    <row r="3299" spans="1:6" x14ac:dyDescent="0.25">
      <c r="A3299" s="1072">
        <v>22020502</v>
      </c>
      <c r="B3299" s="969" t="s">
        <v>1193</v>
      </c>
      <c r="C3299" s="969"/>
      <c r="D3299" s="437"/>
      <c r="E3299" s="437"/>
      <c r="F3299" s="437"/>
    </row>
    <row r="3300" spans="1:6" ht="25.5" x14ac:dyDescent="0.25">
      <c r="A3300" s="1072">
        <v>22020503</v>
      </c>
      <c r="B3300" s="969" t="s">
        <v>1307</v>
      </c>
      <c r="C3300" s="969">
        <v>193500</v>
      </c>
      <c r="D3300" s="437">
        <v>1000000</v>
      </c>
      <c r="E3300" s="437">
        <v>1000000</v>
      </c>
      <c r="F3300" s="849">
        <v>1000000</v>
      </c>
    </row>
    <row r="3301" spans="1:6" x14ac:dyDescent="0.25">
      <c r="A3301" s="1070">
        <v>220206</v>
      </c>
      <c r="B3301" s="987" t="s">
        <v>1195</v>
      </c>
      <c r="C3301" s="966">
        <f>SUM(C3302:C3303)</f>
        <v>2460782</v>
      </c>
      <c r="D3301" s="966">
        <f t="shared" ref="D3301:F3301" si="680">SUM(D3302:D3303)</f>
        <v>1387600</v>
      </c>
      <c r="E3301" s="966">
        <f t="shared" si="680"/>
        <v>3000000</v>
      </c>
      <c r="F3301" s="966">
        <f t="shared" si="680"/>
        <v>6000000</v>
      </c>
    </row>
    <row r="3302" spans="1:6" x14ac:dyDescent="0.25">
      <c r="A3302" s="1072">
        <v>22020601</v>
      </c>
      <c r="B3302" s="969" t="s">
        <v>1197</v>
      </c>
      <c r="C3302" s="969">
        <v>2460782</v>
      </c>
      <c r="D3302" s="437">
        <v>1387600</v>
      </c>
      <c r="E3302" s="437">
        <v>3000000</v>
      </c>
      <c r="F3302" s="849">
        <v>6000000</v>
      </c>
    </row>
    <row r="3303" spans="1:6" x14ac:dyDescent="0.25">
      <c r="A3303" s="1072" t="s">
        <v>1204</v>
      </c>
      <c r="B3303" s="969" t="s">
        <v>1205</v>
      </c>
      <c r="C3303" s="969"/>
      <c r="D3303" s="437"/>
      <c r="E3303" s="437"/>
      <c r="F3303" s="849"/>
    </row>
    <row r="3304" spans="1:6" x14ac:dyDescent="0.25">
      <c r="A3304" s="1070">
        <v>220207</v>
      </c>
      <c r="B3304" s="987" t="s">
        <v>1207</v>
      </c>
      <c r="C3304" s="966">
        <f>SUM(C3305:C3309)</f>
        <v>0</v>
      </c>
      <c r="D3304" s="966">
        <f t="shared" ref="D3304:F3304" si="681">SUM(D3305:D3309)</f>
        <v>625000</v>
      </c>
      <c r="E3304" s="966">
        <f t="shared" si="681"/>
        <v>7000000</v>
      </c>
      <c r="F3304" s="966">
        <f t="shared" si="681"/>
        <v>2500000</v>
      </c>
    </row>
    <row r="3305" spans="1:6" x14ac:dyDescent="0.25">
      <c r="A3305" s="1072">
        <v>22020701</v>
      </c>
      <c r="B3305" s="969" t="s">
        <v>1209</v>
      </c>
      <c r="C3305" s="969"/>
      <c r="D3305" s="437">
        <v>625000</v>
      </c>
      <c r="E3305" s="437">
        <v>1000000</v>
      </c>
      <c r="F3305" s="849"/>
    </row>
    <row r="3306" spans="1:6" x14ac:dyDescent="0.25">
      <c r="A3306" s="1072">
        <v>22020702</v>
      </c>
      <c r="B3306" s="969" t="s">
        <v>1211</v>
      </c>
      <c r="C3306" s="969"/>
      <c r="D3306" s="437"/>
      <c r="E3306" s="437"/>
      <c r="F3306" s="849"/>
    </row>
    <row r="3307" spans="1:6" x14ac:dyDescent="0.25">
      <c r="A3307" s="1072">
        <v>22020703</v>
      </c>
      <c r="B3307" s="969" t="s">
        <v>1213</v>
      </c>
      <c r="C3307" s="969"/>
      <c r="D3307" s="437"/>
      <c r="E3307" s="437"/>
      <c r="F3307" s="1191">
        <v>500000</v>
      </c>
    </row>
    <row r="3308" spans="1:6" x14ac:dyDescent="0.25">
      <c r="A3308" s="1072">
        <v>22020704</v>
      </c>
      <c r="B3308" s="969" t="s">
        <v>1215</v>
      </c>
      <c r="C3308" s="969"/>
      <c r="D3308" s="437"/>
      <c r="E3308" s="437"/>
      <c r="F3308" s="1191">
        <v>2000000</v>
      </c>
    </row>
    <row r="3309" spans="1:6" x14ac:dyDescent="0.25">
      <c r="A3309" s="1072">
        <v>22020707</v>
      </c>
      <c r="B3309" s="969" t="s">
        <v>2709</v>
      </c>
      <c r="C3309" s="969"/>
      <c r="D3309" s="437"/>
      <c r="E3309" s="437">
        <v>6000000</v>
      </c>
      <c r="F3309" s="1191"/>
    </row>
    <row r="3310" spans="1:6" x14ac:dyDescent="0.25">
      <c r="A3310" s="1070">
        <v>220208</v>
      </c>
      <c r="B3310" s="987" t="s">
        <v>1217</v>
      </c>
      <c r="C3310" s="966">
        <f>SUM(C3311:C3312)</f>
        <v>0</v>
      </c>
      <c r="D3310" s="966">
        <f t="shared" ref="D3310:F3310" si="682">SUM(D3311:D3312)</f>
        <v>1765000</v>
      </c>
      <c r="E3310" s="966">
        <f t="shared" si="682"/>
        <v>4300000</v>
      </c>
      <c r="F3310" s="966">
        <f t="shared" si="682"/>
        <v>600000</v>
      </c>
    </row>
    <row r="3311" spans="1:6" x14ac:dyDescent="0.25">
      <c r="A3311" s="1072">
        <v>22020801</v>
      </c>
      <c r="B3311" s="969" t="s">
        <v>1219</v>
      </c>
      <c r="C3311" s="969"/>
      <c r="D3311" s="437">
        <v>1308000</v>
      </c>
      <c r="E3311" s="437">
        <v>3700000</v>
      </c>
      <c r="F3311" s="1191">
        <v>600000</v>
      </c>
    </row>
    <row r="3312" spans="1:6" x14ac:dyDescent="0.25">
      <c r="A3312" s="1072">
        <v>22020802</v>
      </c>
      <c r="B3312" s="969" t="s">
        <v>1223</v>
      </c>
      <c r="C3312" s="969"/>
      <c r="D3312" s="437">
        <v>457000</v>
      </c>
      <c r="E3312" s="437">
        <v>600000</v>
      </c>
      <c r="F3312" s="1191"/>
    </row>
    <row r="3313" spans="1:6" x14ac:dyDescent="0.25">
      <c r="A3313" s="1070">
        <v>220209</v>
      </c>
      <c r="B3313" s="987" t="s">
        <v>1290</v>
      </c>
      <c r="C3313" s="966">
        <f>SUM(C3314:C3315)</f>
        <v>43624.41</v>
      </c>
      <c r="D3313" s="966">
        <f t="shared" ref="D3313:F3313" si="683">SUM(D3314:D3315)</f>
        <v>3626625</v>
      </c>
      <c r="E3313" s="966">
        <f t="shared" si="683"/>
        <v>3000000</v>
      </c>
      <c r="F3313" s="966">
        <f t="shared" si="683"/>
        <v>7500000</v>
      </c>
    </row>
    <row r="3314" spans="1:6" x14ac:dyDescent="0.25">
      <c r="A3314" s="1073" t="s">
        <v>1291</v>
      </c>
      <c r="B3314" s="969" t="s">
        <v>2534</v>
      </c>
      <c r="C3314" s="969">
        <v>43624.41</v>
      </c>
      <c r="D3314" s="437"/>
      <c r="E3314" s="437">
        <v>1500000</v>
      </c>
      <c r="F3314" s="1191">
        <v>1500000</v>
      </c>
    </row>
    <row r="3315" spans="1:6" x14ac:dyDescent="0.25">
      <c r="A3315" s="1073" t="s">
        <v>1293</v>
      </c>
      <c r="B3315" s="969" t="s">
        <v>2701</v>
      </c>
      <c r="C3315" s="969"/>
      <c r="D3315" s="437">
        <v>3626625</v>
      </c>
      <c r="E3315" s="437">
        <v>1500000</v>
      </c>
      <c r="F3315" s="1191">
        <v>6000000</v>
      </c>
    </row>
    <row r="3316" spans="1:6" x14ac:dyDescent="0.25">
      <c r="A3316" s="1070">
        <v>220210</v>
      </c>
      <c r="B3316" s="987" t="s">
        <v>1227</v>
      </c>
      <c r="C3316" s="966">
        <f>SUM(C3317:C3330)</f>
        <v>94983769.859999999</v>
      </c>
      <c r="D3316" s="966">
        <f>SUM(D3317:D3330)</f>
        <v>79066350</v>
      </c>
      <c r="E3316" s="966">
        <f t="shared" ref="E3316" si="684">SUM(E3317:E3330)</f>
        <v>50000000</v>
      </c>
      <c r="F3316" s="966">
        <f>SUM(F3317:F3330)</f>
        <v>80192458</v>
      </c>
    </row>
    <row r="3317" spans="1:6" x14ac:dyDescent="0.25">
      <c r="A3317" s="1073" t="s">
        <v>2693</v>
      </c>
      <c r="B3317" s="969" t="s">
        <v>1228</v>
      </c>
      <c r="C3317" s="969"/>
      <c r="D3317" s="437">
        <v>1609800</v>
      </c>
      <c r="E3317" s="437"/>
      <c r="F3317" s="1191">
        <v>3500000</v>
      </c>
    </row>
    <row r="3318" spans="1:6" x14ac:dyDescent="0.25">
      <c r="A3318" s="1073" t="s">
        <v>1295</v>
      </c>
      <c r="B3318" s="969" t="s">
        <v>2710</v>
      </c>
      <c r="C3318" s="969">
        <v>8211140</v>
      </c>
      <c r="D3318" s="437">
        <v>2002500</v>
      </c>
      <c r="E3318" s="437"/>
      <c r="F3318" s="1191">
        <v>18000000</v>
      </c>
    </row>
    <row r="3319" spans="1:6" x14ac:dyDescent="0.25">
      <c r="A3319" s="1073" t="s">
        <v>1296</v>
      </c>
      <c r="B3319" s="969" t="s">
        <v>1229</v>
      </c>
      <c r="C3319" s="969">
        <v>2495000</v>
      </c>
      <c r="D3319" s="437">
        <v>873900</v>
      </c>
      <c r="E3319" s="437"/>
      <c r="F3319" s="1191">
        <v>1000000</v>
      </c>
    </row>
    <row r="3320" spans="1:6" x14ac:dyDescent="0.25">
      <c r="A3320" s="1073" t="s">
        <v>2608</v>
      </c>
      <c r="B3320" s="969" t="s">
        <v>1230</v>
      </c>
      <c r="C3320" s="969"/>
      <c r="D3320" s="437">
        <v>16200</v>
      </c>
      <c r="E3320" s="437"/>
      <c r="F3320" s="1191">
        <v>450000</v>
      </c>
    </row>
    <row r="3321" spans="1:6" x14ac:dyDescent="0.25">
      <c r="A3321" s="1073" t="s">
        <v>1298</v>
      </c>
      <c r="B3321" s="969" t="s">
        <v>1231</v>
      </c>
      <c r="C3321" s="969">
        <v>0</v>
      </c>
      <c r="D3321" s="437"/>
      <c r="E3321" s="437"/>
      <c r="F3321" s="1191">
        <v>20000</v>
      </c>
    </row>
    <row r="3322" spans="1:6" x14ac:dyDescent="0.25">
      <c r="A3322" s="1073" t="s">
        <v>1299</v>
      </c>
      <c r="B3322" s="969" t="s">
        <v>1243</v>
      </c>
      <c r="C3322" s="969">
        <v>437700</v>
      </c>
      <c r="D3322" s="437">
        <v>1326530</v>
      </c>
      <c r="E3322" s="437">
        <v>20000000</v>
      </c>
      <c r="F3322" s="437"/>
    </row>
    <row r="3323" spans="1:6" s="827" customFormat="1" x14ac:dyDescent="0.25">
      <c r="A3323" s="455">
        <v>22021009</v>
      </c>
      <c r="B3323" s="825" t="s">
        <v>2541</v>
      </c>
      <c r="C3323" s="826"/>
      <c r="D3323" s="826"/>
      <c r="E3323" s="826"/>
      <c r="F3323" s="1191">
        <v>1200000</v>
      </c>
    </row>
    <row r="3324" spans="1:6" x14ac:dyDescent="0.25">
      <c r="A3324" s="1073">
        <v>22021014</v>
      </c>
      <c r="B3324" s="969" t="s">
        <v>1300</v>
      </c>
      <c r="C3324" s="969"/>
      <c r="D3324" s="437">
        <v>9132500</v>
      </c>
      <c r="E3324" s="437"/>
      <c r="F3324" s="437"/>
    </row>
    <row r="3325" spans="1:6" x14ac:dyDescent="0.25">
      <c r="A3325" s="1073">
        <v>22021022</v>
      </c>
      <c r="B3325" s="969" t="s">
        <v>1234</v>
      </c>
      <c r="C3325" s="969"/>
      <c r="D3325" s="437"/>
      <c r="E3325" s="437"/>
      <c r="F3325" s="437"/>
    </row>
    <row r="3326" spans="1:6" x14ac:dyDescent="0.25">
      <c r="A3326" s="1073">
        <v>22021023</v>
      </c>
      <c r="B3326" s="969" t="s">
        <v>1235</v>
      </c>
      <c r="C3326" s="969">
        <v>82478479.859999999</v>
      </c>
      <c r="D3326" s="437">
        <v>64104920</v>
      </c>
      <c r="E3326" s="437">
        <v>30000000</v>
      </c>
      <c r="F3326" s="1191">
        <v>56022458</v>
      </c>
    </row>
    <row r="3327" spans="1:6" x14ac:dyDescent="0.25">
      <c r="A3327" s="1073">
        <v>22021026</v>
      </c>
      <c r="B3327" s="969" t="s">
        <v>787</v>
      </c>
      <c r="C3327" s="969">
        <v>0</v>
      </c>
      <c r="D3327" s="437"/>
      <c r="E3327" s="437"/>
      <c r="F3327" s="437"/>
    </row>
    <row r="3328" spans="1:6" x14ac:dyDescent="0.25">
      <c r="A3328" s="1073">
        <v>22021027</v>
      </c>
      <c r="B3328" s="969" t="s">
        <v>1244</v>
      </c>
      <c r="C3328" s="969">
        <v>1361450</v>
      </c>
      <c r="D3328" s="437"/>
      <c r="E3328" s="437"/>
      <c r="F3328" s="437"/>
    </row>
    <row r="3329" spans="1:6" x14ac:dyDescent="0.25">
      <c r="A3329" s="1073">
        <v>22021031</v>
      </c>
      <c r="B3329" s="969" t="s">
        <v>1261</v>
      </c>
      <c r="C3329" s="969"/>
      <c r="D3329" s="437"/>
      <c r="E3329" s="437"/>
      <c r="F3329" s="437"/>
    </row>
    <row r="3330" spans="1:6" x14ac:dyDescent="0.25">
      <c r="A3330" s="1073">
        <v>22021060</v>
      </c>
      <c r="B3330" s="969" t="s">
        <v>2696</v>
      </c>
      <c r="C3330" s="969"/>
      <c r="D3330" s="437"/>
      <c r="E3330" s="437"/>
      <c r="F3330" s="437"/>
    </row>
    <row r="3331" spans="1:6" x14ac:dyDescent="0.25">
      <c r="A3331" s="1091"/>
      <c r="B3331" s="978" t="s">
        <v>2711</v>
      </c>
      <c r="C3331" s="976">
        <f>SUM(C3269,C3272,C3275,C3281,C3290,C3297,C3301,C3304,C3310,C3313,C3316,C3332)</f>
        <v>779162633.26999998</v>
      </c>
      <c r="D3331" s="976">
        <f t="shared" ref="D3331" si="685">SUM(D3269,D3272,D3275,D3281,D3290,D3297,D3301,D3304,D3310,D3313,D3316,D3332)</f>
        <v>857068526.40999997</v>
      </c>
      <c r="E3331" s="976">
        <f>SUM(E3269,E3272,E3275,E3281,E3290,E3297,E3301,E3304,E3310,E3316,E3332)</f>
        <v>1045900488</v>
      </c>
      <c r="F3331" s="976">
        <f>SUM(F3269,F3272,F3275,F3281,F3290,F3297,F3301,F3304,F3310,F3313,F3316,F3332)</f>
        <v>907518912</v>
      </c>
    </row>
    <row r="3332" spans="1:6" ht="17.25" customHeight="1" x14ac:dyDescent="0.25">
      <c r="A3332" s="1123">
        <v>2205</v>
      </c>
      <c r="B3332" s="1124" t="s">
        <v>1409</v>
      </c>
      <c r="C3332" s="1126">
        <f>SUM(C3334)</f>
        <v>178517231</v>
      </c>
      <c r="D3332" s="1126">
        <f t="shared" ref="D3332:F3332" si="686">SUM(D3334)</f>
        <v>161635464</v>
      </c>
      <c r="E3332" s="1126">
        <f t="shared" si="686"/>
        <v>0</v>
      </c>
      <c r="F3332" s="1126">
        <f t="shared" si="686"/>
        <v>181768812</v>
      </c>
    </row>
    <row r="3333" spans="1:6" ht="27" customHeight="1" x14ac:dyDescent="0.25">
      <c r="A3333" s="1123">
        <v>220502</v>
      </c>
      <c r="B3333" s="1124" t="s">
        <v>2703</v>
      </c>
      <c r="C3333" s="1127"/>
      <c r="D3333" s="1128"/>
      <c r="E3333" s="1128"/>
      <c r="F3333" s="1128"/>
    </row>
    <row r="3334" spans="1:6" ht="19.5" customHeight="1" x14ac:dyDescent="0.25">
      <c r="A3334" s="429">
        <v>22050101</v>
      </c>
      <c r="B3334" s="430" t="s">
        <v>2704</v>
      </c>
      <c r="C3334" s="428">
        <v>178517231</v>
      </c>
      <c r="D3334" s="436">
        <v>161635464</v>
      </c>
      <c r="E3334" s="970">
        <v>0</v>
      </c>
      <c r="F3334" s="437">
        <v>181768812</v>
      </c>
    </row>
    <row r="3335" spans="1:6" s="381" customFormat="1" x14ac:dyDescent="0.25">
      <c r="A3335" s="1114"/>
      <c r="B3335" s="1029"/>
      <c r="C3335" s="1005"/>
      <c r="D3335" s="1005"/>
      <c r="E3335" s="1005"/>
      <c r="F3335" s="1005"/>
    </row>
    <row r="3336" spans="1:6" ht="15" customHeight="1" x14ac:dyDescent="0.25">
      <c r="A3336" s="1456" t="s">
        <v>2633</v>
      </c>
      <c r="B3336" s="1456"/>
      <c r="C3336" s="1108"/>
      <c r="D3336" s="437"/>
      <c r="E3336" s="437"/>
      <c r="F3336" s="437"/>
    </row>
    <row r="3337" spans="1:6" x14ac:dyDescent="0.25">
      <c r="A3337" s="1462" t="s">
        <v>2713</v>
      </c>
      <c r="B3337" s="1462"/>
      <c r="C3337" s="1122"/>
      <c r="D3337" s="437"/>
      <c r="E3337" s="437"/>
      <c r="F3337" s="437"/>
    </row>
    <row r="3338" spans="1:6" x14ac:dyDescent="0.25">
      <c r="A3338" s="807">
        <v>22</v>
      </c>
      <c r="B3338" s="965" t="s">
        <v>1322</v>
      </c>
      <c r="C3338" s="966">
        <f>SUM(C3339:C3339)</f>
        <v>1740247137.2</v>
      </c>
      <c r="D3338" s="966">
        <f t="shared" ref="D3338:F3338" si="687">SUM(D3339:D3339)</f>
        <v>1634349982</v>
      </c>
      <c r="E3338" s="966">
        <f>SUM(E3339:E3339)</f>
        <v>1508890517</v>
      </c>
      <c r="F3338" s="966">
        <f t="shared" si="687"/>
        <v>1761835500</v>
      </c>
    </row>
    <row r="3339" spans="1:6" x14ac:dyDescent="0.25">
      <c r="A3339" s="429">
        <v>22</v>
      </c>
      <c r="B3339" s="430" t="s">
        <v>1322</v>
      </c>
      <c r="C3339" s="969">
        <v>1740247137.2</v>
      </c>
      <c r="D3339" s="1129">
        <v>1634349982</v>
      </c>
      <c r="E3339" s="1064">
        <v>1508890517</v>
      </c>
      <c r="F3339" s="437">
        <v>1761835500</v>
      </c>
    </row>
    <row r="3340" spans="1:6" x14ac:dyDescent="0.25">
      <c r="A3340" s="1070">
        <v>2202</v>
      </c>
      <c r="B3340" s="987" t="s">
        <v>1119</v>
      </c>
      <c r="C3340" s="987">
        <f>(C3401-C3338)</f>
        <v>436079613.75000024</v>
      </c>
      <c r="D3340" s="987">
        <f>(D3401-D3338)</f>
        <v>395280912.98000002</v>
      </c>
      <c r="E3340" s="987">
        <f>(E3401-E3338)</f>
        <v>493311207</v>
      </c>
      <c r="F3340" s="987">
        <f>(F3401-F3338)</f>
        <v>556295500</v>
      </c>
    </row>
    <row r="3341" spans="1:6" x14ac:dyDescent="0.25">
      <c r="A3341" s="1070">
        <v>220201</v>
      </c>
      <c r="B3341" s="987" t="s">
        <v>1129</v>
      </c>
      <c r="C3341" s="966">
        <f>SUM(C3342:C3343)</f>
        <v>3438135</v>
      </c>
      <c r="D3341" s="966">
        <f>SUM(D3342:D3343)</f>
        <v>2733630</v>
      </c>
      <c r="E3341" s="966">
        <f>SUM(E3342:E3343)</f>
        <v>3000000</v>
      </c>
      <c r="F3341" s="966">
        <f t="shared" ref="F3341" si="688">SUM(F3342:F3343)</f>
        <v>4000000</v>
      </c>
    </row>
    <row r="3342" spans="1:6" x14ac:dyDescent="0.25">
      <c r="A3342" s="1072">
        <v>22020101</v>
      </c>
      <c r="B3342" s="969" t="s">
        <v>1131</v>
      </c>
      <c r="C3342" s="969">
        <v>1438135</v>
      </c>
      <c r="D3342" s="1025">
        <v>2733630</v>
      </c>
      <c r="E3342" s="437">
        <v>3000000</v>
      </c>
      <c r="F3342" s="437">
        <v>2000000</v>
      </c>
    </row>
    <row r="3343" spans="1:6" x14ac:dyDescent="0.25">
      <c r="A3343" s="1072" t="s">
        <v>1252</v>
      </c>
      <c r="B3343" s="969" t="s">
        <v>1253</v>
      </c>
      <c r="C3343" s="969">
        <v>2000000</v>
      </c>
      <c r="D3343" s="437">
        <v>0</v>
      </c>
      <c r="E3343" s="437"/>
      <c r="F3343" s="437">
        <v>2000000</v>
      </c>
    </row>
    <row r="3344" spans="1:6" x14ac:dyDescent="0.25">
      <c r="A3344" s="1070">
        <v>220202</v>
      </c>
      <c r="B3344" s="987" t="s">
        <v>1137</v>
      </c>
      <c r="C3344" s="966">
        <f>SUM(C3345:C3349)</f>
        <v>19851750.630000003</v>
      </c>
      <c r="D3344" s="966">
        <f>SUM(D3345:D3349)</f>
        <v>23902332</v>
      </c>
      <c r="E3344" s="966">
        <f>SUM(E3345:E3349)</f>
        <v>26496247</v>
      </c>
      <c r="F3344" s="966">
        <f>SUM(F3345:F3349)</f>
        <v>25000000</v>
      </c>
    </row>
    <row r="3345" spans="1:6" x14ac:dyDescent="0.25">
      <c r="A3345" s="1072">
        <v>22020201</v>
      </c>
      <c r="B3345" s="969" t="s">
        <v>1139</v>
      </c>
      <c r="C3345" s="969">
        <v>8507350.6300000008</v>
      </c>
      <c r="D3345" s="1025">
        <v>8430632</v>
      </c>
      <c r="E3345" s="437">
        <v>11796247</v>
      </c>
      <c r="F3345" s="437">
        <v>12000000</v>
      </c>
    </row>
    <row r="3346" spans="1:6" x14ac:dyDescent="0.25">
      <c r="A3346" s="1072">
        <v>22020202</v>
      </c>
      <c r="B3346" s="969" t="s">
        <v>1141</v>
      </c>
      <c r="C3346" s="969">
        <v>2873150</v>
      </c>
      <c r="D3346" s="1025">
        <v>0</v>
      </c>
      <c r="E3346" s="437">
        <v>2000000</v>
      </c>
      <c r="F3346" s="437">
        <v>2000000</v>
      </c>
    </row>
    <row r="3347" spans="1:6" x14ac:dyDescent="0.25">
      <c r="A3347" s="1072">
        <v>22020203</v>
      </c>
      <c r="B3347" s="969" t="s">
        <v>1143</v>
      </c>
      <c r="C3347" s="969">
        <v>7500000</v>
      </c>
      <c r="D3347" s="1025">
        <v>12500000</v>
      </c>
      <c r="E3347" s="437">
        <v>10000000</v>
      </c>
      <c r="F3347" s="437">
        <v>10000000</v>
      </c>
    </row>
    <row r="3348" spans="1:6" x14ac:dyDescent="0.25">
      <c r="A3348" s="1072">
        <v>22020204</v>
      </c>
      <c r="B3348" s="969" t="s">
        <v>1145</v>
      </c>
      <c r="C3348" s="969">
        <v>0</v>
      </c>
      <c r="D3348" s="437">
        <v>1972200</v>
      </c>
      <c r="E3348" s="437">
        <v>1800000</v>
      </c>
      <c r="F3348" s="437">
        <v>0</v>
      </c>
    </row>
    <row r="3349" spans="1:6" x14ac:dyDescent="0.25">
      <c r="A3349" s="1072">
        <v>22020205</v>
      </c>
      <c r="B3349" s="969" t="s">
        <v>1147</v>
      </c>
      <c r="C3349" s="969">
        <v>971250</v>
      </c>
      <c r="D3349" s="1025">
        <v>999500</v>
      </c>
      <c r="E3349" s="437">
        <v>900000</v>
      </c>
      <c r="F3349" s="437">
        <v>1000000</v>
      </c>
    </row>
    <row r="3350" spans="1:6" x14ac:dyDescent="0.25">
      <c r="A3350" s="1070">
        <v>220203</v>
      </c>
      <c r="B3350" s="987" t="s">
        <v>1149</v>
      </c>
      <c r="C3350" s="966">
        <f>SUM(C3351:C3358)</f>
        <v>115248928.92</v>
      </c>
      <c r="D3350" s="966">
        <f>SUM(D3351:D3358)</f>
        <v>62043615</v>
      </c>
      <c r="E3350" s="966">
        <f>SUM(E3351:E3358)</f>
        <v>127000000</v>
      </c>
      <c r="F3350" s="966">
        <f>SUM(F3351:F3358)</f>
        <v>174499000</v>
      </c>
    </row>
    <row r="3351" spans="1:6" x14ac:dyDescent="0.25">
      <c r="A3351" s="1072">
        <v>22020301</v>
      </c>
      <c r="B3351" s="969" t="s">
        <v>1151</v>
      </c>
      <c r="C3351" s="969">
        <v>10151095</v>
      </c>
      <c r="D3351" s="1025">
        <v>7409970</v>
      </c>
      <c r="E3351" s="437">
        <v>80000000</v>
      </c>
      <c r="F3351" s="437">
        <v>10000000</v>
      </c>
    </row>
    <row r="3352" spans="1:6" x14ac:dyDescent="0.25">
      <c r="A3352" s="1072">
        <v>22020302</v>
      </c>
      <c r="B3352" s="969" t="s">
        <v>1153</v>
      </c>
      <c r="C3352" s="969">
        <v>0</v>
      </c>
      <c r="D3352" s="437">
        <v>0</v>
      </c>
      <c r="E3352" s="437"/>
      <c r="F3352" s="437">
        <v>1000000</v>
      </c>
    </row>
    <row r="3353" spans="1:6" x14ac:dyDescent="0.25">
      <c r="A3353" s="1072">
        <v>22020303</v>
      </c>
      <c r="B3353" s="969" t="s">
        <v>1239</v>
      </c>
      <c r="C3353" s="969">
        <v>0</v>
      </c>
      <c r="D3353" s="437">
        <v>0</v>
      </c>
      <c r="E3353" s="437"/>
      <c r="F3353" s="437">
        <v>0</v>
      </c>
    </row>
    <row r="3354" spans="1:6" x14ac:dyDescent="0.25">
      <c r="A3354" s="1072">
        <v>22020304</v>
      </c>
      <c r="B3354" s="969" t="s">
        <v>1157</v>
      </c>
      <c r="C3354" s="969">
        <v>0</v>
      </c>
      <c r="D3354" s="437">
        <v>0</v>
      </c>
      <c r="E3354" s="437"/>
      <c r="F3354" s="437">
        <v>0</v>
      </c>
    </row>
    <row r="3355" spans="1:6" x14ac:dyDescent="0.25">
      <c r="A3355" s="1072">
        <v>22020305</v>
      </c>
      <c r="B3355" s="969" t="s">
        <v>1159</v>
      </c>
      <c r="C3355" s="969">
        <v>15972899</v>
      </c>
      <c r="D3355" s="1025">
        <v>24671325</v>
      </c>
      <c r="E3355" s="437">
        <v>15000000</v>
      </c>
      <c r="F3355" s="437">
        <v>30000000</v>
      </c>
    </row>
    <row r="3356" spans="1:6" x14ac:dyDescent="0.25">
      <c r="A3356" s="1072">
        <v>22020307</v>
      </c>
      <c r="B3356" s="969" t="s">
        <v>2714</v>
      </c>
      <c r="C3356" s="969">
        <v>50237622.920000002</v>
      </c>
      <c r="D3356" s="437">
        <v>0</v>
      </c>
      <c r="E3356" s="437">
        <v>2000000</v>
      </c>
      <c r="F3356" s="437">
        <v>98499000</v>
      </c>
    </row>
    <row r="3357" spans="1:6" x14ac:dyDescent="0.25">
      <c r="A3357" s="1072">
        <v>22020310</v>
      </c>
      <c r="B3357" s="969" t="s">
        <v>2715</v>
      </c>
      <c r="C3357" s="969">
        <v>2194600</v>
      </c>
      <c r="D3357" s="437">
        <v>0</v>
      </c>
      <c r="E3357" s="437"/>
      <c r="F3357" s="437">
        <v>0</v>
      </c>
    </row>
    <row r="3358" spans="1:6" x14ac:dyDescent="0.25">
      <c r="A3358" s="1072">
        <v>22020312</v>
      </c>
      <c r="B3358" s="969" t="s">
        <v>2598</v>
      </c>
      <c r="C3358" s="969">
        <v>36692712</v>
      </c>
      <c r="D3358" s="437">
        <v>29962320</v>
      </c>
      <c r="E3358" s="437">
        <v>30000000</v>
      </c>
      <c r="F3358" s="437">
        <v>35000000</v>
      </c>
    </row>
    <row r="3359" spans="1:6" x14ac:dyDescent="0.25">
      <c r="A3359" s="1070">
        <v>220204</v>
      </c>
      <c r="B3359" s="987" t="s">
        <v>1173</v>
      </c>
      <c r="C3359" s="966">
        <f>SUM(C3360:C3365)</f>
        <v>23844748.689999998</v>
      </c>
      <c r="D3359" s="966">
        <f>SUM(D3360:D3365)</f>
        <v>42536711</v>
      </c>
      <c r="E3359" s="966">
        <f>SUM(E3360:E3365)</f>
        <v>46200000</v>
      </c>
      <c r="F3359" s="966">
        <f>SUM(F3360:F3365)</f>
        <v>21500000</v>
      </c>
    </row>
    <row r="3360" spans="1:6" x14ac:dyDescent="0.25">
      <c r="A3360" s="1072">
        <v>22020401</v>
      </c>
      <c r="B3360" s="969" t="s">
        <v>1175</v>
      </c>
      <c r="C3360" s="969">
        <v>14246922.689999999</v>
      </c>
      <c r="D3360" s="1025">
        <v>14619824</v>
      </c>
      <c r="E3360" s="437">
        <v>15000000</v>
      </c>
      <c r="F3360" s="437">
        <v>5000000</v>
      </c>
    </row>
    <row r="3361" spans="1:6" x14ac:dyDescent="0.25">
      <c r="A3361" s="1072">
        <v>22020402</v>
      </c>
      <c r="B3361" s="969" t="s">
        <v>1177</v>
      </c>
      <c r="C3361" s="969">
        <v>0</v>
      </c>
      <c r="D3361" s="437">
        <v>0</v>
      </c>
      <c r="E3361" s="437"/>
      <c r="F3361" s="437">
        <v>0</v>
      </c>
    </row>
    <row r="3362" spans="1:6" x14ac:dyDescent="0.25">
      <c r="A3362" s="1072">
        <v>22020403</v>
      </c>
      <c r="B3362" s="969" t="s">
        <v>1179</v>
      </c>
      <c r="C3362" s="969">
        <v>2686410</v>
      </c>
      <c r="D3362" s="1025">
        <v>22429277</v>
      </c>
      <c r="E3362" s="437">
        <v>25000000</v>
      </c>
      <c r="F3362" s="437">
        <v>11500000</v>
      </c>
    </row>
    <row r="3363" spans="1:6" x14ac:dyDescent="0.25">
      <c r="A3363" s="1072">
        <v>22020404</v>
      </c>
      <c r="B3363" s="969" t="s">
        <v>1181</v>
      </c>
      <c r="C3363" s="969">
        <v>3910630</v>
      </c>
      <c r="D3363" s="437">
        <v>2492450</v>
      </c>
      <c r="E3363" s="437">
        <v>3000000</v>
      </c>
      <c r="F3363" s="437">
        <v>2000000</v>
      </c>
    </row>
    <row r="3364" spans="1:6" x14ac:dyDescent="0.25">
      <c r="A3364" s="1072">
        <v>22020405</v>
      </c>
      <c r="B3364" s="969" t="s">
        <v>1183</v>
      </c>
      <c r="C3364" s="969">
        <v>0</v>
      </c>
      <c r="D3364" s="437">
        <v>1998400</v>
      </c>
      <c r="E3364" s="437">
        <v>2000000</v>
      </c>
      <c r="F3364" s="437">
        <v>2000000</v>
      </c>
    </row>
    <row r="3365" spans="1:6" x14ac:dyDescent="0.25">
      <c r="A3365" s="1072">
        <v>22020406</v>
      </c>
      <c r="B3365" s="969" t="s">
        <v>1185</v>
      </c>
      <c r="C3365" s="969">
        <v>3000786</v>
      </c>
      <c r="D3365" s="437">
        <v>996760</v>
      </c>
      <c r="E3365" s="437">
        <v>1200000</v>
      </c>
      <c r="F3365" s="437">
        <v>1000000</v>
      </c>
    </row>
    <row r="3366" spans="1:6" x14ac:dyDescent="0.25">
      <c r="A3366" s="1070">
        <v>220205</v>
      </c>
      <c r="B3366" s="987" t="s">
        <v>1189</v>
      </c>
      <c r="C3366" s="966">
        <f>SUM(C3367:C3369)</f>
        <v>7720430</v>
      </c>
      <c r="D3366" s="966">
        <f>SUM(D3367:D3369)</f>
        <v>3818028</v>
      </c>
      <c r="E3366" s="966">
        <f>SUM(E3367:E3369)</f>
        <v>2600000</v>
      </c>
      <c r="F3366" s="966">
        <f>SUM(F3367:F3369)</f>
        <v>16000000</v>
      </c>
    </row>
    <row r="3367" spans="1:6" x14ac:dyDescent="0.25">
      <c r="A3367" s="1072">
        <v>22020501</v>
      </c>
      <c r="B3367" s="969" t="s">
        <v>1191</v>
      </c>
      <c r="C3367" s="969">
        <v>660000</v>
      </c>
      <c r="D3367" s="437">
        <v>948340</v>
      </c>
      <c r="E3367" s="437">
        <v>600000</v>
      </c>
      <c r="F3367" s="428">
        <v>8000000</v>
      </c>
    </row>
    <row r="3368" spans="1:6" x14ac:dyDescent="0.25">
      <c r="A3368" s="1072">
        <v>22020502</v>
      </c>
      <c r="B3368" s="969" t="s">
        <v>1193</v>
      </c>
      <c r="C3368" s="969">
        <v>0</v>
      </c>
      <c r="D3368" s="437">
        <v>0</v>
      </c>
      <c r="E3368" s="437">
        <v>0</v>
      </c>
      <c r="F3368" s="428">
        <v>0</v>
      </c>
    </row>
    <row r="3369" spans="1:6" ht="25.5" x14ac:dyDescent="0.25">
      <c r="A3369" s="1072">
        <v>22020503</v>
      </c>
      <c r="B3369" s="969" t="s">
        <v>1307</v>
      </c>
      <c r="C3369" s="969">
        <v>7060430</v>
      </c>
      <c r="D3369" s="437">
        <v>2869688</v>
      </c>
      <c r="E3369" s="437">
        <v>2000000</v>
      </c>
      <c r="F3369" s="428">
        <v>8000000</v>
      </c>
    </row>
    <row r="3370" spans="1:6" x14ac:dyDescent="0.25">
      <c r="A3370" s="1070">
        <v>220206</v>
      </c>
      <c r="B3370" s="987" t="s">
        <v>1195</v>
      </c>
      <c r="C3370" s="966">
        <f>SUM(C3371:C3372)</f>
        <v>130242550</v>
      </c>
      <c r="D3370" s="966">
        <f>SUM(D3371:D3372)</f>
        <v>51667967</v>
      </c>
      <c r="E3370" s="966">
        <f>SUM(E3371:E3372)</f>
        <v>50964960</v>
      </c>
      <c r="F3370" s="966">
        <f>SUM(F3371:F3372)</f>
        <v>75000000</v>
      </c>
    </row>
    <row r="3371" spans="1:6" x14ac:dyDescent="0.25">
      <c r="A3371" s="1072">
        <v>22020601</v>
      </c>
      <c r="B3371" s="969" t="s">
        <v>1197</v>
      </c>
      <c r="C3371" s="969">
        <v>42987400</v>
      </c>
      <c r="D3371" s="437">
        <v>31950541</v>
      </c>
      <c r="E3371" s="437">
        <v>30964960</v>
      </c>
      <c r="F3371" s="437">
        <v>47000000</v>
      </c>
    </row>
    <row r="3372" spans="1:6" x14ac:dyDescent="0.25">
      <c r="A3372" s="1072" t="s">
        <v>1204</v>
      </c>
      <c r="B3372" s="969" t="s">
        <v>1205</v>
      </c>
      <c r="C3372" s="969">
        <v>87255150</v>
      </c>
      <c r="D3372" s="437">
        <v>19717426</v>
      </c>
      <c r="E3372" s="437">
        <v>20000000</v>
      </c>
      <c r="F3372" s="437">
        <v>28000000</v>
      </c>
    </row>
    <row r="3373" spans="1:6" x14ac:dyDescent="0.25">
      <c r="A3373" s="1070">
        <v>220207</v>
      </c>
      <c r="B3373" s="987" t="s">
        <v>1207</v>
      </c>
      <c r="C3373" s="966">
        <f>SUM(C3374:C3378)</f>
        <v>8051200</v>
      </c>
      <c r="D3373" s="966">
        <f>SUM(D3374:D3378)</f>
        <v>21345922.98</v>
      </c>
      <c r="E3373" s="966">
        <f>SUM(E3374:E3378)</f>
        <v>8400000</v>
      </c>
      <c r="F3373" s="966">
        <f>SUM(F3374:F3378)</f>
        <v>27000000</v>
      </c>
    </row>
    <row r="3374" spans="1:6" x14ac:dyDescent="0.25">
      <c r="A3374" s="1072">
        <v>22020701</v>
      </c>
      <c r="B3374" s="969" t="s">
        <v>1209</v>
      </c>
      <c r="C3374" s="969">
        <v>3500000</v>
      </c>
      <c r="D3374" s="437">
        <v>3500000</v>
      </c>
      <c r="E3374" s="437">
        <v>4000000</v>
      </c>
      <c r="F3374" s="437">
        <v>6000000</v>
      </c>
    </row>
    <row r="3375" spans="1:6" x14ac:dyDescent="0.25">
      <c r="A3375" s="1072">
        <v>22020702</v>
      </c>
      <c r="B3375" s="969" t="s">
        <v>1211</v>
      </c>
      <c r="C3375" s="969">
        <v>192000</v>
      </c>
      <c r="D3375" s="437"/>
      <c r="E3375" s="437"/>
      <c r="F3375" s="437">
        <v>0</v>
      </c>
    </row>
    <row r="3376" spans="1:6" x14ac:dyDescent="0.25">
      <c r="A3376" s="1072">
        <v>22020703</v>
      </c>
      <c r="B3376" s="969" t="s">
        <v>1213</v>
      </c>
      <c r="C3376" s="969">
        <v>3575000</v>
      </c>
      <c r="D3376" s="437">
        <v>1682068.98</v>
      </c>
      <c r="E3376" s="437">
        <v>2000000</v>
      </c>
      <c r="F3376" s="437">
        <v>20000000</v>
      </c>
    </row>
    <row r="3377" spans="1:6" x14ac:dyDescent="0.25">
      <c r="A3377" s="1072">
        <v>22020704</v>
      </c>
      <c r="B3377" s="969" t="s">
        <v>1215</v>
      </c>
      <c r="C3377" s="969">
        <v>0</v>
      </c>
      <c r="D3377" s="437">
        <v>0</v>
      </c>
      <c r="E3377" s="437"/>
      <c r="F3377" s="437">
        <v>0</v>
      </c>
    </row>
    <row r="3378" spans="1:6" x14ac:dyDescent="0.25">
      <c r="A3378" s="1072">
        <v>22020711</v>
      </c>
      <c r="B3378" s="969" t="s">
        <v>2716</v>
      </c>
      <c r="C3378" s="969">
        <v>784200</v>
      </c>
      <c r="D3378" s="437">
        <v>16163854</v>
      </c>
      <c r="E3378" s="437">
        <v>2400000</v>
      </c>
      <c r="F3378" s="437">
        <v>1000000</v>
      </c>
    </row>
    <row r="3379" spans="1:6" x14ac:dyDescent="0.25">
      <c r="A3379" s="1070">
        <v>220208</v>
      </c>
      <c r="B3379" s="987" t="s">
        <v>1217</v>
      </c>
      <c r="C3379" s="966">
        <f>SUM(C3380:C3381)</f>
        <v>8727230</v>
      </c>
      <c r="D3379" s="966">
        <f t="shared" ref="D3379:E3379" si="689">SUM(D3380:D3381)</f>
        <v>0</v>
      </c>
      <c r="E3379" s="966">
        <f t="shared" si="689"/>
        <v>0</v>
      </c>
      <c r="F3379" s="966">
        <f>SUM(F3380:F3381)</f>
        <v>14000000</v>
      </c>
    </row>
    <row r="3380" spans="1:6" x14ac:dyDescent="0.25">
      <c r="A3380" s="1072">
        <v>22020801</v>
      </c>
      <c r="B3380" s="969" t="s">
        <v>1219</v>
      </c>
      <c r="C3380" s="969">
        <v>6000000</v>
      </c>
      <c r="D3380" s="437"/>
      <c r="E3380" s="437"/>
      <c r="F3380" s="437">
        <v>10000000</v>
      </c>
    </row>
    <row r="3381" spans="1:6" x14ac:dyDescent="0.25">
      <c r="A3381" s="1072">
        <v>22020802</v>
      </c>
      <c r="B3381" s="969" t="s">
        <v>1223</v>
      </c>
      <c r="C3381" s="969">
        <v>2727230</v>
      </c>
      <c r="D3381" s="437"/>
      <c r="E3381" s="437"/>
      <c r="F3381" s="437">
        <v>4000000</v>
      </c>
    </row>
    <row r="3382" spans="1:6" x14ac:dyDescent="0.25">
      <c r="A3382" s="1070">
        <v>220209</v>
      </c>
      <c r="B3382" s="987" t="s">
        <v>1372</v>
      </c>
      <c r="C3382" s="966">
        <f>SUM(C3383:C3384)</f>
        <v>25538111.039999999</v>
      </c>
      <c r="D3382" s="966">
        <f>SUM(D3383:D3384)</f>
        <v>1575061</v>
      </c>
      <c r="E3382" s="966">
        <f>SUM(E3383:E3384)</f>
        <v>11500000</v>
      </c>
      <c r="F3382" s="966">
        <f t="shared" ref="F3382" si="690">SUM(F3383:F3384)</f>
        <v>34000000</v>
      </c>
    </row>
    <row r="3383" spans="1:6" x14ac:dyDescent="0.25">
      <c r="A3383" s="1072">
        <v>22020901</v>
      </c>
      <c r="B3383" s="969" t="s">
        <v>2534</v>
      </c>
      <c r="C3383" s="969">
        <v>2858317.66</v>
      </c>
      <c r="D3383" s="437">
        <v>1575061</v>
      </c>
      <c r="E3383" s="437">
        <v>1500000</v>
      </c>
      <c r="F3383" s="437">
        <v>4000000</v>
      </c>
    </row>
    <row r="3384" spans="1:6" x14ac:dyDescent="0.25">
      <c r="A3384" s="1072">
        <v>22020902</v>
      </c>
      <c r="B3384" s="969" t="s">
        <v>1294</v>
      </c>
      <c r="C3384" s="969">
        <v>22679793.379999999</v>
      </c>
      <c r="D3384" s="437">
        <v>0</v>
      </c>
      <c r="E3384" s="437">
        <v>10000000</v>
      </c>
      <c r="F3384" s="437">
        <v>30000000</v>
      </c>
    </row>
    <row r="3385" spans="1:6" x14ac:dyDescent="0.25">
      <c r="A3385" s="1070">
        <v>220210</v>
      </c>
      <c r="B3385" s="987" t="s">
        <v>1227</v>
      </c>
      <c r="C3385" s="966">
        <f>SUM(C3386:C3400)</f>
        <v>93416529.469999999</v>
      </c>
      <c r="D3385" s="966">
        <f>SUM(D3386:D3400)</f>
        <v>185657646</v>
      </c>
      <c r="E3385" s="966">
        <f>SUM(E3386:E3400)</f>
        <v>215150000</v>
      </c>
      <c r="F3385" s="966">
        <f>SUM(F3386:F3400)</f>
        <v>165296500</v>
      </c>
    </row>
    <row r="3386" spans="1:6" x14ac:dyDescent="0.25">
      <c r="A3386" s="1073" t="s">
        <v>2693</v>
      </c>
      <c r="B3386" s="969" t="s">
        <v>1228</v>
      </c>
      <c r="C3386" s="969">
        <v>9978492.9900000002</v>
      </c>
      <c r="D3386" s="437">
        <v>1487910</v>
      </c>
      <c r="E3386" s="437">
        <v>2000000</v>
      </c>
      <c r="F3386" s="437">
        <v>2000000</v>
      </c>
    </row>
    <row r="3387" spans="1:6" x14ac:dyDescent="0.25">
      <c r="A3387" s="1073" t="s">
        <v>1295</v>
      </c>
      <c r="B3387" s="969" t="s">
        <v>2717</v>
      </c>
      <c r="C3387" s="969">
        <v>17408050</v>
      </c>
      <c r="D3387" s="437">
        <v>10664050</v>
      </c>
      <c r="E3387" s="437">
        <v>15000000</v>
      </c>
      <c r="F3387" s="437">
        <v>45000000</v>
      </c>
    </row>
    <row r="3388" spans="1:6" x14ac:dyDescent="0.25">
      <c r="A3388" s="1073" t="s">
        <v>1296</v>
      </c>
      <c r="B3388" s="969" t="s">
        <v>1229</v>
      </c>
      <c r="C3388" s="969">
        <v>12102196.82</v>
      </c>
      <c r="D3388" s="437">
        <v>4994761</v>
      </c>
      <c r="E3388" s="437">
        <v>5000000</v>
      </c>
      <c r="F3388" s="437">
        <v>8000000</v>
      </c>
    </row>
    <row r="3389" spans="1:6" x14ac:dyDescent="0.25">
      <c r="A3389" s="1073" t="s">
        <v>1298</v>
      </c>
      <c r="B3389" s="969" t="s">
        <v>1231</v>
      </c>
      <c r="C3389" s="969">
        <v>248450</v>
      </c>
      <c r="D3389" s="1025">
        <v>190300</v>
      </c>
      <c r="E3389" s="437">
        <v>200000</v>
      </c>
      <c r="F3389" s="437">
        <v>250000</v>
      </c>
    </row>
    <row r="3390" spans="1:6" x14ac:dyDescent="0.25">
      <c r="A3390" s="1073" t="s">
        <v>1299</v>
      </c>
      <c r="B3390" s="969" t="s">
        <v>1243</v>
      </c>
      <c r="C3390" s="969">
        <v>1020000</v>
      </c>
      <c r="D3390" s="437">
        <v>0</v>
      </c>
      <c r="E3390" s="437"/>
      <c r="F3390" s="437">
        <v>0</v>
      </c>
    </row>
    <row r="3391" spans="1:6" x14ac:dyDescent="0.25">
      <c r="A3391" s="1073" t="s">
        <v>2623</v>
      </c>
      <c r="B3391" s="969" t="s">
        <v>2718</v>
      </c>
      <c r="C3391" s="969">
        <v>2858317.66</v>
      </c>
      <c r="D3391" s="437">
        <v>1846678</v>
      </c>
      <c r="E3391" s="437">
        <v>2000000</v>
      </c>
      <c r="F3391" s="437">
        <v>3000000</v>
      </c>
    </row>
    <row r="3392" spans="1:6" x14ac:dyDescent="0.25">
      <c r="A3392" s="1073" t="s">
        <v>2639</v>
      </c>
      <c r="B3392" s="969" t="s">
        <v>2541</v>
      </c>
      <c r="C3392" s="969">
        <v>0</v>
      </c>
      <c r="D3392" s="437">
        <v>2992530</v>
      </c>
      <c r="E3392" s="437">
        <v>3500000</v>
      </c>
      <c r="F3392" s="437">
        <v>5000000</v>
      </c>
    </row>
    <row r="3393" spans="1:6" x14ac:dyDescent="0.25">
      <c r="A3393" s="1073">
        <v>22021010</v>
      </c>
      <c r="B3393" s="969" t="s">
        <v>2719</v>
      </c>
      <c r="C3393" s="969">
        <v>0</v>
      </c>
      <c r="D3393" s="437">
        <v>583419</v>
      </c>
      <c r="E3393" s="437"/>
      <c r="F3393" s="437">
        <v>2000000</v>
      </c>
    </row>
    <row r="3394" spans="1:6" x14ac:dyDescent="0.25">
      <c r="A3394" s="1073">
        <v>22021014</v>
      </c>
      <c r="B3394" s="969" t="s">
        <v>1300</v>
      </c>
      <c r="C3394" s="969">
        <v>0</v>
      </c>
      <c r="D3394" s="437">
        <v>0</v>
      </c>
      <c r="E3394" s="437">
        <v>2500000</v>
      </c>
      <c r="F3394" s="437">
        <v>0</v>
      </c>
    </row>
    <row r="3395" spans="1:6" x14ac:dyDescent="0.25">
      <c r="A3395" s="1073">
        <v>22021022</v>
      </c>
      <c r="B3395" s="969" t="s">
        <v>1234</v>
      </c>
      <c r="C3395" s="969">
        <v>33209937</v>
      </c>
      <c r="D3395" s="437">
        <v>29909875</v>
      </c>
      <c r="E3395" s="428"/>
      <c r="F3395" s="437">
        <v>91046500</v>
      </c>
    </row>
    <row r="3396" spans="1:6" ht="25.5" x14ac:dyDescent="0.25">
      <c r="A3396" s="1073">
        <v>22021023</v>
      </c>
      <c r="B3396" s="969" t="s">
        <v>2720</v>
      </c>
      <c r="C3396" s="969">
        <v>2544825</v>
      </c>
      <c r="D3396" s="437">
        <v>132733123</v>
      </c>
      <c r="E3396" s="437">
        <v>184650000</v>
      </c>
      <c r="F3396" s="437">
        <v>5000000</v>
      </c>
    </row>
    <row r="3397" spans="1:6" x14ac:dyDescent="0.25">
      <c r="A3397" s="1073">
        <v>22021026</v>
      </c>
      <c r="B3397" s="969" t="s">
        <v>787</v>
      </c>
      <c r="C3397" s="969">
        <v>0</v>
      </c>
      <c r="D3397" s="437">
        <v>0</v>
      </c>
      <c r="E3397" s="437"/>
      <c r="F3397" s="437"/>
    </row>
    <row r="3398" spans="1:6" x14ac:dyDescent="0.25">
      <c r="A3398" s="1073">
        <v>22021027</v>
      </c>
      <c r="B3398" s="969" t="s">
        <v>1244</v>
      </c>
      <c r="C3398" s="969">
        <v>13401510</v>
      </c>
      <c r="D3398" s="437">
        <v>0</v>
      </c>
      <c r="E3398" s="437">
        <v>0</v>
      </c>
      <c r="F3398" s="437">
        <v>3000000</v>
      </c>
    </row>
    <row r="3399" spans="1:6" x14ac:dyDescent="0.25">
      <c r="A3399" s="1073">
        <v>22021031</v>
      </c>
      <c r="B3399" s="969" t="s">
        <v>1261</v>
      </c>
      <c r="C3399" s="969">
        <v>0</v>
      </c>
      <c r="D3399" s="437">
        <v>0</v>
      </c>
      <c r="E3399" s="437"/>
      <c r="F3399" s="437">
        <v>0</v>
      </c>
    </row>
    <row r="3400" spans="1:6" x14ac:dyDescent="0.25">
      <c r="A3400" s="1073">
        <v>22021060</v>
      </c>
      <c r="B3400" s="969" t="s">
        <v>2696</v>
      </c>
      <c r="C3400" s="969">
        <v>644750</v>
      </c>
      <c r="D3400" s="437">
        <v>255000</v>
      </c>
      <c r="E3400" s="437">
        <v>300000</v>
      </c>
      <c r="F3400" s="437">
        <v>1000000</v>
      </c>
    </row>
    <row r="3401" spans="1:6" x14ac:dyDescent="0.25">
      <c r="A3401" s="1109"/>
      <c r="B3401" s="978" t="s">
        <v>2721</v>
      </c>
      <c r="C3401" s="976">
        <f t="shared" ref="C3401:D3401" si="691">SUM(C3338,C3341,C3344,C3350,C3359,C3366,C3370,C3373,C3379,C3385,C3382,C3402)</f>
        <v>2176326750.9500003</v>
      </c>
      <c r="D3401" s="976">
        <f t="shared" si="691"/>
        <v>2029630894.98</v>
      </c>
      <c r="E3401" s="976">
        <f>SUM(E3338,E3341,E3344,E3350,E3359,E3366,E3370,E3373,E3379,E3385,E3382,E3402)</f>
        <v>2002201724</v>
      </c>
      <c r="F3401" s="976">
        <f>SUM(F3338,F3341,F3344,F3350,F3359,F3366,F3370,F3373,F3379,F3385,F3382,F3402)</f>
        <v>2318131000</v>
      </c>
    </row>
    <row r="3402" spans="1:6" x14ac:dyDescent="0.25">
      <c r="A3402" s="1070">
        <v>2204</v>
      </c>
      <c r="B3402" s="987" t="s">
        <v>2722</v>
      </c>
      <c r="C3402" s="987">
        <f>SUM(C3403)</f>
        <v>0</v>
      </c>
      <c r="D3402" s="987">
        <f t="shared" ref="D3402:F3402" si="692">SUM(D3403)</f>
        <v>0</v>
      </c>
      <c r="E3402" s="987">
        <f t="shared" si="692"/>
        <v>2000000</v>
      </c>
      <c r="F3402" s="987">
        <f t="shared" si="692"/>
        <v>0</v>
      </c>
    </row>
    <row r="3403" spans="1:6" ht="31.5" customHeight="1" x14ac:dyDescent="0.25">
      <c r="A3403" s="1072">
        <v>22040101</v>
      </c>
      <c r="B3403" s="969" t="s">
        <v>2723</v>
      </c>
      <c r="C3403" s="969"/>
      <c r="D3403" s="437"/>
      <c r="E3403" s="437">
        <v>2000000</v>
      </c>
      <c r="F3403" s="437"/>
    </row>
    <row r="3404" spans="1:6" s="381" customFormat="1" x14ac:dyDescent="0.25">
      <c r="A3404" s="1229"/>
      <c r="B3404" s="1207"/>
      <c r="C3404" s="1207"/>
      <c r="D3404" s="1207"/>
      <c r="E3404" s="1207"/>
      <c r="F3404" s="1207"/>
    </row>
    <row r="3405" spans="1:6" ht="15" customHeight="1" x14ac:dyDescent="0.25">
      <c r="A3405" s="1456" t="s">
        <v>2633</v>
      </c>
      <c r="B3405" s="1456"/>
      <c r="C3405" s="1108"/>
      <c r="D3405" s="437"/>
      <c r="E3405" s="437"/>
      <c r="F3405" s="437"/>
    </row>
    <row r="3406" spans="1:6" ht="31.5" customHeight="1" x14ac:dyDescent="0.25">
      <c r="A3406" s="1461" t="s">
        <v>2724</v>
      </c>
      <c r="B3406" s="1461"/>
      <c r="C3406" s="1122"/>
      <c r="D3406" s="437"/>
      <c r="E3406" s="437"/>
      <c r="F3406" s="437"/>
    </row>
    <row r="3407" spans="1:6" x14ac:dyDescent="0.25">
      <c r="A3407" s="807">
        <v>22</v>
      </c>
      <c r="B3407" s="965" t="s">
        <v>1322</v>
      </c>
      <c r="C3407" s="966">
        <f>SUM(C3408:C3408)</f>
        <v>0</v>
      </c>
      <c r="D3407" s="966">
        <f t="shared" ref="D3407:F3407" si="693">SUM(D3408:D3408)</f>
        <v>0</v>
      </c>
      <c r="E3407" s="966">
        <f t="shared" si="693"/>
        <v>288632220</v>
      </c>
      <c r="F3407" s="966">
        <f t="shared" si="693"/>
        <v>334642208</v>
      </c>
    </row>
    <row r="3408" spans="1:6" x14ac:dyDescent="0.25">
      <c r="A3408" s="429">
        <v>22</v>
      </c>
      <c r="B3408" s="430" t="s">
        <v>1322</v>
      </c>
      <c r="C3408" s="969">
        <v>0</v>
      </c>
      <c r="D3408" s="437">
        <v>0</v>
      </c>
      <c r="E3408" s="428">
        <v>288632220</v>
      </c>
      <c r="F3408" s="437">
        <v>334642208</v>
      </c>
    </row>
    <row r="3409" spans="1:6" x14ac:dyDescent="0.25">
      <c r="A3409" s="1070">
        <v>2202</v>
      </c>
      <c r="B3409" s="987" t="s">
        <v>1119</v>
      </c>
      <c r="C3409" s="987">
        <f>(C3465-C3407)</f>
        <v>198365293</v>
      </c>
      <c r="D3409" s="987">
        <f>(D3465-D3407)</f>
        <v>93187506</v>
      </c>
      <c r="E3409" s="987">
        <f>(E3465-E3407)</f>
        <v>71428265</v>
      </c>
      <c r="F3409" s="987">
        <f>(F3465-F3407)</f>
        <v>249444037</v>
      </c>
    </row>
    <row r="3410" spans="1:6" x14ac:dyDescent="0.25">
      <c r="A3410" s="1070">
        <v>220201</v>
      </c>
      <c r="B3410" s="987" t="s">
        <v>1129</v>
      </c>
      <c r="C3410" s="966">
        <f>SUM(C3411:C3412)</f>
        <v>1232150</v>
      </c>
      <c r="D3410" s="966">
        <f t="shared" ref="D3410:F3410" si="694">SUM(D3411:D3412)</f>
        <v>2943410</v>
      </c>
      <c r="E3410" s="966">
        <f t="shared" si="694"/>
        <v>1873660</v>
      </c>
      <c r="F3410" s="966">
        <f t="shared" si="694"/>
        <v>2000000</v>
      </c>
    </row>
    <row r="3411" spans="1:6" x14ac:dyDescent="0.25">
      <c r="A3411" s="1072">
        <v>22020101</v>
      </c>
      <c r="B3411" s="969" t="s">
        <v>1131</v>
      </c>
      <c r="C3411" s="969">
        <v>1232150</v>
      </c>
      <c r="D3411" s="437">
        <v>2943410</v>
      </c>
      <c r="E3411" s="437">
        <v>0</v>
      </c>
      <c r="F3411" s="437">
        <v>2000000</v>
      </c>
    </row>
    <row r="3412" spans="1:6" x14ac:dyDescent="0.25">
      <c r="A3412" s="1072" t="s">
        <v>1252</v>
      </c>
      <c r="B3412" s="969" t="s">
        <v>1253</v>
      </c>
      <c r="C3412" s="969"/>
      <c r="D3412" s="437"/>
      <c r="E3412" s="437">
        <v>1873660</v>
      </c>
      <c r="F3412" s="437"/>
    </row>
    <row r="3413" spans="1:6" x14ac:dyDescent="0.25">
      <c r="A3413" s="1070">
        <v>220202</v>
      </c>
      <c r="B3413" s="987" t="s">
        <v>1137</v>
      </c>
      <c r="C3413" s="966">
        <f>SUM(C3414:C3418)</f>
        <v>26271220</v>
      </c>
      <c r="D3413" s="966">
        <f t="shared" ref="D3413:F3413" si="695">SUM(D3414:D3418)</f>
        <v>13995888</v>
      </c>
      <c r="E3413" s="966">
        <f t="shared" si="695"/>
        <v>11891454</v>
      </c>
      <c r="F3413" s="966">
        <f t="shared" si="695"/>
        <v>13664850</v>
      </c>
    </row>
    <row r="3414" spans="1:6" x14ac:dyDescent="0.25">
      <c r="A3414" s="1072">
        <v>22020201</v>
      </c>
      <c r="B3414" s="969" t="s">
        <v>1139</v>
      </c>
      <c r="C3414" s="969">
        <v>1728650</v>
      </c>
      <c r="D3414" s="437">
        <v>868464</v>
      </c>
      <c r="E3414" s="437">
        <v>1376464</v>
      </c>
      <c r="F3414" s="437">
        <v>1500000</v>
      </c>
    </row>
    <row r="3415" spans="1:6" x14ac:dyDescent="0.25">
      <c r="A3415" s="1072">
        <v>22020202</v>
      </c>
      <c r="B3415" s="969" t="s">
        <v>1141</v>
      </c>
      <c r="C3415" s="969"/>
      <c r="D3415" s="437">
        <v>1286680</v>
      </c>
      <c r="E3415" s="428">
        <v>800000</v>
      </c>
      <c r="F3415" s="437"/>
    </row>
    <row r="3416" spans="1:6" x14ac:dyDescent="0.25">
      <c r="A3416" s="1072">
        <v>22020203</v>
      </c>
      <c r="B3416" s="969" t="s">
        <v>1143</v>
      </c>
      <c r="C3416" s="969">
        <v>24426250</v>
      </c>
      <c r="D3416" s="437">
        <v>11750594</v>
      </c>
      <c r="E3416" s="437">
        <v>9498090</v>
      </c>
      <c r="F3416" s="437">
        <v>11714850</v>
      </c>
    </row>
    <row r="3417" spans="1:6" x14ac:dyDescent="0.25">
      <c r="A3417" s="1072">
        <v>22020204</v>
      </c>
      <c r="B3417" s="969" t="s">
        <v>1145</v>
      </c>
      <c r="C3417" s="969"/>
      <c r="D3417" s="437"/>
      <c r="E3417" s="437">
        <v>0</v>
      </c>
      <c r="F3417" s="437"/>
    </row>
    <row r="3418" spans="1:6" x14ac:dyDescent="0.25">
      <c r="A3418" s="1072">
        <v>22020205</v>
      </c>
      <c r="B3418" s="969" t="s">
        <v>1147</v>
      </c>
      <c r="C3418" s="969">
        <v>116320</v>
      </c>
      <c r="D3418" s="437">
        <v>90150</v>
      </c>
      <c r="E3418" s="437">
        <v>216900</v>
      </c>
      <c r="F3418" s="437">
        <v>450000</v>
      </c>
    </row>
    <row r="3419" spans="1:6" x14ac:dyDescent="0.25">
      <c r="A3419" s="1070">
        <v>220203</v>
      </c>
      <c r="B3419" s="987" t="s">
        <v>1149</v>
      </c>
      <c r="C3419" s="966">
        <f>SUM(C3420:C3424)</f>
        <v>7130540</v>
      </c>
      <c r="D3419" s="966">
        <f t="shared" ref="D3419:F3419" si="696">SUM(D3420:D3424)</f>
        <v>863910</v>
      </c>
      <c r="E3419" s="966">
        <f t="shared" si="696"/>
        <v>200000</v>
      </c>
      <c r="F3419" s="966">
        <f t="shared" si="696"/>
        <v>6250000</v>
      </c>
    </row>
    <row r="3420" spans="1:6" x14ac:dyDescent="0.25">
      <c r="A3420" s="1072">
        <v>22020301</v>
      </c>
      <c r="B3420" s="969" t="s">
        <v>1151</v>
      </c>
      <c r="C3420" s="969">
        <v>6916640</v>
      </c>
      <c r="D3420" s="437">
        <v>681710</v>
      </c>
      <c r="E3420" s="437">
        <v>0</v>
      </c>
      <c r="F3420" s="437">
        <v>6000000</v>
      </c>
    </row>
    <row r="3421" spans="1:6" x14ac:dyDescent="0.25">
      <c r="A3421" s="1072">
        <v>22020302</v>
      </c>
      <c r="B3421" s="969" t="s">
        <v>1153</v>
      </c>
      <c r="C3421" s="969"/>
      <c r="D3421" s="437"/>
      <c r="E3421" s="437">
        <v>200000</v>
      </c>
      <c r="F3421" s="428">
        <v>0</v>
      </c>
    </row>
    <row r="3422" spans="1:6" x14ac:dyDescent="0.25">
      <c r="A3422" s="1072">
        <v>22020303</v>
      </c>
      <c r="B3422" s="969" t="s">
        <v>1239</v>
      </c>
      <c r="C3422" s="969">
        <v>213900</v>
      </c>
      <c r="D3422" s="437">
        <v>182200</v>
      </c>
      <c r="E3422" s="437">
        <v>0</v>
      </c>
      <c r="F3422" s="437">
        <v>250000</v>
      </c>
    </row>
    <row r="3423" spans="1:6" x14ac:dyDescent="0.25">
      <c r="A3423" s="1072">
        <v>22020304</v>
      </c>
      <c r="B3423" s="969" t="s">
        <v>1157</v>
      </c>
      <c r="C3423" s="969"/>
      <c r="D3423" s="437">
        <v>0</v>
      </c>
      <c r="E3423" s="437">
        <v>0</v>
      </c>
      <c r="F3423" s="437"/>
    </row>
    <row r="3424" spans="1:6" x14ac:dyDescent="0.25">
      <c r="A3424" s="1072">
        <v>22020305</v>
      </c>
      <c r="B3424" s="969" t="s">
        <v>1159</v>
      </c>
      <c r="C3424" s="969"/>
      <c r="D3424" s="437">
        <v>0</v>
      </c>
      <c r="E3424" s="437">
        <v>0</v>
      </c>
      <c r="F3424" s="437"/>
    </row>
    <row r="3425" spans="1:6" x14ac:dyDescent="0.25">
      <c r="A3425" s="1070">
        <v>220204</v>
      </c>
      <c r="B3425" s="987" t="s">
        <v>1173</v>
      </c>
      <c r="C3425" s="966">
        <f>SUM(C3426:C3431)</f>
        <v>11037670</v>
      </c>
      <c r="D3425" s="966">
        <f t="shared" ref="D3425:F3425" si="697">SUM(D3426:D3431)</f>
        <v>8011650</v>
      </c>
      <c r="E3425" s="966">
        <f t="shared" si="697"/>
        <v>7183190</v>
      </c>
      <c r="F3425" s="966">
        <f t="shared" si="697"/>
        <v>11300000</v>
      </c>
    </row>
    <row r="3426" spans="1:6" x14ac:dyDescent="0.25">
      <c r="A3426" s="1072">
        <v>22020401</v>
      </c>
      <c r="B3426" s="969" t="s">
        <v>1175</v>
      </c>
      <c r="C3426" s="969">
        <v>6737250</v>
      </c>
      <c r="D3426" s="437">
        <v>2749320</v>
      </c>
      <c r="E3426" s="437">
        <v>3788990</v>
      </c>
      <c r="F3426" s="437">
        <v>2000000</v>
      </c>
    </row>
    <row r="3427" spans="1:6" x14ac:dyDescent="0.25">
      <c r="A3427" s="1072">
        <v>22020402</v>
      </c>
      <c r="B3427" s="969" t="s">
        <v>1177</v>
      </c>
      <c r="C3427" s="969">
        <v>117680</v>
      </c>
      <c r="D3427" s="437">
        <v>68000</v>
      </c>
      <c r="E3427" s="437">
        <v>100000</v>
      </c>
      <c r="F3427" s="437">
        <v>500000</v>
      </c>
    </row>
    <row r="3428" spans="1:6" x14ac:dyDescent="0.25">
      <c r="A3428" s="1072">
        <v>22020403</v>
      </c>
      <c r="B3428" s="969" t="s">
        <v>1179</v>
      </c>
      <c r="C3428" s="969">
        <v>587910</v>
      </c>
      <c r="D3428" s="437">
        <v>488130</v>
      </c>
      <c r="E3428" s="437">
        <v>800000</v>
      </c>
      <c r="F3428" s="437">
        <v>3500000</v>
      </c>
    </row>
    <row r="3429" spans="1:6" x14ac:dyDescent="0.25">
      <c r="A3429" s="1072">
        <v>22020404</v>
      </c>
      <c r="B3429" s="969" t="s">
        <v>1181</v>
      </c>
      <c r="C3429" s="969"/>
      <c r="D3429" s="437">
        <v>407450</v>
      </c>
      <c r="E3429" s="437">
        <v>323650</v>
      </c>
      <c r="F3429" s="437">
        <v>1000000</v>
      </c>
    </row>
    <row r="3430" spans="1:6" x14ac:dyDescent="0.25">
      <c r="A3430" s="1072">
        <v>22020405</v>
      </c>
      <c r="B3430" s="969" t="s">
        <v>1183</v>
      </c>
      <c r="C3430" s="969">
        <v>2632580</v>
      </c>
      <c r="D3430" s="437">
        <v>4283750</v>
      </c>
      <c r="E3430" s="437">
        <v>2105550</v>
      </c>
      <c r="F3430" s="437">
        <v>3000000</v>
      </c>
    </row>
    <row r="3431" spans="1:6" x14ac:dyDescent="0.25">
      <c r="A3431" s="1072">
        <v>22020406</v>
      </c>
      <c r="B3431" s="969" t="s">
        <v>1185</v>
      </c>
      <c r="C3431" s="969">
        <v>962250</v>
      </c>
      <c r="D3431" s="437">
        <v>15000</v>
      </c>
      <c r="E3431" s="437">
        <v>65000</v>
      </c>
      <c r="F3431" s="437">
        <v>1300000</v>
      </c>
    </row>
    <row r="3432" spans="1:6" x14ac:dyDescent="0.25">
      <c r="A3432" s="1070">
        <v>220205</v>
      </c>
      <c r="B3432" s="987" t="s">
        <v>1189</v>
      </c>
      <c r="C3432" s="966">
        <f>SUM(C3433:C3435)</f>
        <v>140000</v>
      </c>
      <c r="D3432" s="966">
        <f t="shared" ref="D3432:F3432" si="698">SUM(D3433:D3435)</f>
        <v>263000</v>
      </c>
      <c r="E3432" s="966">
        <f t="shared" si="698"/>
        <v>210000</v>
      </c>
      <c r="F3432" s="966">
        <f t="shared" si="698"/>
        <v>500000</v>
      </c>
    </row>
    <row r="3433" spans="1:6" x14ac:dyDescent="0.25">
      <c r="A3433" s="1072">
        <v>22020501</v>
      </c>
      <c r="B3433" s="969" t="s">
        <v>1191</v>
      </c>
      <c r="C3433" s="969"/>
      <c r="D3433" s="437">
        <v>0</v>
      </c>
      <c r="E3433" s="437">
        <v>0</v>
      </c>
      <c r="F3433" s="437">
        <v>0</v>
      </c>
    </row>
    <row r="3434" spans="1:6" x14ac:dyDescent="0.25">
      <c r="A3434" s="1072">
        <v>22020502</v>
      </c>
      <c r="B3434" s="969" t="s">
        <v>1193</v>
      </c>
      <c r="C3434" s="969"/>
      <c r="D3434" s="437">
        <v>0</v>
      </c>
      <c r="E3434" s="437">
        <v>0</v>
      </c>
      <c r="F3434" s="437">
        <v>0</v>
      </c>
    </row>
    <row r="3435" spans="1:6" ht="25.5" x14ac:dyDescent="0.25">
      <c r="A3435" s="1072">
        <v>22020503</v>
      </c>
      <c r="B3435" s="969" t="s">
        <v>1307</v>
      </c>
      <c r="C3435" s="969">
        <v>140000</v>
      </c>
      <c r="D3435" s="437">
        <v>263000</v>
      </c>
      <c r="E3435" s="437">
        <v>210000</v>
      </c>
      <c r="F3435" s="437">
        <v>500000</v>
      </c>
    </row>
    <row r="3436" spans="1:6" x14ac:dyDescent="0.25">
      <c r="A3436" s="1070">
        <v>220206</v>
      </c>
      <c r="B3436" s="987" t="s">
        <v>1195</v>
      </c>
      <c r="C3436" s="966">
        <f>SUM(C3437:C3438)</f>
        <v>1339200</v>
      </c>
      <c r="D3436" s="966">
        <f t="shared" ref="D3436:F3436" si="699">SUM(D3437:D3438)</f>
        <v>739200</v>
      </c>
      <c r="E3436" s="966">
        <f t="shared" si="699"/>
        <v>773892</v>
      </c>
      <c r="F3436" s="966">
        <f t="shared" si="699"/>
        <v>500000</v>
      </c>
    </row>
    <row r="3437" spans="1:6" x14ac:dyDescent="0.25">
      <c r="A3437" s="1072">
        <v>22020601</v>
      </c>
      <c r="B3437" s="969" t="s">
        <v>1197</v>
      </c>
      <c r="C3437" s="969">
        <v>1339200</v>
      </c>
      <c r="D3437" s="437">
        <v>560600</v>
      </c>
      <c r="E3437" s="437">
        <v>498592</v>
      </c>
      <c r="F3437" s="437">
        <v>500000</v>
      </c>
    </row>
    <row r="3438" spans="1:6" x14ac:dyDescent="0.25">
      <c r="A3438" s="1072">
        <v>22020605</v>
      </c>
      <c r="B3438" s="969" t="s">
        <v>1205</v>
      </c>
      <c r="C3438" s="969"/>
      <c r="D3438" s="437">
        <v>178600</v>
      </c>
      <c r="E3438" s="437">
        <v>275300</v>
      </c>
      <c r="F3438" s="437"/>
    </row>
    <row r="3439" spans="1:6" x14ac:dyDescent="0.25">
      <c r="A3439" s="1070">
        <v>220207</v>
      </c>
      <c r="B3439" s="987" t="s">
        <v>1207</v>
      </c>
      <c r="C3439" s="966">
        <f>SUM(C3440:C3443)</f>
        <v>374000</v>
      </c>
      <c r="D3439" s="966">
        <f t="shared" ref="D3439:F3439" si="700">SUM(D3440:D3443)</f>
        <v>720000</v>
      </c>
      <c r="E3439" s="966">
        <f t="shared" si="700"/>
        <v>1000000</v>
      </c>
      <c r="F3439" s="966">
        <f t="shared" si="700"/>
        <v>1144000</v>
      </c>
    </row>
    <row r="3440" spans="1:6" x14ac:dyDescent="0.25">
      <c r="A3440" s="1072">
        <v>22020701</v>
      </c>
      <c r="B3440" s="969" t="s">
        <v>1209</v>
      </c>
      <c r="C3440" s="969">
        <v>374000</v>
      </c>
      <c r="D3440" s="437">
        <v>720000</v>
      </c>
      <c r="E3440" s="437">
        <v>1000000</v>
      </c>
      <c r="F3440" s="437">
        <v>1144000</v>
      </c>
    </row>
    <row r="3441" spans="1:6" x14ac:dyDescent="0.25">
      <c r="A3441" s="1072">
        <v>22020702</v>
      </c>
      <c r="B3441" s="969" t="s">
        <v>1211</v>
      </c>
      <c r="C3441" s="969"/>
      <c r="D3441" s="437">
        <v>0</v>
      </c>
      <c r="E3441" s="437">
        <v>0</v>
      </c>
      <c r="F3441" s="437"/>
    </row>
    <row r="3442" spans="1:6" x14ac:dyDescent="0.25">
      <c r="A3442" s="1072">
        <v>22020703</v>
      </c>
      <c r="B3442" s="969" t="s">
        <v>1213</v>
      </c>
      <c r="C3442" s="969"/>
      <c r="D3442" s="437">
        <v>0</v>
      </c>
      <c r="E3442" s="437">
        <v>0</v>
      </c>
      <c r="F3442" s="437"/>
    </row>
    <row r="3443" spans="1:6" x14ac:dyDescent="0.25">
      <c r="A3443" s="1072">
        <v>22020704</v>
      </c>
      <c r="B3443" s="969" t="s">
        <v>1215</v>
      </c>
      <c r="C3443" s="969"/>
      <c r="D3443" s="437">
        <v>0</v>
      </c>
      <c r="E3443" s="437">
        <v>0</v>
      </c>
      <c r="F3443" s="437"/>
    </row>
    <row r="3444" spans="1:6" x14ac:dyDescent="0.25">
      <c r="A3444" s="1070">
        <v>220208</v>
      </c>
      <c r="B3444" s="987" t="s">
        <v>1217</v>
      </c>
      <c r="C3444" s="966">
        <f>SUM(C3445:C3446)</f>
        <v>0</v>
      </c>
      <c r="D3444" s="966">
        <f t="shared" ref="D3444:F3444" si="701">SUM(D3445:D3446)</f>
        <v>8315360</v>
      </c>
      <c r="E3444" s="966">
        <f t="shared" si="701"/>
        <v>0</v>
      </c>
      <c r="F3444" s="966">
        <f t="shared" si="701"/>
        <v>5610000</v>
      </c>
    </row>
    <row r="3445" spans="1:6" x14ac:dyDescent="0.25">
      <c r="A3445" s="1072">
        <v>22020801</v>
      </c>
      <c r="B3445" s="969" t="s">
        <v>1219</v>
      </c>
      <c r="C3445" s="969"/>
      <c r="D3445" s="437">
        <v>8315360</v>
      </c>
      <c r="E3445" s="437">
        <v>0</v>
      </c>
      <c r="F3445" s="437">
        <v>2610000</v>
      </c>
    </row>
    <row r="3446" spans="1:6" x14ac:dyDescent="0.25">
      <c r="A3446" s="1072">
        <v>22020802</v>
      </c>
      <c r="B3446" s="969" t="s">
        <v>1223</v>
      </c>
      <c r="C3446" s="969"/>
      <c r="D3446" s="437">
        <v>0</v>
      </c>
      <c r="E3446" s="437">
        <v>0</v>
      </c>
      <c r="F3446" s="437">
        <v>3000000</v>
      </c>
    </row>
    <row r="3447" spans="1:6" x14ac:dyDescent="0.25">
      <c r="A3447" s="1070">
        <v>220209</v>
      </c>
      <c r="B3447" s="987" t="s">
        <v>1372</v>
      </c>
      <c r="C3447" s="966">
        <f t="shared" ref="C3447:F3447" si="702">SUM(C3448:C3449)</f>
        <v>781972</v>
      </c>
      <c r="D3447" s="966">
        <f t="shared" si="702"/>
        <v>1517120</v>
      </c>
      <c r="E3447" s="966">
        <f t="shared" si="702"/>
        <v>1614760</v>
      </c>
      <c r="F3447" s="966">
        <f t="shared" si="702"/>
        <v>1950000</v>
      </c>
    </row>
    <row r="3448" spans="1:6" x14ac:dyDescent="0.25">
      <c r="A3448" s="1072">
        <v>22020901</v>
      </c>
      <c r="B3448" s="969" t="s">
        <v>2534</v>
      </c>
      <c r="C3448" s="969">
        <v>781972</v>
      </c>
      <c r="D3448" s="437">
        <v>717120</v>
      </c>
      <c r="E3448" s="437">
        <v>614760</v>
      </c>
      <c r="F3448" s="437">
        <v>950000</v>
      </c>
    </row>
    <row r="3449" spans="1:6" x14ac:dyDescent="0.25">
      <c r="A3449" s="1072">
        <v>22020902</v>
      </c>
      <c r="B3449" s="969" t="s">
        <v>1294</v>
      </c>
      <c r="C3449" s="969"/>
      <c r="D3449" s="437">
        <v>800000</v>
      </c>
      <c r="E3449" s="437">
        <v>1000000</v>
      </c>
      <c r="F3449" s="437">
        <v>1000000</v>
      </c>
    </row>
    <row r="3450" spans="1:6" x14ac:dyDescent="0.25">
      <c r="A3450" s="1070">
        <v>220210</v>
      </c>
      <c r="B3450" s="987" t="s">
        <v>1227</v>
      </c>
      <c r="C3450" s="966">
        <f>SUM(C3451:C3464)</f>
        <v>150840513</v>
      </c>
      <c r="D3450" s="966">
        <f>SUM(D3451:D3464)</f>
        <v>55817968</v>
      </c>
      <c r="E3450" s="966">
        <f>SUM(E3451:E3464)</f>
        <v>48296069</v>
      </c>
      <c r="F3450" s="966">
        <f>SUM(F3451:F3464)</f>
        <v>36267242</v>
      </c>
    </row>
    <row r="3451" spans="1:6" x14ac:dyDescent="0.25">
      <c r="A3451" s="1073">
        <v>22021001</v>
      </c>
      <c r="B3451" s="969" t="s">
        <v>1228</v>
      </c>
      <c r="C3451" s="969">
        <v>4765600</v>
      </c>
      <c r="D3451" s="437">
        <v>4576230</v>
      </c>
      <c r="E3451" s="437">
        <v>2680770</v>
      </c>
      <c r="F3451" s="437">
        <v>3500000</v>
      </c>
    </row>
    <row r="3452" spans="1:6" x14ac:dyDescent="0.25">
      <c r="A3452" s="1073">
        <v>22021002</v>
      </c>
      <c r="B3452" s="969" t="s">
        <v>2717</v>
      </c>
      <c r="C3452" s="969">
        <v>0</v>
      </c>
      <c r="D3452" s="437">
        <v>0</v>
      </c>
      <c r="E3452" s="437"/>
      <c r="F3452" s="437">
        <v>2000000</v>
      </c>
    </row>
    <row r="3453" spans="1:6" x14ac:dyDescent="0.25">
      <c r="A3453" s="1073">
        <v>22021003</v>
      </c>
      <c r="B3453" s="969" t="s">
        <v>1229</v>
      </c>
      <c r="C3453" s="969">
        <v>493000</v>
      </c>
      <c r="D3453" s="437">
        <v>481856</v>
      </c>
      <c r="E3453" s="437">
        <v>629896</v>
      </c>
      <c r="F3453" s="437">
        <v>500000</v>
      </c>
    </row>
    <row r="3454" spans="1:6" x14ac:dyDescent="0.25">
      <c r="A3454" s="1073">
        <v>22021004</v>
      </c>
      <c r="B3454" s="969" t="s">
        <v>1230</v>
      </c>
      <c r="C3454" s="969"/>
      <c r="D3454" s="437">
        <v>4100000</v>
      </c>
      <c r="E3454" s="437">
        <v>5106000</v>
      </c>
      <c r="F3454" s="437">
        <v>8355000</v>
      </c>
    </row>
    <row r="3455" spans="1:6" x14ac:dyDescent="0.25">
      <c r="A3455" s="1073">
        <v>22021006</v>
      </c>
      <c r="B3455" s="969" t="s">
        <v>1231</v>
      </c>
      <c r="C3455" s="969"/>
      <c r="D3455" s="437">
        <v>0</v>
      </c>
      <c r="E3455" s="437">
        <v>0</v>
      </c>
      <c r="F3455" s="437">
        <v>1400000</v>
      </c>
    </row>
    <row r="3456" spans="1:6" x14ac:dyDescent="0.25">
      <c r="A3456" s="1073">
        <v>22021007</v>
      </c>
      <c r="B3456" s="969" t="s">
        <v>1243</v>
      </c>
      <c r="C3456" s="969">
        <v>2044800</v>
      </c>
      <c r="D3456" s="437">
        <v>0</v>
      </c>
      <c r="E3456" s="437">
        <v>0</v>
      </c>
      <c r="F3456" s="437">
        <v>1050000</v>
      </c>
    </row>
    <row r="3457" spans="1:6" x14ac:dyDescent="0.25">
      <c r="A3457" s="1073">
        <v>22021009</v>
      </c>
      <c r="B3457" s="969" t="s">
        <v>2541</v>
      </c>
      <c r="C3457" s="969">
        <v>80000</v>
      </c>
      <c r="D3457" s="437">
        <v>105110</v>
      </c>
      <c r="E3457" s="437">
        <v>1000000</v>
      </c>
      <c r="F3457" s="437">
        <v>500000</v>
      </c>
    </row>
    <row r="3458" spans="1:6" x14ac:dyDescent="0.25">
      <c r="A3458" s="1073">
        <v>22021014</v>
      </c>
      <c r="B3458" s="969" t="s">
        <v>1300</v>
      </c>
      <c r="C3458" s="969"/>
      <c r="D3458" s="437"/>
      <c r="E3458" s="437">
        <v>0</v>
      </c>
      <c r="F3458" s="437"/>
    </row>
    <row r="3459" spans="1:6" x14ac:dyDescent="0.25">
      <c r="A3459" s="1073">
        <v>22021022</v>
      </c>
      <c r="B3459" s="969" t="s">
        <v>1234</v>
      </c>
      <c r="C3459" s="969"/>
      <c r="D3459" s="437"/>
      <c r="E3459" s="437">
        <v>0</v>
      </c>
      <c r="F3459" s="437"/>
    </row>
    <row r="3460" spans="1:6" x14ac:dyDescent="0.25">
      <c r="A3460" s="1073">
        <v>22021023</v>
      </c>
      <c r="B3460" s="969" t="s">
        <v>1235</v>
      </c>
      <c r="C3460" s="969">
        <f>10020495+88750443+44686175</f>
        <v>143457113</v>
      </c>
      <c r="D3460" s="437">
        <v>46554772</v>
      </c>
      <c r="E3460" s="437">
        <v>38879403</v>
      </c>
      <c r="F3460" s="437">
        <f>20912216-1949974</f>
        <v>18962242</v>
      </c>
    </row>
    <row r="3461" spans="1:6" x14ac:dyDescent="0.25">
      <c r="A3461" s="1073">
        <v>22021026</v>
      </c>
      <c r="B3461" s="969" t="s">
        <v>787</v>
      </c>
      <c r="C3461" s="969"/>
      <c r="D3461" s="437">
        <v>0</v>
      </c>
      <c r="E3461" s="437">
        <v>0</v>
      </c>
      <c r="F3461" s="437"/>
    </row>
    <row r="3462" spans="1:6" x14ac:dyDescent="0.25">
      <c r="A3462" s="1073">
        <v>22021027</v>
      </c>
      <c r="B3462" s="969" t="s">
        <v>1244</v>
      </c>
      <c r="C3462" s="969"/>
      <c r="D3462" s="437">
        <v>0</v>
      </c>
      <c r="E3462" s="437">
        <v>0</v>
      </c>
      <c r="F3462" s="437"/>
    </row>
    <row r="3463" spans="1:6" x14ac:dyDescent="0.25">
      <c r="A3463" s="1073">
        <v>22021031</v>
      </c>
      <c r="B3463" s="969" t="s">
        <v>1261</v>
      </c>
      <c r="C3463" s="969"/>
      <c r="D3463" s="437">
        <v>0</v>
      </c>
      <c r="E3463" s="437">
        <v>0</v>
      </c>
      <c r="F3463" s="437"/>
    </row>
    <row r="3464" spans="1:6" x14ac:dyDescent="0.25">
      <c r="A3464" s="1073">
        <v>22021060</v>
      </c>
      <c r="B3464" s="969" t="s">
        <v>2696</v>
      </c>
      <c r="C3464" s="969"/>
      <c r="D3464" s="437">
        <v>0</v>
      </c>
      <c r="E3464" s="437">
        <v>0</v>
      </c>
      <c r="F3464" s="437"/>
    </row>
    <row r="3465" spans="1:6" x14ac:dyDescent="0.25">
      <c r="A3465" s="1091"/>
      <c r="B3465" s="978" t="s">
        <v>2725</v>
      </c>
      <c r="C3465" s="976">
        <f>SUM(C3407,C3410,C3413,C3419,C3425,C3432,C3436,C3439,C3444,C3450,C3466)</f>
        <v>198365293</v>
      </c>
      <c r="D3465" s="976">
        <f>SUM(D3407,D3410,D3413,D3419,D3425,D3432,D3436,D3439,D3444,D3447,D3450,D3466)</f>
        <v>93187506</v>
      </c>
      <c r="E3465" s="976">
        <f>SUM(E3407,E3410,E3413,E3419,E3425,E3432,E3436,E3439,E3444,E3450,E3466)</f>
        <v>360060485</v>
      </c>
      <c r="F3465" s="976">
        <f>SUM(F3407,F3410,F3413,F3419,F3425,F3432,F3436,F3439,F3444,F3447,F3450,F3466)</f>
        <v>584086245</v>
      </c>
    </row>
    <row r="3466" spans="1:6" x14ac:dyDescent="0.25">
      <c r="A3466" s="1123">
        <v>220501</v>
      </c>
      <c r="B3466" s="1124" t="s">
        <v>1409</v>
      </c>
      <c r="C3466" s="1127">
        <f>SUM(C3467)</f>
        <v>0</v>
      </c>
      <c r="D3466" s="1127">
        <f t="shared" ref="D3466:F3466" si="703">SUM(D3467)</f>
        <v>0</v>
      </c>
      <c r="E3466" s="1127">
        <f t="shared" si="703"/>
        <v>0</v>
      </c>
      <c r="F3466" s="1127">
        <f t="shared" si="703"/>
        <v>170257945</v>
      </c>
    </row>
    <row r="3467" spans="1:6" ht="29.25" customHeight="1" x14ac:dyDescent="0.25">
      <c r="A3467" s="972">
        <v>22050101</v>
      </c>
      <c r="B3467" s="1029" t="s">
        <v>2712</v>
      </c>
      <c r="C3467" s="437">
        <v>0</v>
      </c>
      <c r="D3467" s="437">
        <v>0</v>
      </c>
      <c r="E3467" s="437">
        <v>0</v>
      </c>
      <c r="F3467" s="1005">
        <v>170257945</v>
      </c>
    </row>
    <row r="3468" spans="1:6" s="381" customFormat="1" x14ac:dyDescent="0.25">
      <c r="A3468" s="1229"/>
      <c r="B3468" s="1105"/>
      <c r="C3468" s="1105"/>
      <c r="D3468" s="1005"/>
      <c r="E3468" s="1005"/>
      <c r="F3468" s="968"/>
    </row>
    <row r="3469" spans="1:6" ht="15" customHeight="1" x14ac:dyDescent="0.25">
      <c r="A3469" s="1456" t="s">
        <v>2633</v>
      </c>
      <c r="B3469" s="1456"/>
      <c r="C3469" s="1418"/>
      <c r="D3469" s="437"/>
      <c r="E3469" s="437"/>
      <c r="F3469" s="1005"/>
    </row>
    <row r="3470" spans="1:6" ht="26.25" customHeight="1" x14ac:dyDescent="0.25">
      <c r="A3470" s="1459" t="s">
        <v>2726</v>
      </c>
      <c r="B3470" s="1459"/>
      <c r="C3470" s="1130"/>
      <c r="D3470" s="1131"/>
      <c r="E3470" s="428"/>
      <c r="F3470" s="990"/>
    </row>
    <row r="3471" spans="1:6" x14ac:dyDescent="0.25">
      <c r="A3471" s="807">
        <v>22</v>
      </c>
      <c r="B3471" s="965" t="s">
        <v>1322</v>
      </c>
      <c r="C3471" s="966">
        <f>SUM(C3472:C3472)</f>
        <v>85470499</v>
      </c>
      <c r="D3471" s="966">
        <f t="shared" ref="D3471:F3471" si="704">SUM(D3472:D3472)</f>
        <v>181005540</v>
      </c>
      <c r="E3471" s="966">
        <f t="shared" si="704"/>
        <v>165738016</v>
      </c>
      <c r="F3471" s="966">
        <f t="shared" si="704"/>
        <v>168736004</v>
      </c>
    </row>
    <row r="3472" spans="1:6" x14ac:dyDescent="0.25">
      <c r="A3472" s="429">
        <v>22</v>
      </c>
      <c r="B3472" s="430" t="s">
        <v>1322</v>
      </c>
      <c r="C3472" s="121">
        <v>85470499</v>
      </c>
      <c r="D3472" s="1005">
        <v>181005540</v>
      </c>
      <c r="E3472" s="1005">
        <v>165738016</v>
      </c>
      <c r="F3472" s="428">
        <v>168736004</v>
      </c>
    </row>
    <row r="3473" spans="1:6" x14ac:dyDescent="0.25">
      <c r="A3473" s="1132">
        <v>2202</v>
      </c>
      <c r="B3473" s="1133" t="s">
        <v>1119</v>
      </c>
      <c r="C3473" s="1133">
        <f>(C3532-C3471)</f>
        <v>18763228.269999996</v>
      </c>
      <c r="D3473" s="1133">
        <f>(D3532-D3471)</f>
        <v>45948143</v>
      </c>
      <c r="E3473" s="1133">
        <f>(E3532-E3471)</f>
        <v>51747043</v>
      </c>
      <c r="F3473" s="1133">
        <f>(F3532-F3471)</f>
        <v>52608100</v>
      </c>
    </row>
    <row r="3474" spans="1:6" x14ac:dyDescent="0.25">
      <c r="A3474" s="1070">
        <v>220201</v>
      </c>
      <c r="B3474" s="987" t="s">
        <v>1129</v>
      </c>
      <c r="C3474" s="966">
        <f>SUM(C3475:C3476)</f>
        <v>640000</v>
      </c>
      <c r="D3474" s="966">
        <f t="shared" ref="D3474:F3474" si="705">SUM(D3475:D3476)</f>
        <v>1011450</v>
      </c>
      <c r="E3474" s="966">
        <f t="shared" si="705"/>
        <v>1500000</v>
      </c>
      <c r="F3474" s="966">
        <f t="shared" si="705"/>
        <v>860000</v>
      </c>
    </row>
    <row r="3475" spans="1:6" x14ac:dyDescent="0.25">
      <c r="A3475" s="1080">
        <v>22020101</v>
      </c>
      <c r="B3475" s="121" t="s">
        <v>1131</v>
      </c>
      <c r="C3475" s="121">
        <v>640000</v>
      </c>
      <c r="D3475" s="1005">
        <v>1011450</v>
      </c>
      <c r="E3475" s="1005">
        <v>1500000</v>
      </c>
      <c r="F3475" s="437">
        <v>860000</v>
      </c>
    </row>
    <row r="3476" spans="1:6" x14ac:dyDescent="0.25">
      <c r="A3476" s="1080">
        <v>22020104</v>
      </c>
      <c r="B3476" s="121" t="s">
        <v>1253</v>
      </c>
      <c r="C3476" s="121"/>
      <c r="D3476" s="1005"/>
      <c r="E3476" s="1014">
        <v>0</v>
      </c>
      <c r="F3476" s="437"/>
    </row>
    <row r="3477" spans="1:6" x14ac:dyDescent="0.25">
      <c r="A3477" s="1070">
        <v>220202</v>
      </c>
      <c r="B3477" s="987" t="s">
        <v>1137</v>
      </c>
      <c r="C3477" s="966">
        <f>SUM(C3478:C3482)</f>
        <v>1335546</v>
      </c>
      <c r="D3477" s="966">
        <f>SUM(D3478:D3482)</f>
        <v>1884107</v>
      </c>
      <c r="E3477" s="966">
        <f t="shared" ref="E3477:F3477" si="706">SUM(E3478:E3482)</f>
        <v>2855943</v>
      </c>
      <c r="F3477" s="966">
        <f t="shared" si="706"/>
        <v>1560000</v>
      </c>
    </row>
    <row r="3478" spans="1:6" x14ac:dyDescent="0.25">
      <c r="A3478" s="1080">
        <v>22020201</v>
      </c>
      <c r="B3478" s="121" t="s">
        <v>1139</v>
      </c>
      <c r="C3478" s="121">
        <v>1170546</v>
      </c>
      <c r="D3478" s="1005">
        <v>1507907</v>
      </c>
      <c r="E3478" s="1005">
        <v>1559743</v>
      </c>
      <c r="F3478" s="437">
        <v>1200000</v>
      </c>
    </row>
    <row r="3479" spans="1:6" x14ac:dyDescent="0.25">
      <c r="A3479" s="1080">
        <v>22020202</v>
      </c>
      <c r="B3479" s="121" t="s">
        <v>1141</v>
      </c>
      <c r="C3479" s="121">
        <v>50000</v>
      </c>
      <c r="D3479" s="1005">
        <v>376200</v>
      </c>
      <c r="E3479" s="1005">
        <v>500000</v>
      </c>
      <c r="F3479" s="437"/>
    </row>
    <row r="3480" spans="1:6" x14ac:dyDescent="0.25">
      <c r="A3480" s="1080">
        <v>22020203</v>
      </c>
      <c r="B3480" s="121" t="s">
        <v>1143</v>
      </c>
      <c r="C3480" s="121">
        <v>115000</v>
      </c>
      <c r="D3480" s="1005"/>
      <c r="E3480" s="1005">
        <v>696200</v>
      </c>
      <c r="F3480" s="437">
        <v>360000</v>
      </c>
    </row>
    <row r="3481" spans="1:6" x14ac:dyDescent="0.25">
      <c r="A3481" s="1080">
        <v>22020204</v>
      </c>
      <c r="B3481" s="121" t="s">
        <v>1145</v>
      </c>
      <c r="C3481" s="121"/>
      <c r="D3481" s="1005"/>
      <c r="E3481" s="1005">
        <v>0</v>
      </c>
      <c r="F3481" s="437"/>
    </row>
    <row r="3482" spans="1:6" x14ac:dyDescent="0.25">
      <c r="A3482" s="1080">
        <v>22020205</v>
      </c>
      <c r="B3482" s="121" t="s">
        <v>1147</v>
      </c>
      <c r="C3482" s="121"/>
      <c r="D3482" s="1005">
        <v>0</v>
      </c>
      <c r="E3482" s="1005">
        <v>100000</v>
      </c>
      <c r="F3482" s="437"/>
    </row>
    <row r="3483" spans="1:6" x14ac:dyDescent="0.25">
      <c r="A3483" s="1070">
        <v>220203</v>
      </c>
      <c r="B3483" s="987" t="s">
        <v>1149</v>
      </c>
      <c r="C3483" s="966">
        <f>SUM(C3484:C3489)</f>
        <v>1360110</v>
      </c>
      <c r="D3483" s="966">
        <f t="shared" ref="D3483:F3483" si="707">SUM(D3484:D3489)</f>
        <v>2650235</v>
      </c>
      <c r="E3483" s="966">
        <f t="shared" si="707"/>
        <v>7160000</v>
      </c>
      <c r="F3483" s="966">
        <f t="shared" si="707"/>
        <v>5368700</v>
      </c>
    </row>
    <row r="3484" spans="1:6" x14ac:dyDescent="0.25">
      <c r="A3484" s="1080">
        <v>22020301</v>
      </c>
      <c r="B3484" s="121" t="s">
        <v>1151</v>
      </c>
      <c r="C3484" s="121">
        <v>767210</v>
      </c>
      <c r="D3484" s="1005">
        <v>1690235</v>
      </c>
      <c r="E3484" s="1005">
        <v>2000000</v>
      </c>
      <c r="F3484" s="437">
        <v>2350000</v>
      </c>
    </row>
    <row r="3485" spans="1:6" x14ac:dyDescent="0.25">
      <c r="A3485" s="1080">
        <v>22020302</v>
      </c>
      <c r="B3485" s="121" t="s">
        <v>1153</v>
      </c>
      <c r="C3485" s="121"/>
      <c r="D3485" s="1005"/>
      <c r="E3485" s="1005">
        <v>0</v>
      </c>
      <c r="F3485" s="437"/>
    </row>
    <row r="3486" spans="1:6" x14ac:dyDescent="0.25">
      <c r="A3486" s="1080">
        <v>22020303</v>
      </c>
      <c r="B3486" s="121" t="s">
        <v>1239</v>
      </c>
      <c r="C3486" s="121">
        <v>90600</v>
      </c>
      <c r="D3486" s="1005"/>
      <c r="E3486" s="1005">
        <v>160000</v>
      </c>
      <c r="F3486" s="437">
        <v>260200</v>
      </c>
    </row>
    <row r="3487" spans="1:6" x14ac:dyDescent="0.25">
      <c r="A3487" s="1080">
        <v>22020304</v>
      </c>
      <c r="B3487" s="121" t="s">
        <v>1157</v>
      </c>
      <c r="C3487" s="121"/>
      <c r="D3487" s="1005">
        <v>960000</v>
      </c>
      <c r="E3487" s="1005">
        <v>0</v>
      </c>
      <c r="F3487" s="437"/>
    </row>
    <row r="3488" spans="1:6" x14ac:dyDescent="0.25">
      <c r="A3488" s="1080">
        <v>22020305</v>
      </c>
      <c r="B3488" s="121" t="s">
        <v>1159</v>
      </c>
      <c r="C3488" s="121">
        <v>502300</v>
      </c>
      <c r="D3488" s="1005">
        <v>0</v>
      </c>
      <c r="E3488" s="1005">
        <v>1500000</v>
      </c>
      <c r="F3488" s="437">
        <v>2458500</v>
      </c>
    </row>
    <row r="3489" spans="1:6" x14ac:dyDescent="0.25">
      <c r="A3489" s="1080">
        <v>22020307</v>
      </c>
      <c r="B3489" s="1081" t="s">
        <v>2727</v>
      </c>
      <c r="C3489" s="1081"/>
      <c r="D3489" s="1005"/>
      <c r="E3489" s="1005">
        <v>3500000</v>
      </c>
      <c r="F3489" s="437">
        <v>300000</v>
      </c>
    </row>
    <row r="3490" spans="1:6" x14ac:dyDescent="0.25">
      <c r="A3490" s="1070">
        <v>220204</v>
      </c>
      <c r="B3490" s="987" t="s">
        <v>1173</v>
      </c>
      <c r="C3490" s="966">
        <f>SUM(C3491:C3496)</f>
        <v>1901220</v>
      </c>
      <c r="D3490" s="966">
        <f t="shared" ref="D3490:F3490" si="708">SUM(D3491:D3496)</f>
        <v>5600045</v>
      </c>
      <c r="E3490" s="966">
        <f t="shared" si="708"/>
        <v>6700000</v>
      </c>
      <c r="F3490" s="966">
        <f t="shared" si="708"/>
        <v>4251000</v>
      </c>
    </row>
    <row r="3491" spans="1:6" x14ac:dyDescent="0.25">
      <c r="A3491" s="1080">
        <v>22020401</v>
      </c>
      <c r="B3491" s="121" t="s">
        <v>1175</v>
      </c>
      <c r="C3491" s="121">
        <v>150250</v>
      </c>
      <c r="D3491" s="1005">
        <v>0</v>
      </c>
      <c r="E3491" s="1005">
        <v>3000000</v>
      </c>
      <c r="F3491" s="437"/>
    </row>
    <row r="3492" spans="1:6" x14ac:dyDescent="0.25">
      <c r="A3492" s="1080">
        <v>22020402</v>
      </c>
      <c r="B3492" s="121" t="s">
        <v>1177</v>
      </c>
      <c r="C3492" s="121">
        <v>557350</v>
      </c>
      <c r="D3492" s="1005">
        <v>780935</v>
      </c>
      <c r="E3492" s="1005">
        <v>1000000</v>
      </c>
      <c r="F3492" s="437">
        <v>1782000</v>
      </c>
    </row>
    <row r="3493" spans="1:6" x14ac:dyDescent="0.25">
      <c r="A3493" s="1080">
        <v>22020403</v>
      </c>
      <c r="B3493" s="121" t="s">
        <v>1179</v>
      </c>
      <c r="C3493" s="121">
        <v>1193620</v>
      </c>
      <c r="D3493" s="1005">
        <v>4256610</v>
      </c>
      <c r="E3493" s="1005">
        <v>2700000</v>
      </c>
      <c r="F3493" s="437">
        <v>2419000</v>
      </c>
    </row>
    <row r="3494" spans="1:6" x14ac:dyDescent="0.25">
      <c r="A3494" s="1080">
        <v>22020404</v>
      </c>
      <c r="B3494" s="121" t="s">
        <v>1181</v>
      </c>
      <c r="C3494" s="121"/>
      <c r="D3494" s="437">
        <v>562500</v>
      </c>
      <c r="E3494" s="1005"/>
      <c r="F3494" s="437"/>
    </row>
    <row r="3495" spans="1:6" x14ac:dyDescent="0.25">
      <c r="A3495" s="1080">
        <v>22020405</v>
      </c>
      <c r="B3495" s="121" t="s">
        <v>1183</v>
      </c>
      <c r="C3495" s="121"/>
      <c r="D3495" s="1005"/>
      <c r="E3495" s="1005"/>
      <c r="F3495" s="437">
        <v>50000</v>
      </c>
    </row>
    <row r="3496" spans="1:6" x14ac:dyDescent="0.25">
      <c r="A3496" s="1080">
        <v>22020406</v>
      </c>
      <c r="B3496" s="121" t="s">
        <v>1185</v>
      </c>
      <c r="C3496" s="121"/>
      <c r="D3496" s="1005">
        <v>0</v>
      </c>
      <c r="E3496" s="1005">
        <v>0</v>
      </c>
      <c r="F3496" s="437"/>
    </row>
    <row r="3497" spans="1:6" x14ac:dyDescent="0.25">
      <c r="A3497" s="1070">
        <v>220205</v>
      </c>
      <c r="B3497" s="987" t="s">
        <v>1189</v>
      </c>
      <c r="C3497" s="966">
        <f>SUM(C3498:C3500)</f>
        <v>0</v>
      </c>
      <c r="D3497" s="966">
        <f t="shared" ref="D3497:F3497" si="709">SUM(D3498:D3500)</f>
        <v>0</v>
      </c>
      <c r="E3497" s="966">
        <f t="shared" si="709"/>
        <v>300000</v>
      </c>
      <c r="F3497" s="966">
        <f t="shared" si="709"/>
        <v>0</v>
      </c>
    </row>
    <row r="3498" spans="1:6" x14ac:dyDescent="0.25">
      <c r="A3498" s="1080">
        <v>22020501</v>
      </c>
      <c r="B3498" s="121" t="s">
        <v>1191</v>
      </c>
      <c r="C3498" s="121"/>
      <c r="D3498" s="1005">
        <v>0</v>
      </c>
      <c r="E3498" s="1014">
        <v>0</v>
      </c>
      <c r="F3498" s="437"/>
    </row>
    <row r="3499" spans="1:6" x14ac:dyDescent="0.25">
      <c r="A3499" s="1080">
        <v>22020502</v>
      </c>
      <c r="B3499" s="121" t="s">
        <v>1193</v>
      </c>
      <c r="C3499" s="121"/>
      <c r="D3499" s="1005">
        <v>0</v>
      </c>
      <c r="E3499" s="1014">
        <v>0</v>
      </c>
      <c r="F3499" s="437"/>
    </row>
    <row r="3500" spans="1:6" ht="28.5" customHeight="1" x14ac:dyDescent="0.25">
      <c r="A3500" s="1080">
        <v>22020503</v>
      </c>
      <c r="B3500" s="121" t="s">
        <v>1307</v>
      </c>
      <c r="C3500" s="121"/>
      <c r="D3500" s="1005">
        <v>0</v>
      </c>
      <c r="E3500" s="1005">
        <v>300000</v>
      </c>
      <c r="F3500" s="437"/>
    </row>
    <row r="3501" spans="1:6" x14ac:dyDescent="0.25">
      <c r="A3501" s="1070">
        <v>220206</v>
      </c>
      <c r="B3501" s="987" t="s">
        <v>1195</v>
      </c>
      <c r="C3501" s="966">
        <f>SUM(C3502:C3503)</f>
        <v>383000</v>
      </c>
      <c r="D3501" s="966">
        <f t="shared" ref="D3501:F3501" si="710">SUM(D3502:D3503)</f>
        <v>702000</v>
      </c>
      <c r="E3501" s="966">
        <f t="shared" si="710"/>
        <v>800000</v>
      </c>
      <c r="F3501" s="966">
        <f t="shared" si="710"/>
        <v>744000</v>
      </c>
    </row>
    <row r="3502" spans="1:6" x14ac:dyDescent="0.25">
      <c r="A3502" s="1080">
        <v>22020601</v>
      </c>
      <c r="B3502" s="121" t="s">
        <v>1197</v>
      </c>
      <c r="C3502" s="121">
        <v>383000</v>
      </c>
      <c r="D3502" s="1005">
        <v>702000</v>
      </c>
      <c r="E3502" s="1005">
        <v>800000</v>
      </c>
      <c r="F3502" s="437">
        <v>744000</v>
      </c>
    </row>
    <row r="3503" spans="1:6" x14ac:dyDescent="0.25">
      <c r="A3503" s="1080">
        <v>22020605</v>
      </c>
      <c r="B3503" s="121" t="s">
        <v>1205</v>
      </c>
      <c r="C3503" s="121"/>
      <c r="D3503" s="1014"/>
      <c r="E3503" s="1014">
        <v>0</v>
      </c>
      <c r="F3503" s="437"/>
    </row>
    <row r="3504" spans="1:6" x14ac:dyDescent="0.25">
      <c r="A3504" s="1070">
        <v>220207</v>
      </c>
      <c r="B3504" s="987" t="s">
        <v>1207</v>
      </c>
      <c r="C3504" s="966">
        <f>SUM(C3505:C3508)</f>
        <v>100000</v>
      </c>
      <c r="D3504" s="966">
        <f t="shared" ref="D3504:F3504" si="711">SUM(D3505:D3508)</f>
        <v>1035000</v>
      </c>
      <c r="E3504" s="966">
        <f t="shared" si="711"/>
        <v>1200000</v>
      </c>
      <c r="F3504" s="966">
        <f t="shared" si="711"/>
        <v>750000</v>
      </c>
    </row>
    <row r="3505" spans="1:6" x14ac:dyDescent="0.25">
      <c r="A3505" s="1080">
        <v>22020701</v>
      </c>
      <c r="B3505" s="121" t="s">
        <v>1209</v>
      </c>
      <c r="C3505" s="121">
        <v>100000</v>
      </c>
      <c r="D3505" s="1005">
        <v>1035000</v>
      </c>
      <c r="E3505" s="1005">
        <v>1200000</v>
      </c>
      <c r="F3505" s="437">
        <v>750000</v>
      </c>
    </row>
    <row r="3506" spans="1:6" x14ac:dyDescent="0.25">
      <c r="A3506" s="1080">
        <v>22020702</v>
      </c>
      <c r="B3506" s="121" t="s">
        <v>1211</v>
      </c>
      <c r="C3506" s="121"/>
      <c r="D3506" s="1005"/>
      <c r="E3506" s="1005">
        <v>0</v>
      </c>
      <c r="F3506" s="437"/>
    </row>
    <row r="3507" spans="1:6" x14ac:dyDescent="0.25">
      <c r="A3507" s="1080">
        <v>22020703</v>
      </c>
      <c r="B3507" s="121" t="s">
        <v>1213</v>
      </c>
      <c r="C3507" s="121"/>
      <c r="D3507" s="1005"/>
      <c r="E3507" s="1005">
        <v>0</v>
      </c>
      <c r="F3507" s="437"/>
    </row>
    <row r="3508" spans="1:6" x14ac:dyDescent="0.25">
      <c r="A3508" s="1080">
        <v>22020704</v>
      </c>
      <c r="B3508" s="121" t="s">
        <v>1215</v>
      </c>
      <c r="C3508" s="121"/>
      <c r="D3508" s="1005"/>
      <c r="E3508" s="1005">
        <v>0</v>
      </c>
      <c r="F3508" s="437"/>
    </row>
    <row r="3509" spans="1:6" x14ac:dyDescent="0.25">
      <c r="A3509" s="1070">
        <v>220208</v>
      </c>
      <c r="B3509" s="987" t="s">
        <v>1217</v>
      </c>
      <c r="C3509" s="966">
        <f>SUM(C3510:C3511)</f>
        <v>293750</v>
      </c>
      <c r="D3509" s="966">
        <f t="shared" ref="D3509:F3509" si="712">SUM(D3510:D3511)</f>
        <v>483335</v>
      </c>
      <c r="E3509" s="966">
        <f t="shared" si="712"/>
        <v>800000</v>
      </c>
      <c r="F3509" s="966">
        <f t="shared" si="712"/>
        <v>624000</v>
      </c>
    </row>
    <row r="3510" spans="1:6" x14ac:dyDescent="0.25">
      <c r="A3510" s="1080">
        <v>22020801</v>
      </c>
      <c r="B3510" s="121" t="s">
        <v>1219</v>
      </c>
      <c r="C3510" s="121">
        <v>145750</v>
      </c>
      <c r="D3510" s="1005">
        <v>483335</v>
      </c>
      <c r="E3510" s="1005">
        <v>300000</v>
      </c>
      <c r="F3510" s="437">
        <v>480000</v>
      </c>
    </row>
    <row r="3511" spans="1:6" x14ac:dyDescent="0.25">
      <c r="A3511" s="1080">
        <v>22020802</v>
      </c>
      <c r="B3511" s="121" t="s">
        <v>1223</v>
      </c>
      <c r="C3511" s="121">
        <v>148000</v>
      </c>
      <c r="D3511" s="1005">
        <v>0</v>
      </c>
      <c r="E3511" s="1005">
        <v>500000</v>
      </c>
      <c r="F3511" s="437">
        <v>144000</v>
      </c>
    </row>
    <row r="3512" spans="1:6" x14ac:dyDescent="0.25">
      <c r="A3512" s="1070">
        <v>220209</v>
      </c>
      <c r="B3512" s="987" t="s">
        <v>1290</v>
      </c>
      <c r="C3512" s="966">
        <f>SUM(C3513:C3513)</f>
        <v>195442.27</v>
      </c>
      <c r="D3512" s="966">
        <f t="shared" ref="D3512:F3512" si="713">SUM(D3513:D3513)</f>
        <v>492813</v>
      </c>
      <c r="E3512" s="966">
        <f t="shared" si="713"/>
        <v>700000</v>
      </c>
      <c r="F3512" s="966">
        <f t="shared" si="713"/>
        <v>650000</v>
      </c>
    </row>
    <row r="3513" spans="1:6" x14ac:dyDescent="0.25">
      <c r="A3513" s="1080">
        <v>22020901</v>
      </c>
      <c r="B3513" s="121" t="s">
        <v>2534</v>
      </c>
      <c r="C3513" s="121">
        <v>195442.27</v>
      </c>
      <c r="D3513" s="1005">
        <v>492813</v>
      </c>
      <c r="E3513" s="1005">
        <v>700000</v>
      </c>
      <c r="F3513" s="437">
        <v>650000</v>
      </c>
    </row>
    <row r="3514" spans="1:6" x14ac:dyDescent="0.25">
      <c r="A3514" s="1070">
        <v>220210</v>
      </c>
      <c r="B3514" s="987" t="s">
        <v>1227</v>
      </c>
      <c r="C3514" s="966">
        <f>SUM(C3515:C3531)</f>
        <v>12554160</v>
      </c>
      <c r="D3514" s="966">
        <f t="shared" ref="D3514:E3514" si="714">SUM(D3515:D3531)</f>
        <v>32089158</v>
      </c>
      <c r="E3514" s="966">
        <f t="shared" si="714"/>
        <v>29731100</v>
      </c>
      <c r="F3514" s="966">
        <f>SUM(F3515:F3531)</f>
        <v>37800400</v>
      </c>
    </row>
    <row r="3515" spans="1:6" ht="15.75" customHeight="1" x14ac:dyDescent="0.25">
      <c r="A3515" s="1134">
        <v>22021001</v>
      </c>
      <c r="B3515" s="121" t="s">
        <v>1228</v>
      </c>
      <c r="C3515" s="121">
        <v>640400</v>
      </c>
      <c r="D3515" s="1005">
        <v>333500</v>
      </c>
      <c r="E3515" s="1005">
        <v>200000</v>
      </c>
      <c r="F3515" s="437">
        <v>370000</v>
      </c>
    </row>
    <row r="3516" spans="1:6" ht="17.25" customHeight="1" x14ac:dyDescent="0.25">
      <c r="A3516" s="1134">
        <v>22021002</v>
      </c>
      <c r="B3516" s="121" t="s">
        <v>2717</v>
      </c>
      <c r="C3516" s="121">
        <v>1317000</v>
      </c>
      <c r="D3516" s="1005">
        <v>1024500</v>
      </c>
      <c r="E3516" s="1005">
        <v>1200000</v>
      </c>
      <c r="F3516" s="437">
        <v>1615000</v>
      </c>
    </row>
    <row r="3517" spans="1:6" ht="18.75" customHeight="1" x14ac:dyDescent="0.25">
      <c r="A3517" s="1134">
        <v>22021003</v>
      </c>
      <c r="B3517" s="121" t="s">
        <v>1229</v>
      </c>
      <c r="C3517" s="121">
        <v>393240</v>
      </c>
      <c r="D3517" s="1005">
        <v>723800</v>
      </c>
      <c r="E3517" s="1005">
        <v>850000</v>
      </c>
      <c r="F3517" s="437">
        <v>1100000</v>
      </c>
    </row>
    <row r="3518" spans="1:6" x14ac:dyDescent="0.25">
      <c r="A3518" s="1134">
        <v>22021006</v>
      </c>
      <c r="B3518" s="121" t="s">
        <v>1231</v>
      </c>
      <c r="C3518" s="121">
        <v>5810</v>
      </c>
      <c r="D3518" s="1005"/>
      <c r="E3518" s="1005">
        <v>7500</v>
      </c>
      <c r="F3518" s="437">
        <v>7500</v>
      </c>
    </row>
    <row r="3519" spans="1:6" x14ac:dyDescent="0.25">
      <c r="A3519" s="1134">
        <v>22021007</v>
      </c>
      <c r="B3519" s="121" t="s">
        <v>1243</v>
      </c>
      <c r="C3519" s="121"/>
      <c r="D3519" s="1005"/>
      <c r="E3519" s="1005">
        <v>0</v>
      </c>
      <c r="F3519" s="437"/>
    </row>
    <row r="3520" spans="1:6" x14ac:dyDescent="0.25">
      <c r="A3520" s="1134">
        <v>22021008</v>
      </c>
      <c r="B3520" s="121" t="s">
        <v>2718</v>
      </c>
      <c r="C3520" s="121"/>
      <c r="D3520" s="1005"/>
      <c r="E3520" s="1005">
        <v>0</v>
      </c>
      <c r="F3520" s="437"/>
    </row>
    <row r="3521" spans="1:8" x14ac:dyDescent="0.25">
      <c r="A3521" s="1134">
        <v>22021009</v>
      </c>
      <c r="B3521" s="121" t="s">
        <v>2541</v>
      </c>
      <c r="C3521" s="121"/>
      <c r="D3521" s="1005">
        <v>153150</v>
      </c>
      <c r="E3521" s="1005">
        <v>300000</v>
      </c>
      <c r="F3521" s="437">
        <v>300000</v>
      </c>
    </row>
    <row r="3522" spans="1:8" ht="16.5" customHeight="1" x14ac:dyDescent="0.25">
      <c r="A3522" s="1134">
        <v>22021010</v>
      </c>
      <c r="B3522" s="121" t="s">
        <v>2719</v>
      </c>
      <c r="C3522" s="121"/>
      <c r="D3522" s="1005"/>
      <c r="E3522" s="1005">
        <v>0</v>
      </c>
      <c r="F3522" s="437">
        <v>550000</v>
      </c>
    </row>
    <row r="3523" spans="1:8" x14ac:dyDescent="0.25">
      <c r="A3523" s="1134">
        <v>22021011</v>
      </c>
      <c r="B3523" s="1081" t="s">
        <v>2728</v>
      </c>
      <c r="C3523" s="1081"/>
      <c r="D3523" s="1005"/>
      <c r="E3523" s="1005">
        <v>873600</v>
      </c>
      <c r="F3523" s="437"/>
    </row>
    <row r="3524" spans="1:8" x14ac:dyDescent="0.25">
      <c r="A3524" s="1134">
        <v>22021014</v>
      </c>
      <c r="B3524" s="121" t="s">
        <v>1300</v>
      </c>
      <c r="C3524" s="121"/>
      <c r="D3524" s="1005"/>
      <c r="E3524" s="1005">
        <v>0</v>
      </c>
      <c r="F3524" s="437"/>
      <c r="H3524">
        <v>13534735</v>
      </c>
    </row>
    <row r="3525" spans="1:8" x14ac:dyDescent="0.25">
      <c r="A3525" s="1134">
        <v>22021022</v>
      </c>
      <c r="B3525" s="121" t="s">
        <v>1234</v>
      </c>
      <c r="C3525" s="121"/>
      <c r="D3525" s="1005">
        <v>1791470</v>
      </c>
      <c r="E3525" s="1005">
        <v>0</v>
      </c>
      <c r="F3525" s="437"/>
      <c r="H3525">
        <v>38446902</v>
      </c>
    </row>
    <row r="3526" spans="1:8" ht="17.25" customHeight="1" x14ac:dyDescent="0.25">
      <c r="A3526" s="1134">
        <v>22021023</v>
      </c>
      <c r="B3526" s="121" t="s">
        <v>1235</v>
      </c>
      <c r="C3526" s="121">
        <v>10197710</v>
      </c>
      <c r="D3526" s="1005">
        <v>24897038</v>
      </c>
      <c r="E3526" s="1005">
        <v>1500000</v>
      </c>
      <c r="F3526" s="437">
        <v>29015325</v>
      </c>
      <c r="H3526">
        <f>SUM(H3524:H3525)</f>
        <v>51981637</v>
      </c>
    </row>
    <row r="3527" spans="1:8" x14ac:dyDescent="0.25">
      <c r="A3527" s="1134">
        <v>22021026</v>
      </c>
      <c r="B3527" s="121" t="s">
        <v>787</v>
      </c>
      <c r="C3527" s="121"/>
      <c r="D3527" s="1005"/>
      <c r="E3527" s="1005">
        <v>0</v>
      </c>
      <c r="F3527" s="437"/>
    </row>
    <row r="3528" spans="1:8" x14ac:dyDescent="0.25">
      <c r="A3528" s="1134">
        <v>22021027</v>
      </c>
      <c r="B3528" s="121" t="s">
        <v>1244</v>
      </c>
      <c r="C3528" s="121"/>
      <c r="D3528" s="1005">
        <v>3165700</v>
      </c>
      <c r="E3528" s="1005">
        <v>0</v>
      </c>
      <c r="F3528" s="437"/>
    </row>
    <row r="3529" spans="1:8" x14ac:dyDescent="0.25">
      <c r="A3529" s="1134">
        <v>22021031</v>
      </c>
      <c r="B3529" s="121" t="s">
        <v>1261</v>
      </c>
      <c r="C3529" s="121"/>
      <c r="D3529" s="1005"/>
      <c r="E3529" s="1005">
        <v>500000</v>
      </c>
      <c r="F3529" s="437"/>
    </row>
    <row r="3530" spans="1:8" ht="18.75" customHeight="1" x14ac:dyDescent="0.25">
      <c r="A3530" s="1134">
        <v>22021032</v>
      </c>
      <c r="B3530" s="1081" t="s">
        <v>3063</v>
      </c>
      <c r="C3530" s="1081"/>
      <c r="D3530" s="1005"/>
      <c r="E3530" s="437">
        <v>24300000</v>
      </c>
      <c r="F3530" s="437">
        <v>4842575</v>
      </c>
    </row>
    <row r="3531" spans="1:8" x14ac:dyDescent="0.25">
      <c r="A3531" s="1134">
        <v>22021060</v>
      </c>
      <c r="B3531" s="121" t="s">
        <v>2696</v>
      </c>
      <c r="C3531" s="121"/>
      <c r="D3531" s="1005"/>
      <c r="E3531" s="1005"/>
      <c r="F3531" s="437"/>
    </row>
    <row r="3532" spans="1:8" x14ac:dyDescent="0.25">
      <c r="A3532" s="1109"/>
      <c r="B3532" s="978" t="s">
        <v>2729</v>
      </c>
      <c r="C3532" s="976">
        <f>SUM(C3514,C3512,C3509,C3504,C3501,C3497,C3490,C3483,C3477,C3474,C3471)</f>
        <v>104233727.27</v>
      </c>
      <c r="D3532" s="976">
        <f>SUM(D3514,D3512,D3509,D3504,D3501,D3497,D3490,D3483,D3477,D3474,D3471)</f>
        <v>226953683</v>
      </c>
      <c r="E3532" s="976">
        <f>SUM(E3514,E3512,E3509,E3504,E3501,E3497,E3490,E3483,E3477,E3474,E3471)</f>
        <v>217485059</v>
      </c>
      <c r="F3532" s="976">
        <f>SUM(F3514,F3512,F3509,F3504,F3501,F3497,F3490,F3483,F3477,F3474,F3471)</f>
        <v>221344104</v>
      </c>
    </row>
    <row r="3533" spans="1:8" s="381" customFormat="1" x14ac:dyDescent="0.25">
      <c r="A3533" s="1229"/>
      <c r="B3533" s="1105"/>
      <c r="C3533" s="1105"/>
      <c r="D3533" s="1005"/>
      <c r="E3533" s="1005"/>
      <c r="F3533" s="1005"/>
    </row>
    <row r="3534" spans="1:8" ht="15" customHeight="1" x14ac:dyDescent="0.25">
      <c r="A3534" s="1456" t="s">
        <v>2633</v>
      </c>
      <c r="B3534" s="1456"/>
      <c r="C3534" s="1108"/>
      <c r="D3534" s="437"/>
      <c r="E3534" s="437"/>
      <c r="F3534" s="437"/>
    </row>
    <row r="3535" spans="1:8" ht="18" customHeight="1" x14ac:dyDescent="0.25">
      <c r="A3535" s="1245" t="s">
        <v>2730</v>
      </c>
      <c r="B3535" s="1246"/>
      <c r="C3535" s="1243"/>
      <c r="D3535" s="1005"/>
      <c r="E3535" s="1005"/>
      <c r="F3535" s="1005"/>
    </row>
    <row r="3536" spans="1:8" x14ac:dyDescent="0.25">
      <c r="A3536" s="807">
        <v>22</v>
      </c>
      <c r="B3536" s="965" t="s">
        <v>1322</v>
      </c>
      <c r="C3536" s="966">
        <f>SUM(C3537:C3537)</f>
        <v>1624200141</v>
      </c>
      <c r="D3536" s="966">
        <f t="shared" ref="D3536:F3536" si="715">SUM(D3537:D3537)</f>
        <v>421679268</v>
      </c>
      <c r="E3536" s="966">
        <f t="shared" si="715"/>
        <v>1232148052</v>
      </c>
      <c r="F3536" s="966">
        <f t="shared" si="715"/>
        <v>1730778475</v>
      </c>
    </row>
    <row r="3537" spans="1:6" x14ac:dyDescent="0.25">
      <c r="A3537" s="429">
        <v>22</v>
      </c>
      <c r="B3537" s="430" t="s">
        <v>1322</v>
      </c>
      <c r="C3537" s="121">
        <v>1624200141</v>
      </c>
      <c r="D3537" s="1005">
        <v>421679268</v>
      </c>
      <c r="E3537" s="1005">
        <v>1232148052</v>
      </c>
      <c r="F3537" s="1005">
        <v>1730778475</v>
      </c>
    </row>
    <row r="3538" spans="1:6" x14ac:dyDescent="0.25">
      <c r="A3538" s="1070">
        <v>2202</v>
      </c>
      <c r="B3538" s="987" t="s">
        <v>1119</v>
      </c>
      <c r="C3538" s="987">
        <f>(C3593-C3536)</f>
        <v>1215296987</v>
      </c>
      <c r="D3538" s="987">
        <f t="shared" ref="D3538:F3538" si="716">(D3593-D3536)</f>
        <v>241854791</v>
      </c>
      <c r="E3538" s="987">
        <f t="shared" si="716"/>
        <v>385265641.66666675</v>
      </c>
      <c r="F3538" s="987">
        <f t="shared" si="716"/>
        <v>1507985165</v>
      </c>
    </row>
    <row r="3539" spans="1:6" x14ac:dyDescent="0.25">
      <c r="A3539" s="1070">
        <v>220201</v>
      </c>
      <c r="B3539" s="987" t="s">
        <v>1129</v>
      </c>
      <c r="C3539" s="987">
        <v>19250000</v>
      </c>
      <c r="D3539" s="966">
        <f>SUM(D3540:D3541)</f>
        <v>5999343</v>
      </c>
      <c r="E3539" s="966">
        <f>SUM(E3540:E3541)</f>
        <v>19184905</v>
      </c>
      <c r="F3539" s="966">
        <f>SUM(F3540:F3541)</f>
        <v>22000000</v>
      </c>
    </row>
    <row r="3540" spans="1:6" x14ac:dyDescent="0.25">
      <c r="A3540" s="1080">
        <v>22020101</v>
      </c>
      <c r="B3540" s="121" t="s">
        <v>1131</v>
      </c>
      <c r="C3540" s="121">
        <v>19250000</v>
      </c>
      <c r="D3540" s="1005">
        <v>1199984</v>
      </c>
      <c r="E3540" s="1005">
        <v>4790416</v>
      </c>
      <c r="F3540" s="1005">
        <v>12000000</v>
      </c>
    </row>
    <row r="3541" spans="1:6" x14ac:dyDescent="0.25">
      <c r="A3541" s="1080">
        <v>22020104</v>
      </c>
      <c r="B3541" s="121" t="s">
        <v>1253</v>
      </c>
      <c r="C3541" s="121">
        <v>25650000</v>
      </c>
      <c r="D3541" s="1005">
        <v>4799359</v>
      </c>
      <c r="E3541" s="1005">
        <v>14394489</v>
      </c>
      <c r="F3541" s="1005">
        <v>10000000</v>
      </c>
    </row>
    <row r="3542" spans="1:6" x14ac:dyDescent="0.25">
      <c r="A3542" s="1070">
        <v>220202</v>
      </c>
      <c r="B3542" s="987" t="s">
        <v>1137</v>
      </c>
      <c r="C3542" s="966">
        <f>SUM(C3543:C3547)</f>
        <v>80987023</v>
      </c>
      <c r="D3542" s="966">
        <f t="shared" ref="D3542:F3542" si="717">SUM(D3543:D3547)</f>
        <v>9168655</v>
      </c>
      <c r="E3542" s="966">
        <f t="shared" si="717"/>
        <v>43272354</v>
      </c>
      <c r="F3542" s="966">
        <f t="shared" si="717"/>
        <v>86000000</v>
      </c>
    </row>
    <row r="3543" spans="1:6" x14ac:dyDescent="0.25">
      <c r="A3543" s="1080">
        <v>22020201</v>
      </c>
      <c r="B3543" s="121" t="s">
        <v>1139</v>
      </c>
      <c r="C3543" s="121">
        <v>8650750</v>
      </c>
      <c r="D3543" s="1005">
        <v>2499619</v>
      </c>
      <c r="E3543" s="1005">
        <v>9999214</v>
      </c>
      <c r="F3543" s="1005">
        <v>8000000</v>
      </c>
    </row>
    <row r="3544" spans="1:6" x14ac:dyDescent="0.25">
      <c r="A3544" s="1080">
        <v>22020202</v>
      </c>
      <c r="B3544" s="121" t="s">
        <v>1141</v>
      </c>
      <c r="C3544" s="121"/>
      <c r="D3544" s="1005"/>
      <c r="E3544" s="1005"/>
      <c r="F3544" s="1005"/>
    </row>
    <row r="3545" spans="1:6" x14ac:dyDescent="0.25">
      <c r="A3545" s="1080">
        <v>22020203</v>
      </c>
      <c r="B3545" s="121" t="s">
        <v>1143</v>
      </c>
      <c r="C3545" s="121">
        <v>72336273</v>
      </c>
      <c r="D3545" s="1005">
        <v>6669036</v>
      </c>
      <c r="E3545" s="1005">
        <v>33273140</v>
      </c>
      <c r="F3545" s="1005">
        <v>78000000</v>
      </c>
    </row>
    <row r="3546" spans="1:6" x14ac:dyDescent="0.25">
      <c r="A3546" s="1080">
        <v>22020204</v>
      </c>
      <c r="B3546" s="121" t="s">
        <v>1145</v>
      </c>
      <c r="C3546" s="121"/>
      <c r="D3546" s="1005">
        <v>0</v>
      </c>
      <c r="E3546" s="1005">
        <v>0</v>
      </c>
      <c r="F3546" s="1005"/>
    </row>
    <row r="3547" spans="1:6" x14ac:dyDescent="0.25">
      <c r="A3547" s="1080">
        <v>22020205</v>
      </c>
      <c r="B3547" s="121" t="s">
        <v>1147</v>
      </c>
      <c r="C3547" s="121"/>
      <c r="D3547" s="1005">
        <v>0</v>
      </c>
      <c r="E3547" s="1005">
        <v>0</v>
      </c>
      <c r="F3547" s="1005"/>
    </row>
    <row r="3548" spans="1:6" x14ac:dyDescent="0.25">
      <c r="A3548" s="1070">
        <v>220203</v>
      </c>
      <c r="B3548" s="987" t="s">
        <v>1149</v>
      </c>
      <c r="C3548" s="966">
        <f>SUM(C3549:C3553)</f>
        <v>57180045</v>
      </c>
      <c r="D3548" s="966">
        <f t="shared" ref="D3548:F3548" si="718">SUM(D3549:D3553)</f>
        <v>6832012</v>
      </c>
      <c r="E3548" s="966">
        <f t="shared" si="718"/>
        <v>12920000</v>
      </c>
      <c r="F3548" s="966">
        <f t="shared" si="718"/>
        <v>36200000</v>
      </c>
    </row>
    <row r="3549" spans="1:6" x14ac:dyDescent="0.25">
      <c r="A3549" s="1080">
        <v>22020301</v>
      </c>
      <c r="B3549" s="121" t="s">
        <v>1151</v>
      </c>
      <c r="C3549" s="121">
        <v>15565237</v>
      </c>
      <c r="D3549" s="1005">
        <v>2249570</v>
      </c>
      <c r="E3549" s="1005">
        <v>6020000</v>
      </c>
      <c r="F3549" s="1005">
        <v>9000000</v>
      </c>
    </row>
    <row r="3550" spans="1:6" x14ac:dyDescent="0.25">
      <c r="A3550" s="1080">
        <v>22020302</v>
      </c>
      <c r="B3550" s="121" t="s">
        <v>1153</v>
      </c>
      <c r="C3550" s="121">
        <v>40009808</v>
      </c>
      <c r="D3550" s="1005">
        <v>4282442</v>
      </c>
      <c r="E3550" s="1005">
        <v>5700000</v>
      </c>
      <c r="F3550" s="1005">
        <v>26000000</v>
      </c>
    </row>
    <row r="3551" spans="1:6" x14ac:dyDescent="0.25">
      <c r="A3551" s="1080">
        <v>22020303</v>
      </c>
      <c r="B3551" s="121" t="s">
        <v>1239</v>
      </c>
      <c r="C3551" s="121">
        <v>1605000</v>
      </c>
      <c r="D3551" s="1005">
        <v>300000</v>
      </c>
      <c r="E3551" s="1005">
        <v>1200000</v>
      </c>
      <c r="F3551" s="1005">
        <v>1200000</v>
      </c>
    </row>
    <row r="3552" spans="1:6" x14ac:dyDescent="0.25">
      <c r="A3552" s="1080">
        <v>22020304</v>
      </c>
      <c r="B3552" s="121" t="s">
        <v>1157</v>
      </c>
      <c r="C3552" s="121"/>
      <c r="D3552" s="1005"/>
      <c r="E3552" s="1005"/>
      <c r="F3552" s="1005"/>
    </row>
    <row r="3553" spans="1:6" x14ac:dyDescent="0.25">
      <c r="A3553" s="1080">
        <v>22020305</v>
      </c>
      <c r="B3553" s="121" t="s">
        <v>1159</v>
      </c>
      <c r="C3553" s="121"/>
      <c r="D3553" s="1005">
        <v>0</v>
      </c>
      <c r="E3553" s="1005">
        <v>0</v>
      </c>
      <c r="F3553" s="1005"/>
    </row>
    <row r="3554" spans="1:6" x14ac:dyDescent="0.25">
      <c r="A3554" s="1070">
        <v>220204</v>
      </c>
      <c r="B3554" s="987" t="s">
        <v>1173</v>
      </c>
      <c r="C3554" s="966">
        <f>SUM(C3555:C3560)</f>
        <v>83276981</v>
      </c>
      <c r="D3554" s="966">
        <f t="shared" ref="D3554:F3554" si="719">SUM(D3555:D3560)</f>
        <v>8647366</v>
      </c>
      <c r="E3554" s="966">
        <f t="shared" si="719"/>
        <v>20866578</v>
      </c>
      <c r="F3554" s="966">
        <f t="shared" si="719"/>
        <v>65500000</v>
      </c>
    </row>
    <row r="3555" spans="1:6" x14ac:dyDescent="0.25">
      <c r="A3555" s="1080">
        <v>22020401</v>
      </c>
      <c r="B3555" s="121" t="s">
        <v>1175</v>
      </c>
      <c r="C3555" s="121"/>
      <c r="D3555" s="1005">
        <v>4399981</v>
      </c>
      <c r="E3555" s="1005">
        <v>5866644</v>
      </c>
      <c r="F3555" s="1005">
        <v>500000</v>
      </c>
    </row>
    <row r="3556" spans="1:6" x14ac:dyDescent="0.25">
      <c r="A3556" s="1080">
        <v>22020402</v>
      </c>
      <c r="B3556" s="121" t="s">
        <v>1177</v>
      </c>
      <c r="C3556" s="121">
        <v>8164680</v>
      </c>
      <c r="D3556" s="1005">
        <v>499068</v>
      </c>
      <c r="E3556" s="1005">
        <v>1999934</v>
      </c>
      <c r="F3556" s="1005">
        <v>2000000</v>
      </c>
    </row>
    <row r="3557" spans="1:6" x14ac:dyDescent="0.25">
      <c r="A3557" s="1080">
        <v>22020403</v>
      </c>
      <c r="B3557" s="121" t="s">
        <v>1179</v>
      </c>
      <c r="C3557" s="121">
        <v>57362301</v>
      </c>
      <c r="D3557" s="1005">
        <v>1998118</v>
      </c>
      <c r="E3557" s="1005">
        <v>4000000</v>
      </c>
      <c r="F3557" s="1005">
        <v>18000000</v>
      </c>
    </row>
    <row r="3558" spans="1:6" x14ac:dyDescent="0.25">
      <c r="A3558" s="1080">
        <v>22020404</v>
      </c>
      <c r="B3558" s="121" t="s">
        <v>1181</v>
      </c>
      <c r="C3558" s="121"/>
      <c r="D3558" s="1005"/>
      <c r="E3558" s="1005"/>
      <c r="F3558" s="1005"/>
    </row>
    <row r="3559" spans="1:6" x14ac:dyDescent="0.25">
      <c r="A3559" s="1080">
        <v>22020405</v>
      </c>
      <c r="B3559" s="121" t="s">
        <v>1183</v>
      </c>
      <c r="C3559" s="121">
        <v>15650000</v>
      </c>
      <c r="D3559" s="1005">
        <v>1750199</v>
      </c>
      <c r="E3559" s="1005">
        <v>7000000</v>
      </c>
      <c r="F3559" s="1005">
        <v>41000000</v>
      </c>
    </row>
    <row r="3560" spans="1:6" x14ac:dyDescent="0.25">
      <c r="A3560" s="1080">
        <v>22020406</v>
      </c>
      <c r="B3560" s="121" t="s">
        <v>1185</v>
      </c>
      <c r="C3560" s="121">
        <v>2100000</v>
      </c>
      <c r="D3560" s="1005">
        <v>0</v>
      </c>
      <c r="E3560" s="1005">
        <v>2000000</v>
      </c>
      <c r="F3560" s="1005">
        <v>4000000</v>
      </c>
    </row>
    <row r="3561" spans="1:6" x14ac:dyDescent="0.25">
      <c r="A3561" s="1070">
        <v>220205</v>
      </c>
      <c r="B3561" s="987" t="s">
        <v>1189</v>
      </c>
      <c r="C3561" s="966">
        <f>SUM(C3562:C3564)</f>
        <v>20000000</v>
      </c>
      <c r="D3561" s="966">
        <f t="shared" ref="D3561:F3561" si="720">SUM(D3562:D3564)</f>
        <v>35021363</v>
      </c>
      <c r="E3561" s="966">
        <f t="shared" si="720"/>
        <v>61046693</v>
      </c>
      <c r="F3561" s="966">
        <f t="shared" si="720"/>
        <v>5400000</v>
      </c>
    </row>
    <row r="3562" spans="1:6" x14ac:dyDescent="0.25">
      <c r="A3562" s="1080">
        <v>22020501</v>
      </c>
      <c r="B3562" s="121" t="s">
        <v>1191</v>
      </c>
      <c r="C3562" s="121"/>
      <c r="D3562" s="1005">
        <v>0</v>
      </c>
      <c r="E3562" s="1005">
        <v>13397350</v>
      </c>
      <c r="F3562" s="1005"/>
    </row>
    <row r="3563" spans="1:6" x14ac:dyDescent="0.25">
      <c r="A3563" s="1080">
        <v>22020502</v>
      </c>
      <c r="B3563" s="121" t="s">
        <v>1193</v>
      </c>
      <c r="C3563" s="121"/>
      <c r="D3563" s="1005">
        <v>9992597</v>
      </c>
      <c r="E3563" s="1005">
        <v>14167080</v>
      </c>
      <c r="F3563" s="1005"/>
    </row>
    <row r="3564" spans="1:6" ht="25.5" x14ac:dyDescent="0.25">
      <c r="A3564" s="1080">
        <v>22020503</v>
      </c>
      <c r="B3564" s="121" t="s">
        <v>1307</v>
      </c>
      <c r="C3564" s="121">
        <v>20000000</v>
      </c>
      <c r="D3564" s="1005">
        <v>25028766</v>
      </c>
      <c r="E3564" s="1005">
        <v>33482263</v>
      </c>
      <c r="F3564" s="1005">
        <v>5400000</v>
      </c>
    </row>
    <row r="3565" spans="1:6" x14ac:dyDescent="0.25">
      <c r="A3565" s="1070">
        <v>220206</v>
      </c>
      <c r="B3565" s="987" t="s">
        <v>1195</v>
      </c>
      <c r="C3565" s="966">
        <f>SUM(C3566:C3567)</f>
        <v>17107422</v>
      </c>
      <c r="D3565" s="966">
        <f t="shared" ref="D3565:F3565" si="721">SUM(D3566:D3567)</f>
        <v>1498717</v>
      </c>
      <c r="E3565" s="966">
        <f t="shared" si="721"/>
        <v>5700000</v>
      </c>
      <c r="F3565" s="966">
        <f t="shared" si="721"/>
        <v>5200000</v>
      </c>
    </row>
    <row r="3566" spans="1:6" x14ac:dyDescent="0.25">
      <c r="A3566" s="1080">
        <v>22020601</v>
      </c>
      <c r="B3566" s="121" t="s">
        <v>1197</v>
      </c>
      <c r="C3566" s="121">
        <v>16257422</v>
      </c>
      <c r="D3566" s="1005">
        <v>999878</v>
      </c>
      <c r="E3566" s="1005">
        <v>4500000</v>
      </c>
      <c r="F3566" s="1005">
        <v>4000000</v>
      </c>
    </row>
    <row r="3567" spans="1:6" x14ac:dyDescent="0.25">
      <c r="A3567" s="1080">
        <v>22020605</v>
      </c>
      <c r="B3567" s="121" t="s">
        <v>1205</v>
      </c>
      <c r="C3567" s="121">
        <v>850000</v>
      </c>
      <c r="D3567" s="1005">
        <v>498839</v>
      </c>
      <c r="E3567" s="1005">
        <v>1200000</v>
      </c>
      <c r="F3567" s="1005">
        <v>1200000</v>
      </c>
    </row>
    <row r="3568" spans="1:6" x14ac:dyDescent="0.25">
      <c r="A3568" s="1070">
        <v>220207</v>
      </c>
      <c r="B3568" s="987" t="s">
        <v>1207</v>
      </c>
      <c r="C3568" s="966">
        <f>SUM(C3569:C3572)</f>
        <v>3056782</v>
      </c>
      <c r="D3568" s="966">
        <f t="shared" ref="D3568:F3568" si="722">SUM(D3569:D3572)</f>
        <v>85000</v>
      </c>
      <c r="E3568" s="966">
        <f t="shared" si="722"/>
        <v>3300000</v>
      </c>
      <c r="F3568" s="966">
        <f t="shared" si="722"/>
        <v>3500000</v>
      </c>
    </row>
    <row r="3569" spans="1:6" x14ac:dyDescent="0.25">
      <c r="A3569" s="1080">
        <v>22020701</v>
      </c>
      <c r="B3569" s="121" t="s">
        <v>2731</v>
      </c>
      <c r="C3569" s="121">
        <v>3056782</v>
      </c>
      <c r="D3569" s="1005">
        <v>85000</v>
      </c>
      <c r="E3569" s="1005">
        <v>3300000</v>
      </c>
      <c r="F3569" s="1005">
        <v>3500000</v>
      </c>
    </row>
    <row r="3570" spans="1:6" x14ac:dyDescent="0.25">
      <c r="A3570" s="1080">
        <v>22020702</v>
      </c>
      <c r="B3570" s="121" t="s">
        <v>1211</v>
      </c>
      <c r="C3570" s="121"/>
      <c r="D3570" s="1005"/>
      <c r="E3570" s="1005"/>
      <c r="F3570" s="1005"/>
    </row>
    <row r="3571" spans="1:6" x14ac:dyDescent="0.25">
      <c r="A3571" s="1080">
        <v>22020703</v>
      </c>
      <c r="B3571" s="121" t="s">
        <v>1213</v>
      </c>
      <c r="C3571" s="121"/>
      <c r="D3571" s="1005"/>
      <c r="E3571" s="1005"/>
      <c r="F3571" s="1005"/>
    </row>
    <row r="3572" spans="1:6" x14ac:dyDescent="0.25">
      <c r="A3572" s="1080">
        <v>22020704</v>
      </c>
      <c r="B3572" s="121" t="s">
        <v>1215</v>
      </c>
      <c r="C3572" s="121"/>
      <c r="D3572" s="1005"/>
      <c r="E3572" s="1005"/>
      <c r="F3572" s="1005"/>
    </row>
    <row r="3573" spans="1:6" x14ac:dyDescent="0.25">
      <c r="A3573" s="1070">
        <v>220208</v>
      </c>
      <c r="B3573" s="987" t="s">
        <v>1217</v>
      </c>
      <c r="C3573" s="966">
        <f>SUM(C3574:C3575)</f>
        <v>73470871</v>
      </c>
      <c r="D3573" s="966">
        <f t="shared" ref="D3573:F3573" si="723">SUM(D3574:D3575)</f>
        <v>8499999</v>
      </c>
      <c r="E3573" s="966">
        <f t="shared" si="723"/>
        <v>11239110.666666666</v>
      </c>
      <c r="F3573" s="966">
        <f t="shared" si="723"/>
        <v>115000000</v>
      </c>
    </row>
    <row r="3574" spans="1:6" x14ac:dyDescent="0.25">
      <c r="A3574" s="1080">
        <v>22020801</v>
      </c>
      <c r="B3574" s="121" t="s">
        <v>1219</v>
      </c>
      <c r="C3574" s="121">
        <v>15190871</v>
      </c>
      <c r="D3574" s="1005">
        <v>8499999</v>
      </c>
      <c r="E3574" s="1005"/>
      <c r="F3574" s="1005">
        <v>30000000</v>
      </c>
    </row>
    <row r="3575" spans="1:6" x14ac:dyDescent="0.25">
      <c r="A3575" s="1080">
        <v>22020803</v>
      </c>
      <c r="B3575" s="121" t="s">
        <v>1223</v>
      </c>
      <c r="C3575" s="121">
        <v>58280000</v>
      </c>
      <c r="D3575" s="1005">
        <v>0</v>
      </c>
      <c r="E3575" s="1005">
        <v>11239110.666666666</v>
      </c>
      <c r="F3575" s="1005">
        <v>85000000</v>
      </c>
    </row>
    <row r="3576" spans="1:6" x14ac:dyDescent="0.25">
      <c r="A3576" s="1070">
        <v>220209</v>
      </c>
      <c r="B3576" s="987" t="s">
        <v>2732</v>
      </c>
      <c r="C3576" s="966">
        <f>SUM(C3577:C3577)</f>
        <v>420000</v>
      </c>
      <c r="D3576" s="966">
        <f t="shared" ref="D3576:F3576" si="724">SUM(D3577:D3577)</f>
        <v>500000</v>
      </c>
      <c r="E3576" s="966">
        <f t="shared" si="724"/>
        <v>1999320</v>
      </c>
      <c r="F3576" s="966">
        <f t="shared" si="724"/>
        <v>15000000</v>
      </c>
    </row>
    <row r="3577" spans="1:6" x14ac:dyDescent="0.25">
      <c r="A3577" s="1080">
        <v>22020902</v>
      </c>
      <c r="B3577" s="121" t="s">
        <v>1294</v>
      </c>
      <c r="C3577" s="121">
        <v>420000</v>
      </c>
      <c r="D3577" s="1005">
        <v>500000</v>
      </c>
      <c r="E3577" s="1005">
        <v>1999320</v>
      </c>
      <c r="F3577" s="1005">
        <v>15000000</v>
      </c>
    </row>
    <row r="3578" spans="1:6" x14ac:dyDescent="0.25">
      <c r="A3578" s="1070">
        <v>220210</v>
      </c>
      <c r="B3578" s="987" t="s">
        <v>1227</v>
      </c>
      <c r="C3578" s="966">
        <f>SUM(C3579:C3592)</f>
        <v>860547863</v>
      </c>
      <c r="D3578" s="966">
        <f>SUM(D3579:D3592)</f>
        <v>165602336</v>
      </c>
      <c r="E3578" s="966">
        <f t="shared" ref="E3578" si="725">SUM(E3579:E3592)</f>
        <v>205736681</v>
      </c>
      <c r="F3578" s="966">
        <f>SUM(F3579:F3592)</f>
        <v>1154185165</v>
      </c>
    </row>
    <row r="3579" spans="1:6" x14ac:dyDescent="0.25">
      <c r="A3579" s="1134">
        <v>22021001</v>
      </c>
      <c r="B3579" s="121" t="s">
        <v>1228</v>
      </c>
      <c r="C3579" s="121"/>
      <c r="D3579" s="1005">
        <v>875399</v>
      </c>
      <c r="E3579" s="1005">
        <v>1165152</v>
      </c>
      <c r="F3579" s="1005"/>
    </row>
    <row r="3580" spans="1:6" x14ac:dyDescent="0.25">
      <c r="A3580" s="1134">
        <v>22021002</v>
      </c>
      <c r="B3580" s="121" t="s">
        <v>2483</v>
      </c>
      <c r="C3580" s="121"/>
      <c r="D3580" s="1005"/>
      <c r="E3580" s="1005"/>
      <c r="F3580" s="1005">
        <v>86000000</v>
      </c>
    </row>
    <row r="3581" spans="1:6" x14ac:dyDescent="0.25">
      <c r="A3581" s="1134">
        <v>22021003</v>
      </c>
      <c r="B3581" s="121" t="s">
        <v>1229</v>
      </c>
      <c r="C3581" s="121">
        <v>9784665</v>
      </c>
      <c r="D3581" s="1005">
        <v>958685</v>
      </c>
      <c r="E3581" s="1005">
        <v>1287692</v>
      </c>
      <c r="F3581" s="1005">
        <v>2000000</v>
      </c>
    </row>
    <row r="3582" spans="1:6" x14ac:dyDescent="0.25">
      <c r="A3582" s="1134">
        <v>22021004</v>
      </c>
      <c r="B3582" s="121" t="s">
        <v>1230</v>
      </c>
      <c r="C3582" s="121">
        <v>19756285</v>
      </c>
      <c r="D3582" s="1005">
        <v>0</v>
      </c>
      <c r="E3582" s="1005"/>
      <c r="F3582" s="1005">
        <v>25600000</v>
      </c>
    </row>
    <row r="3583" spans="1:6" x14ac:dyDescent="0.25">
      <c r="A3583" s="1134">
        <v>22021006</v>
      </c>
      <c r="B3583" s="121" t="s">
        <v>1231</v>
      </c>
      <c r="C3583" s="121"/>
      <c r="D3583" s="1005">
        <v>0</v>
      </c>
      <c r="E3583" s="1005"/>
      <c r="F3583" s="1005"/>
    </row>
    <row r="3584" spans="1:6" x14ac:dyDescent="0.25">
      <c r="A3584" s="1134">
        <v>22021007</v>
      </c>
      <c r="B3584" s="121" t="s">
        <v>1243</v>
      </c>
      <c r="C3584" s="121"/>
      <c r="D3584" s="1005">
        <v>2280952</v>
      </c>
      <c r="E3584" s="1005">
        <v>3500000</v>
      </c>
      <c r="F3584" s="1005"/>
    </row>
    <row r="3585" spans="1:10" x14ac:dyDescent="0.25">
      <c r="A3585" s="1134">
        <v>22021009</v>
      </c>
      <c r="B3585" s="121" t="s">
        <v>2541</v>
      </c>
      <c r="C3585" s="121">
        <v>10250000</v>
      </c>
      <c r="D3585" s="1005">
        <v>0</v>
      </c>
      <c r="E3585" s="1005"/>
      <c r="F3585" s="1005">
        <v>15000000</v>
      </c>
    </row>
    <row r="3586" spans="1:10" x14ac:dyDescent="0.25">
      <c r="A3586" s="1134">
        <v>22021014</v>
      </c>
      <c r="B3586" s="121" t="s">
        <v>1300</v>
      </c>
      <c r="C3586" s="121"/>
      <c r="D3586" s="1005">
        <v>0</v>
      </c>
      <c r="E3586" s="1005"/>
      <c r="F3586" s="1005"/>
    </row>
    <row r="3587" spans="1:10" x14ac:dyDescent="0.25">
      <c r="A3587" s="1134">
        <v>22021022</v>
      </c>
      <c r="B3587" s="121" t="s">
        <v>1234</v>
      </c>
      <c r="C3587" s="121">
        <v>12650000</v>
      </c>
      <c r="D3587" s="1005">
        <v>0</v>
      </c>
      <c r="E3587" s="1005"/>
      <c r="F3587" s="1005">
        <v>3500000</v>
      </c>
    </row>
    <row r="3588" spans="1:10" ht="17.25" customHeight="1" x14ac:dyDescent="0.25">
      <c r="A3588" s="1135">
        <v>22021023</v>
      </c>
      <c r="B3588" s="1104" t="s">
        <v>1235</v>
      </c>
      <c r="C3588" s="1104">
        <v>780785413</v>
      </c>
      <c r="D3588" s="1005">
        <v>161487300</v>
      </c>
      <c r="E3588" s="1005">
        <v>199783837</v>
      </c>
      <c r="F3588" s="1005">
        <v>965085165</v>
      </c>
    </row>
    <row r="3589" spans="1:10" x14ac:dyDescent="0.25">
      <c r="A3589" s="1134">
        <v>22021026</v>
      </c>
      <c r="B3589" s="121" t="s">
        <v>787</v>
      </c>
      <c r="C3589" s="121"/>
      <c r="D3589" s="1005">
        <v>0</v>
      </c>
      <c r="E3589" s="1005">
        <v>0</v>
      </c>
      <c r="F3589" s="1005"/>
    </row>
    <row r="3590" spans="1:10" x14ac:dyDescent="0.25">
      <c r="A3590" s="1134">
        <v>22021027</v>
      </c>
      <c r="B3590" s="121" t="s">
        <v>1244</v>
      </c>
      <c r="C3590" s="121"/>
      <c r="D3590" s="1005">
        <v>0</v>
      </c>
      <c r="E3590" s="1005">
        <v>0</v>
      </c>
      <c r="F3590" s="1005"/>
    </row>
    <row r="3591" spans="1:10" ht="16.5" customHeight="1" x14ac:dyDescent="0.25">
      <c r="A3591" s="1134">
        <v>22021031</v>
      </c>
      <c r="B3591" s="121" t="s">
        <v>1261</v>
      </c>
      <c r="C3591" s="121"/>
      <c r="D3591" s="1005">
        <v>0</v>
      </c>
      <c r="E3591" s="1005">
        <v>0</v>
      </c>
      <c r="F3591" s="1005"/>
    </row>
    <row r="3592" spans="1:10" ht="16.5" customHeight="1" x14ac:dyDescent="0.25">
      <c r="A3592" s="1134">
        <v>22021060</v>
      </c>
      <c r="B3592" s="121" t="s">
        <v>2696</v>
      </c>
      <c r="C3592" s="121">
        <v>27321500</v>
      </c>
      <c r="D3592" s="1005">
        <v>0</v>
      </c>
      <c r="E3592" s="1005">
        <v>0</v>
      </c>
      <c r="F3592" s="1005">
        <v>57000000</v>
      </c>
    </row>
    <row r="3593" spans="1:10" x14ac:dyDescent="0.25">
      <c r="A3593" s="1109"/>
      <c r="B3593" s="978" t="s">
        <v>2733</v>
      </c>
      <c r="C3593" s="976">
        <f t="shared" ref="C3593:E3593" si="726">SUM(C3536,C3539,C3542,C3548,C3554,C3561,C3565,C3568,C3573,C3576,C3578)</f>
        <v>2839497128</v>
      </c>
      <c r="D3593" s="976">
        <f t="shared" si="726"/>
        <v>663534059</v>
      </c>
      <c r="E3593" s="976">
        <f t="shared" si="726"/>
        <v>1617413693.6666667</v>
      </c>
      <c r="F3593" s="976">
        <f>SUM(F3536,F3539,F3542,F3548,F3554,F3561,F3565,F3568,F3573,F3576,F3578)</f>
        <v>3238763640</v>
      </c>
    </row>
    <row r="3594" spans="1:10" s="1213" customFormat="1" x14ac:dyDescent="0.25">
      <c r="A3594" s="1230"/>
      <c r="B3594" s="1231"/>
      <c r="C3594" s="1231"/>
      <c r="D3594" s="1005"/>
      <c r="E3594" s="1212"/>
      <c r="F3594" s="1212"/>
    </row>
    <row r="3595" spans="1:10" ht="15" customHeight="1" x14ac:dyDescent="0.25">
      <c r="A3595" s="1456" t="s">
        <v>2633</v>
      </c>
      <c r="B3595" s="1456"/>
      <c r="C3595" s="1108"/>
      <c r="D3595" s="437"/>
      <c r="E3595" s="437"/>
      <c r="F3595" s="437"/>
    </row>
    <row r="3596" spans="1:10" ht="27.75" customHeight="1" x14ac:dyDescent="0.25">
      <c r="A3596" s="1460" t="s">
        <v>2734</v>
      </c>
      <c r="B3596" s="1460"/>
      <c r="C3596" s="1121"/>
      <c r="D3596" s="1122"/>
      <c r="E3596" s="437"/>
      <c r="F3596" s="437"/>
    </row>
    <row r="3597" spans="1:10" ht="17.25" customHeight="1" x14ac:dyDescent="0.25">
      <c r="A3597" s="807">
        <v>22</v>
      </c>
      <c r="B3597" s="965" t="s">
        <v>1322</v>
      </c>
      <c r="C3597" s="966">
        <f>SUM(C3598:C3598)</f>
        <v>14153620.5</v>
      </c>
      <c r="D3597" s="966">
        <f t="shared" ref="D3597:F3597" si="727">SUM(D3598:D3598)</f>
        <v>87835944</v>
      </c>
      <c r="E3597" s="966">
        <f t="shared" si="727"/>
        <v>143720000</v>
      </c>
      <c r="F3597" s="966">
        <f t="shared" si="727"/>
        <v>20963277</v>
      </c>
      <c r="G3597" s="828"/>
      <c r="H3597" s="828"/>
      <c r="I3597" s="828"/>
      <c r="J3597" s="828"/>
    </row>
    <row r="3598" spans="1:10" ht="17.25" customHeight="1" x14ac:dyDescent="0.25">
      <c r="A3598" s="429">
        <v>22</v>
      </c>
      <c r="B3598" s="430" t="s">
        <v>1322</v>
      </c>
      <c r="C3598" s="969">
        <v>14153620.5</v>
      </c>
      <c r="D3598" s="437">
        <v>87835944</v>
      </c>
      <c r="E3598" s="437">
        <v>143720000</v>
      </c>
      <c r="F3598" s="437">
        <v>20963277</v>
      </c>
      <c r="G3598" s="828"/>
      <c r="H3598" s="828"/>
      <c r="I3598" s="828"/>
      <c r="J3598" s="828"/>
    </row>
    <row r="3599" spans="1:10" ht="17.25" customHeight="1" x14ac:dyDescent="0.25">
      <c r="A3599" s="1070">
        <v>2202</v>
      </c>
      <c r="B3599" s="987" t="s">
        <v>1119</v>
      </c>
      <c r="C3599" s="987">
        <f>(C3660-C3597)</f>
        <v>55685447.5</v>
      </c>
      <c r="D3599" s="987">
        <f>(D3660-D3597)</f>
        <v>214044672</v>
      </c>
      <c r="E3599" s="987">
        <f>(E3660-E3597)</f>
        <v>248390000</v>
      </c>
      <c r="F3599" s="987">
        <f>(F3660-F3597)</f>
        <v>278333600</v>
      </c>
    </row>
    <row r="3600" spans="1:10" ht="17.25" customHeight="1" x14ac:dyDescent="0.25">
      <c r="A3600" s="1070">
        <v>220201</v>
      </c>
      <c r="B3600" s="987" t="s">
        <v>1129</v>
      </c>
      <c r="C3600" s="966">
        <f>SUM(C3601:C3602)</f>
        <v>2561985</v>
      </c>
      <c r="D3600" s="966">
        <f t="shared" ref="D3600:F3600" si="728">SUM(D3601:D3602)</f>
        <v>7100000</v>
      </c>
      <c r="E3600" s="966">
        <f t="shared" si="728"/>
        <v>9120000</v>
      </c>
      <c r="F3600" s="966">
        <f t="shared" si="728"/>
        <v>11944000</v>
      </c>
    </row>
    <row r="3601" spans="1:6" ht="18.75" customHeight="1" x14ac:dyDescent="0.25">
      <c r="A3601" s="1072">
        <v>22020101</v>
      </c>
      <c r="B3601" s="969" t="s">
        <v>1131</v>
      </c>
      <c r="C3601" s="969">
        <v>2561985</v>
      </c>
      <c r="D3601" s="437">
        <v>7100000</v>
      </c>
      <c r="E3601" s="437">
        <v>9120000</v>
      </c>
      <c r="F3601" s="437">
        <v>11944000</v>
      </c>
    </row>
    <row r="3602" spans="1:6" ht="17.25" customHeight="1" x14ac:dyDescent="0.25">
      <c r="A3602" s="1072">
        <v>22020104</v>
      </c>
      <c r="B3602" s="969" t="s">
        <v>1253</v>
      </c>
      <c r="C3602" s="969"/>
      <c r="D3602" s="437">
        <v>0</v>
      </c>
      <c r="E3602" s="437"/>
      <c r="F3602" s="437"/>
    </row>
    <row r="3603" spans="1:6" ht="18" customHeight="1" x14ac:dyDescent="0.25">
      <c r="A3603" s="1070">
        <v>220202</v>
      </c>
      <c r="B3603" s="987" t="s">
        <v>1137</v>
      </c>
      <c r="C3603" s="966">
        <f>SUM(C3604:C3608)</f>
        <v>1635000</v>
      </c>
      <c r="D3603" s="966">
        <f t="shared" ref="D3603:F3603" si="729">SUM(D3604:D3608)</f>
        <v>13190000</v>
      </c>
      <c r="E3603" s="966">
        <f t="shared" si="729"/>
        <v>17295000</v>
      </c>
      <c r="F3603" s="966">
        <f t="shared" si="729"/>
        <v>7800000</v>
      </c>
    </row>
    <row r="3604" spans="1:6" ht="16.5" customHeight="1" x14ac:dyDescent="0.25">
      <c r="A3604" s="1072">
        <v>22020201</v>
      </c>
      <c r="B3604" s="969" t="s">
        <v>1139</v>
      </c>
      <c r="C3604" s="969">
        <v>1462500</v>
      </c>
      <c r="D3604" s="437">
        <v>9110000</v>
      </c>
      <c r="E3604" s="437">
        <v>12690000</v>
      </c>
      <c r="F3604" s="437">
        <v>2400000</v>
      </c>
    </row>
    <row r="3605" spans="1:6" ht="16.5" customHeight="1" x14ac:dyDescent="0.25">
      <c r="A3605" s="1072">
        <v>22020202</v>
      </c>
      <c r="B3605" s="969" t="s">
        <v>1141</v>
      </c>
      <c r="C3605" s="969">
        <v>172500</v>
      </c>
      <c r="D3605" s="437">
        <v>2445000</v>
      </c>
      <c r="E3605" s="437">
        <v>2842500</v>
      </c>
      <c r="F3605" s="437">
        <v>2400000</v>
      </c>
    </row>
    <row r="3606" spans="1:6" ht="16.5" customHeight="1" x14ac:dyDescent="0.25">
      <c r="A3606" s="1072">
        <v>22020203</v>
      </c>
      <c r="B3606" s="969" t="s">
        <v>1143</v>
      </c>
      <c r="C3606" s="969"/>
      <c r="D3606" s="437">
        <v>1635000</v>
      </c>
      <c r="E3606" s="437">
        <v>1762500</v>
      </c>
      <c r="F3606" s="437">
        <v>3000000</v>
      </c>
    </row>
    <row r="3607" spans="1:6" ht="16.5" customHeight="1" x14ac:dyDescent="0.25">
      <c r="A3607" s="1072">
        <v>22020204</v>
      </c>
      <c r="B3607" s="969" t="s">
        <v>1145</v>
      </c>
      <c r="C3607" s="969"/>
      <c r="D3607" s="437"/>
      <c r="E3607" s="437">
        <v>0</v>
      </c>
      <c r="F3607" s="437"/>
    </row>
    <row r="3608" spans="1:6" ht="16.5" customHeight="1" x14ac:dyDescent="0.25">
      <c r="A3608" s="1072">
        <v>22020205</v>
      </c>
      <c r="B3608" s="969" t="s">
        <v>1147</v>
      </c>
      <c r="C3608" s="969"/>
      <c r="D3608" s="437"/>
      <c r="E3608" s="437">
        <v>0</v>
      </c>
      <c r="F3608" s="437"/>
    </row>
    <row r="3609" spans="1:6" ht="17.25" customHeight="1" x14ac:dyDescent="0.25">
      <c r="A3609" s="1070">
        <v>220203</v>
      </c>
      <c r="B3609" s="987" t="s">
        <v>1149</v>
      </c>
      <c r="C3609" s="966">
        <f>SUM(C3610:C3617)</f>
        <v>16612500</v>
      </c>
      <c r="D3609" s="966">
        <f t="shared" ref="D3609:F3609" si="730">SUM(D3610:D3617)</f>
        <v>53028800</v>
      </c>
      <c r="E3609" s="966">
        <f t="shared" si="730"/>
        <v>56002500</v>
      </c>
      <c r="F3609" s="966">
        <f t="shared" si="730"/>
        <v>47271500</v>
      </c>
    </row>
    <row r="3610" spans="1:6" ht="17.25" customHeight="1" x14ac:dyDescent="0.25">
      <c r="A3610" s="1072">
        <v>22020301</v>
      </c>
      <c r="B3610" s="969" t="s">
        <v>1151</v>
      </c>
      <c r="C3610" s="969"/>
      <c r="D3610" s="437">
        <v>7871800</v>
      </c>
      <c r="E3610" s="437">
        <v>9577500</v>
      </c>
      <c r="F3610" s="437"/>
    </row>
    <row r="3611" spans="1:6" ht="17.25" customHeight="1" x14ac:dyDescent="0.25">
      <c r="A3611" s="1072">
        <v>22020302</v>
      </c>
      <c r="B3611" s="969" t="s">
        <v>1153</v>
      </c>
      <c r="C3611" s="969">
        <v>900000</v>
      </c>
      <c r="D3611" s="437"/>
      <c r="E3611" s="437">
        <v>0</v>
      </c>
      <c r="F3611" s="437">
        <v>3000000</v>
      </c>
    </row>
    <row r="3612" spans="1:6" ht="17.25" customHeight="1" x14ac:dyDescent="0.25">
      <c r="A3612" s="1072">
        <v>22020303</v>
      </c>
      <c r="B3612" s="969" t="s">
        <v>1239</v>
      </c>
      <c r="C3612" s="969"/>
      <c r="D3612" s="437"/>
      <c r="E3612" s="437">
        <v>0</v>
      </c>
      <c r="F3612" s="437"/>
    </row>
    <row r="3613" spans="1:6" ht="17.25" customHeight="1" x14ac:dyDescent="0.25">
      <c r="A3613" s="1072">
        <v>22020304</v>
      </c>
      <c r="B3613" s="969" t="s">
        <v>1157</v>
      </c>
      <c r="C3613" s="969">
        <v>3375000</v>
      </c>
      <c r="D3613" s="437">
        <v>8700000</v>
      </c>
      <c r="E3613" s="437">
        <v>10000000</v>
      </c>
      <c r="F3613" s="437">
        <v>3000000</v>
      </c>
    </row>
    <row r="3614" spans="1:6" ht="17.25" customHeight="1" x14ac:dyDescent="0.25">
      <c r="A3614" s="1072">
        <v>22020305</v>
      </c>
      <c r="B3614" s="969" t="s">
        <v>1159</v>
      </c>
      <c r="C3614" s="969"/>
      <c r="D3614" s="437">
        <v>8952000</v>
      </c>
      <c r="E3614" s="437">
        <v>8605000</v>
      </c>
      <c r="F3614" s="437">
        <v>8400000</v>
      </c>
    </row>
    <row r="3615" spans="1:6" ht="17.25" customHeight="1" x14ac:dyDescent="0.25">
      <c r="A3615" s="1072">
        <v>22020306</v>
      </c>
      <c r="B3615" s="969" t="s">
        <v>1161</v>
      </c>
      <c r="C3615" s="969">
        <v>5625000</v>
      </c>
      <c r="D3615" s="437">
        <v>12005000</v>
      </c>
      <c r="E3615" s="437">
        <v>10820000</v>
      </c>
      <c r="F3615" s="437">
        <v>11500000</v>
      </c>
    </row>
    <row r="3616" spans="1:6" ht="17.25" customHeight="1" x14ac:dyDescent="0.25">
      <c r="A3616" s="1072">
        <v>22020307</v>
      </c>
      <c r="B3616" s="969" t="s">
        <v>2707</v>
      </c>
      <c r="C3616" s="969">
        <v>1462500</v>
      </c>
      <c r="D3616" s="437">
        <v>3500000</v>
      </c>
      <c r="E3616" s="437">
        <v>4000000</v>
      </c>
      <c r="F3616" s="437">
        <v>2935000</v>
      </c>
    </row>
    <row r="3617" spans="1:6" ht="17.25" customHeight="1" x14ac:dyDescent="0.25">
      <c r="A3617" s="1072">
        <v>22020309</v>
      </c>
      <c r="B3617" s="969" t="s">
        <v>2735</v>
      </c>
      <c r="C3617" s="969">
        <v>5250000</v>
      </c>
      <c r="D3617" s="437">
        <v>12000000</v>
      </c>
      <c r="E3617" s="437">
        <v>13000000</v>
      </c>
      <c r="F3617" s="437">
        <v>18436500</v>
      </c>
    </row>
    <row r="3618" spans="1:6" ht="18" customHeight="1" x14ac:dyDescent="0.25">
      <c r="A3618" s="1070">
        <v>220204</v>
      </c>
      <c r="B3618" s="987" t="s">
        <v>1173</v>
      </c>
      <c r="C3618" s="966">
        <f>SUM(C3619:C3624)</f>
        <v>13605337.5</v>
      </c>
      <c r="D3618" s="966">
        <f t="shared" ref="D3618:F3618" si="731">SUM(D3619:D3624)</f>
        <v>49368575</v>
      </c>
      <c r="E3618" s="966">
        <f t="shared" si="731"/>
        <v>40848625</v>
      </c>
      <c r="F3618" s="966">
        <f t="shared" si="731"/>
        <v>33345000</v>
      </c>
    </row>
    <row r="3619" spans="1:6" ht="21" customHeight="1" x14ac:dyDescent="0.25">
      <c r="A3619" s="1072">
        <v>22020401</v>
      </c>
      <c r="B3619" s="969" t="s">
        <v>1175</v>
      </c>
      <c r="C3619" s="969">
        <v>1987500</v>
      </c>
      <c r="D3619" s="437">
        <v>7065750</v>
      </c>
      <c r="E3619" s="437">
        <v>9548625</v>
      </c>
      <c r="F3619" s="437">
        <v>2865000</v>
      </c>
    </row>
    <row r="3620" spans="1:6" ht="21" customHeight="1" x14ac:dyDescent="0.25">
      <c r="A3620" s="1072">
        <v>22020402</v>
      </c>
      <c r="B3620" s="969" t="s">
        <v>1177</v>
      </c>
      <c r="C3620" s="969">
        <v>1762500</v>
      </c>
      <c r="D3620" s="437">
        <v>13952825</v>
      </c>
      <c r="E3620" s="437">
        <v>13000000</v>
      </c>
      <c r="F3620" s="437">
        <v>14180000</v>
      </c>
    </row>
    <row r="3621" spans="1:6" ht="21" customHeight="1" x14ac:dyDescent="0.25">
      <c r="A3621" s="1072">
        <v>22020403</v>
      </c>
      <c r="B3621" s="969" t="s">
        <v>1179</v>
      </c>
      <c r="C3621" s="969">
        <v>8242837.5</v>
      </c>
      <c r="D3621" s="437">
        <v>25200000</v>
      </c>
      <c r="E3621" s="437">
        <v>14300000</v>
      </c>
      <c r="F3621" s="437">
        <v>12600000</v>
      </c>
    </row>
    <row r="3622" spans="1:6" ht="21" customHeight="1" x14ac:dyDescent="0.25">
      <c r="A3622" s="1072">
        <v>22020404</v>
      </c>
      <c r="B3622" s="969" t="s">
        <v>1181</v>
      </c>
      <c r="C3622" s="969">
        <v>0</v>
      </c>
      <c r="D3622" s="437">
        <v>0</v>
      </c>
      <c r="E3622" s="437">
        <v>0</v>
      </c>
      <c r="F3622" s="437"/>
    </row>
    <row r="3623" spans="1:6" ht="21" customHeight="1" x14ac:dyDescent="0.25">
      <c r="A3623" s="1072">
        <v>22020405</v>
      </c>
      <c r="B3623" s="969" t="s">
        <v>1183</v>
      </c>
      <c r="C3623" s="969">
        <v>1612500</v>
      </c>
      <c r="D3623" s="437">
        <v>3150000</v>
      </c>
      <c r="E3623" s="437">
        <v>4000000</v>
      </c>
      <c r="F3623" s="437">
        <v>3700000</v>
      </c>
    </row>
    <row r="3624" spans="1:6" ht="21" customHeight="1" x14ac:dyDescent="0.25">
      <c r="A3624" s="1072">
        <v>22020406</v>
      </c>
      <c r="B3624" s="969" t="s">
        <v>1185</v>
      </c>
      <c r="C3624" s="969">
        <v>0</v>
      </c>
      <c r="D3624" s="437">
        <v>0</v>
      </c>
      <c r="E3624" s="437">
        <v>0</v>
      </c>
      <c r="F3624" s="437"/>
    </row>
    <row r="3625" spans="1:6" x14ac:dyDescent="0.25">
      <c r="A3625" s="1070">
        <v>220205</v>
      </c>
      <c r="B3625" s="987" t="s">
        <v>1189</v>
      </c>
      <c r="C3625" s="966">
        <f>SUM(C3626:C3628)</f>
        <v>4837000</v>
      </c>
      <c r="D3625" s="966">
        <f t="shared" ref="D3625:F3625" si="732">SUM(D3626:D3628)</f>
        <v>27604700</v>
      </c>
      <c r="E3625" s="966">
        <f t="shared" si="732"/>
        <v>28000000</v>
      </c>
      <c r="F3625" s="966">
        <f t="shared" si="732"/>
        <v>24213400</v>
      </c>
    </row>
    <row r="3626" spans="1:6" x14ac:dyDescent="0.25">
      <c r="A3626" s="1072">
        <v>22020501</v>
      </c>
      <c r="B3626" s="969" t="s">
        <v>1191</v>
      </c>
      <c r="C3626" s="969"/>
      <c r="D3626" s="437">
        <v>11804700</v>
      </c>
      <c r="E3626" s="437">
        <v>13000000</v>
      </c>
      <c r="F3626" s="437">
        <v>12209400</v>
      </c>
    </row>
    <row r="3627" spans="1:6" x14ac:dyDescent="0.25">
      <c r="A3627" s="1072">
        <v>22020502</v>
      </c>
      <c r="B3627" s="969" t="s">
        <v>1193</v>
      </c>
      <c r="C3627" s="969"/>
      <c r="D3627" s="437"/>
      <c r="E3627" s="437">
        <v>0</v>
      </c>
      <c r="F3627" s="437"/>
    </row>
    <row r="3628" spans="1:6" ht="25.5" x14ac:dyDescent="0.25">
      <c r="A3628" s="1072">
        <v>22020503</v>
      </c>
      <c r="B3628" s="969" t="s">
        <v>1307</v>
      </c>
      <c r="C3628" s="969">
        <v>4837000</v>
      </c>
      <c r="D3628" s="437">
        <v>15800000</v>
      </c>
      <c r="E3628" s="437">
        <v>15000000</v>
      </c>
      <c r="F3628" s="437">
        <v>12004000</v>
      </c>
    </row>
    <row r="3629" spans="1:6" x14ac:dyDescent="0.25">
      <c r="A3629" s="1070">
        <v>220206</v>
      </c>
      <c r="B3629" s="987" t="s">
        <v>1195</v>
      </c>
      <c r="C3629" s="966">
        <f>SUM(C3630:C3631)</f>
        <v>1875000</v>
      </c>
      <c r="D3629" s="966">
        <f t="shared" ref="D3629:F3629" si="733">SUM(D3630:D3631)</f>
        <v>4410000</v>
      </c>
      <c r="E3629" s="966">
        <f t="shared" si="733"/>
        <v>4500000</v>
      </c>
      <c r="F3629" s="966">
        <f t="shared" si="733"/>
        <v>5000000</v>
      </c>
    </row>
    <row r="3630" spans="1:6" x14ac:dyDescent="0.25">
      <c r="A3630" s="1072">
        <v>22020601</v>
      </c>
      <c r="B3630" s="969" t="s">
        <v>1197</v>
      </c>
      <c r="C3630" s="969">
        <v>1875000</v>
      </c>
      <c r="D3630" s="437">
        <v>4410000</v>
      </c>
      <c r="E3630" s="437">
        <v>4500000</v>
      </c>
      <c r="F3630" s="437">
        <v>5000000</v>
      </c>
    </row>
    <row r="3631" spans="1:6" x14ac:dyDescent="0.25">
      <c r="A3631" s="1072">
        <v>22020605</v>
      </c>
      <c r="B3631" s="969" t="s">
        <v>1205</v>
      </c>
      <c r="C3631" s="969"/>
      <c r="D3631" s="437">
        <v>0</v>
      </c>
      <c r="E3631" s="437"/>
      <c r="F3631" s="428"/>
    </row>
    <row r="3632" spans="1:6" x14ac:dyDescent="0.25">
      <c r="A3632" s="1070">
        <v>220207</v>
      </c>
      <c r="B3632" s="987" t="s">
        <v>1207</v>
      </c>
      <c r="C3632" s="966">
        <f>SUM(C3633:C3637)</f>
        <v>2325000</v>
      </c>
      <c r="D3632" s="966">
        <f t="shared" ref="D3632:F3632" si="734">SUM(D3633:D3637)</f>
        <v>0</v>
      </c>
      <c r="E3632" s="966">
        <f t="shared" si="734"/>
        <v>3500000</v>
      </c>
      <c r="F3632" s="966">
        <f t="shared" si="734"/>
        <v>4850000</v>
      </c>
    </row>
    <row r="3633" spans="1:6" x14ac:dyDescent="0.25">
      <c r="A3633" s="1072">
        <v>22020701</v>
      </c>
      <c r="B3633" s="969" t="s">
        <v>1209</v>
      </c>
      <c r="C3633" s="969">
        <v>1312500</v>
      </c>
      <c r="D3633" s="437"/>
      <c r="E3633" s="437">
        <v>1750000</v>
      </c>
      <c r="F3633" s="437">
        <v>1750000</v>
      </c>
    </row>
    <row r="3634" spans="1:6" x14ac:dyDescent="0.25">
      <c r="A3634" s="1072">
        <v>22020702</v>
      </c>
      <c r="B3634" s="969" t="s">
        <v>1211</v>
      </c>
      <c r="C3634" s="969"/>
      <c r="D3634" s="437"/>
      <c r="E3634" s="437"/>
      <c r="F3634" s="437"/>
    </row>
    <row r="3635" spans="1:6" x14ac:dyDescent="0.25">
      <c r="A3635" s="1072">
        <v>22020703</v>
      </c>
      <c r="B3635" s="969" t="s">
        <v>1213</v>
      </c>
      <c r="C3635" s="969">
        <v>1012500</v>
      </c>
      <c r="D3635" s="437"/>
      <c r="E3635" s="437">
        <v>1750000</v>
      </c>
      <c r="F3635" s="437">
        <v>1350000</v>
      </c>
    </row>
    <row r="3636" spans="1:6" x14ac:dyDescent="0.25">
      <c r="A3636" s="1072">
        <v>22020704</v>
      </c>
      <c r="B3636" s="969" t="s">
        <v>1215</v>
      </c>
      <c r="C3636" s="969"/>
      <c r="D3636" s="437">
        <v>0</v>
      </c>
      <c r="E3636" s="437"/>
      <c r="F3636" s="437"/>
    </row>
    <row r="3637" spans="1:6" x14ac:dyDescent="0.25">
      <c r="A3637" s="1072">
        <v>22020705</v>
      </c>
      <c r="B3637" s="969" t="s">
        <v>2736</v>
      </c>
      <c r="C3637" s="969"/>
      <c r="D3637" s="437">
        <v>0</v>
      </c>
      <c r="E3637" s="437"/>
      <c r="F3637" s="437">
        <v>1750000</v>
      </c>
    </row>
    <row r="3638" spans="1:6" x14ac:dyDescent="0.25">
      <c r="A3638" s="1070">
        <v>220208</v>
      </c>
      <c r="B3638" s="987" t="s">
        <v>1217</v>
      </c>
      <c r="C3638" s="966">
        <f>SUM(C3639:C3640)</f>
        <v>1312500</v>
      </c>
      <c r="D3638" s="966">
        <f t="shared" ref="D3638:F3638" si="735">SUM(D3639:D3640)</f>
        <v>3595000</v>
      </c>
      <c r="E3638" s="966">
        <f t="shared" si="735"/>
        <v>6000000</v>
      </c>
      <c r="F3638" s="966">
        <f t="shared" si="735"/>
        <v>3799200</v>
      </c>
    </row>
    <row r="3639" spans="1:6" x14ac:dyDescent="0.25">
      <c r="A3639" s="1072">
        <v>22020801</v>
      </c>
      <c r="B3639" s="969" t="s">
        <v>1219</v>
      </c>
      <c r="C3639" s="969">
        <v>1312500</v>
      </c>
      <c r="D3639" s="437">
        <v>1435000</v>
      </c>
      <c r="E3639" s="437">
        <v>2000000</v>
      </c>
      <c r="F3639" s="437">
        <v>2779200</v>
      </c>
    </row>
    <row r="3640" spans="1:6" x14ac:dyDescent="0.25">
      <c r="A3640" s="1072">
        <v>22020803</v>
      </c>
      <c r="B3640" s="969" t="s">
        <v>1223</v>
      </c>
      <c r="C3640" s="969">
        <v>0</v>
      </c>
      <c r="D3640" s="437">
        <v>2160000</v>
      </c>
      <c r="E3640" s="437">
        <v>4000000</v>
      </c>
      <c r="F3640" s="437">
        <v>1020000</v>
      </c>
    </row>
    <row r="3641" spans="1:6" x14ac:dyDescent="0.25">
      <c r="A3641" s="1070">
        <v>220209</v>
      </c>
      <c r="B3641" s="987" t="s">
        <v>1290</v>
      </c>
      <c r="C3641" s="966">
        <f>SUM(C3642:C3643)</f>
        <v>1523625</v>
      </c>
      <c r="D3641" s="966">
        <f t="shared" ref="D3641:F3641" si="736">SUM(D3642:D3643)</f>
        <v>800000</v>
      </c>
      <c r="E3641" s="966">
        <f t="shared" si="736"/>
        <v>2000000</v>
      </c>
      <c r="F3641" s="966">
        <f t="shared" si="736"/>
        <v>2180000</v>
      </c>
    </row>
    <row r="3642" spans="1:6" x14ac:dyDescent="0.25">
      <c r="A3642" s="1073">
        <v>22020901</v>
      </c>
      <c r="B3642" s="969" t="s">
        <v>2534</v>
      </c>
      <c r="C3642" s="969">
        <v>758625</v>
      </c>
      <c r="D3642" s="437">
        <v>800000</v>
      </c>
      <c r="E3642" s="437">
        <v>1000000</v>
      </c>
      <c r="F3642" s="437">
        <v>680000</v>
      </c>
    </row>
    <row r="3643" spans="1:6" x14ac:dyDescent="0.25">
      <c r="A3643" s="1073">
        <v>22020902</v>
      </c>
      <c r="B3643" s="969" t="s">
        <v>1294</v>
      </c>
      <c r="C3643" s="969">
        <v>765000</v>
      </c>
      <c r="D3643" s="437">
        <v>0</v>
      </c>
      <c r="E3643" s="437">
        <v>1000000</v>
      </c>
      <c r="F3643" s="437">
        <v>1500000</v>
      </c>
    </row>
    <row r="3644" spans="1:6" x14ac:dyDescent="0.25">
      <c r="A3644" s="1070">
        <v>220210</v>
      </c>
      <c r="B3644" s="987" t="s">
        <v>1227</v>
      </c>
      <c r="C3644" s="966">
        <f>SUM(C3645:C3659)</f>
        <v>9397500</v>
      </c>
      <c r="D3644" s="966">
        <f>SUM(D3645:D3659)</f>
        <v>54947597</v>
      </c>
      <c r="E3644" s="966">
        <f t="shared" ref="E3644" si="737">SUM(E3645:E3658)</f>
        <v>81123875</v>
      </c>
      <c r="F3644" s="966">
        <f>SUM(F3645:F3659)</f>
        <v>137930500</v>
      </c>
    </row>
    <row r="3645" spans="1:6" x14ac:dyDescent="0.25">
      <c r="A3645" s="1073">
        <v>22021001</v>
      </c>
      <c r="B3645" s="969" t="s">
        <v>1228</v>
      </c>
      <c r="C3645" s="969">
        <v>1500000</v>
      </c>
      <c r="D3645" s="437">
        <v>3265000</v>
      </c>
      <c r="E3645" s="437">
        <v>3530000</v>
      </c>
      <c r="F3645" s="437">
        <v>3300000</v>
      </c>
    </row>
    <row r="3646" spans="1:6" x14ac:dyDescent="0.25">
      <c r="A3646" s="1073">
        <v>22021002</v>
      </c>
      <c r="B3646" s="969" t="s">
        <v>2483</v>
      </c>
      <c r="C3646" s="969">
        <v>1950000</v>
      </c>
      <c r="D3646" s="437">
        <v>2100000</v>
      </c>
      <c r="E3646" s="437">
        <v>2800000</v>
      </c>
      <c r="F3646" s="437">
        <v>2304000</v>
      </c>
    </row>
    <row r="3647" spans="1:6" x14ac:dyDescent="0.25">
      <c r="A3647" s="1073">
        <v>22021003</v>
      </c>
      <c r="B3647" s="969" t="s">
        <v>1229</v>
      </c>
      <c r="C3647" s="969">
        <v>2250000</v>
      </c>
      <c r="D3647" s="437">
        <v>4050000</v>
      </c>
      <c r="E3647" s="437">
        <v>5225000</v>
      </c>
      <c r="F3647" s="437">
        <v>4025000</v>
      </c>
    </row>
    <row r="3648" spans="1:6" x14ac:dyDescent="0.25">
      <c r="A3648" s="1073">
        <v>22021004</v>
      </c>
      <c r="B3648" s="969" t="s">
        <v>1230</v>
      </c>
      <c r="C3648" s="969">
        <v>1462500</v>
      </c>
      <c r="D3648" s="437">
        <v>2464000</v>
      </c>
      <c r="E3648" s="437">
        <v>2500000</v>
      </c>
      <c r="F3648" s="437">
        <v>3644000</v>
      </c>
    </row>
    <row r="3649" spans="1:6" x14ac:dyDescent="0.25">
      <c r="A3649" s="1073">
        <v>22021006</v>
      </c>
      <c r="B3649" s="969" t="s">
        <v>1231</v>
      </c>
      <c r="C3649" s="969">
        <v>172500</v>
      </c>
      <c r="D3649" s="437">
        <v>2150000</v>
      </c>
      <c r="E3649" s="437">
        <v>2000000</v>
      </c>
      <c r="F3649" s="437">
        <v>361500</v>
      </c>
    </row>
    <row r="3650" spans="1:6" x14ac:dyDescent="0.25">
      <c r="A3650" s="1073">
        <v>22021007</v>
      </c>
      <c r="B3650" s="969" t="s">
        <v>1243</v>
      </c>
      <c r="C3650" s="969">
        <v>0</v>
      </c>
      <c r="D3650" s="437">
        <v>0</v>
      </c>
      <c r="E3650" s="437">
        <v>0</v>
      </c>
      <c r="F3650" s="437">
        <v>0</v>
      </c>
    </row>
    <row r="3651" spans="1:6" x14ac:dyDescent="0.25">
      <c r="A3651" s="1073">
        <v>22021009</v>
      </c>
      <c r="B3651" s="969" t="s">
        <v>2541</v>
      </c>
      <c r="C3651" s="969">
        <v>2062500</v>
      </c>
      <c r="D3651" s="437">
        <v>4700000</v>
      </c>
      <c r="E3651" s="437">
        <v>4986000</v>
      </c>
      <c r="F3651" s="437">
        <v>4586000</v>
      </c>
    </row>
    <row r="3652" spans="1:6" x14ac:dyDescent="0.25">
      <c r="A3652" s="1073">
        <v>22021014</v>
      </c>
      <c r="B3652" s="969" t="s">
        <v>1300</v>
      </c>
      <c r="C3652" s="969">
        <v>0</v>
      </c>
      <c r="D3652" s="437">
        <v>0</v>
      </c>
      <c r="E3652" s="437"/>
      <c r="F3652" s="437">
        <v>0</v>
      </c>
    </row>
    <row r="3653" spans="1:6" x14ac:dyDescent="0.25">
      <c r="A3653" s="1073">
        <v>22021022</v>
      </c>
      <c r="B3653" s="969" t="s">
        <v>1234</v>
      </c>
      <c r="C3653" s="969">
        <v>0</v>
      </c>
      <c r="D3653" s="437">
        <v>0</v>
      </c>
      <c r="E3653" s="437"/>
      <c r="F3653" s="437">
        <v>0</v>
      </c>
    </row>
    <row r="3654" spans="1:6" x14ac:dyDescent="0.25">
      <c r="A3654" s="1073">
        <v>22021023</v>
      </c>
      <c r="B3654" s="969" t="s">
        <v>1235</v>
      </c>
      <c r="C3654" s="969">
        <v>0</v>
      </c>
      <c r="D3654" s="437">
        <v>36218597</v>
      </c>
      <c r="E3654" s="437">
        <v>60082875</v>
      </c>
      <c r="F3654" s="437">
        <v>113200000</v>
      </c>
    </row>
    <row r="3655" spans="1:6" x14ac:dyDescent="0.25">
      <c r="A3655" s="1073">
        <v>22021026</v>
      </c>
      <c r="B3655" s="969" t="s">
        <v>787</v>
      </c>
      <c r="C3655" s="969">
        <v>0</v>
      </c>
      <c r="D3655" s="437">
        <v>0</v>
      </c>
      <c r="E3655" s="437"/>
      <c r="F3655" s="437">
        <v>0</v>
      </c>
    </row>
    <row r="3656" spans="1:6" x14ac:dyDescent="0.25">
      <c r="A3656" s="1073">
        <v>22021027</v>
      </c>
      <c r="B3656" s="969" t="s">
        <v>1244</v>
      </c>
      <c r="C3656" s="969">
        <v>0</v>
      </c>
      <c r="D3656" s="437">
        <v>0</v>
      </c>
      <c r="E3656" s="437"/>
      <c r="F3656" s="437">
        <v>0</v>
      </c>
    </row>
    <row r="3657" spans="1:6" x14ac:dyDescent="0.25">
      <c r="A3657" s="1073">
        <v>22021031</v>
      </c>
      <c r="B3657" s="969" t="s">
        <v>1261</v>
      </c>
      <c r="C3657" s="969">
        <v>0</v>
      </c>
      <c r="D3657" s="437">
        <v>0</v>
      </c>
      <c r="E3657" s="437"/>
      <c r="F3657" s="437">
        <v>0</v>
      </c>
    </row>
    <row r="3658" spans="1:6" x14ac:dyDescent="0.25">
      <c r="A3658" s="1073">
        <v>22021060</v>
      </c>
      <c r="B3658" s="969" t="s">
        <v>2696</v>
      </c>
      <c r="C3658" s="969">
        <v>0</v>
      </c>
      <c r="D3658" s="437">
        <v>0</v>
      </c>
      <c r="E3658" s="437"/>
      <c r="F3658" s="437">
        <v>0</v>
      </c>
    </row>
    <row r="3659" spans="1:6" x14ac:dyDescent="0.25">
      <c r="A3659" s="1073">
        <v>22021099</v>
      </c>
      <c r="B3659" s="430" t="s">
        <v>2737</v>
      </c>
      <c r="C3659" s="428"/>
      <c r="D3659" s="428"/>
      <c r="E3659" s="447"/>
      <c r="F3659" s="847">
        <v>6510000</v>
      </c>
    </row>
    <row r="3660" spans="1:6" x14ac:dyDescent="0.25">
      <c r="A3660" s="1091"/>
      <c r="B3660" s="978" t="s">
        <v>2738</v>
      </c>
      <c r="C3660" s="976">
        <f>SUM(C3597,C3600,C3603,C3609,C3618,C3625,C3629,C3632,C3638,C3641,C3644)</f>
        <v>69839068</v>
      </c>
      <c r="D3660" s="976">
        <f>SUM(D3597,D3600,D3603,D3609,D3618,D3625,D3629,D3632,D3638,D3641,D3644)</f>
        <v>301880616</v>
      </c>
      <c r="E3660" s="976">
        <f>SUM(E3597,E3600,E3603,E3609,E3618,E3625,E3629,E3632,E3638,E3641,E3644)</f>
        <v>392110000</v>
      </c>
      <c r="F3660" s="976">
        <f>SUM(F3597,F3600,F3603,F3609,F3618,F3625,F3629,F3632,F3638,F3641,F3644)</f>
        <v>299296877</v>
      </c>
    </row>
    <row r="3661" spans="1:6" s="381" customFormat="1" x14ac:dyDescent="0.25">
      <c r="A3661" s="1229"/>
      <c r="B3661" s="1105"/>
      <c r="C3661" s="1105"/>
      <c r="D3661" s="1005"/>
      <c r="E3661" s="1005"/>
      <c r="F3661" s="1208"/>
    </row>
    <row r="3662" spans="1:6" ht="15" customHeight="1" x14ac:dyDescent="0.25">
      <c r="A3662" s="1456" t="s">
        <v>2633</v>
      </c>
      <c r="B3662" s="1456"/>
      <c r="C3662" s="1108"/>
      <c r="D3662" s="437"/>
      <c r="E3662" s="437"/>
      <c r="F3662" s="437"/>
    </row>
    <row r="3663" spans="1:6" ht="33.75" customHeight="1" x14ac:dyDescent="0.25">
      <c r="A3663" s="1460" t="s">
        <v>2739</v>
      </c>
      <c r="B3663" s="1460"/>
      <c r="C3663" s="1121"/>
      <c r="D3663" s="1136"/>
      <c r="E3663" s="437"/>
      <c r="F3663" s="437"/>
    </row>
    <row r="3664" spans="1:6" x14ac:dyDescent="0.25">
      <c r="A3664" s="807">
        <v>22</v>
      </c>
      <c r="B3664" s="965" t="s">
        <v>1322</v>
      </c>
      <c r="C3664" s="966">
        <f>SUM(C3665:C3665)</f>
        <v>22030981</v>
      </c>
      <c r="D3664" s="966">
        <f t="shared" ref="D3664:F3664" si="738">SUM(D3665:D3665)</f>
        <v>23847282</v>
      </c>
      <c r="E3664" s="966">
        <f t="shared" si="738"/>
        <v>34263148</v>
      </c>
      <c r="F3664" s="966">
        <f t="shared" si="738"/>
        <v>22910227</v>
      </c>
    </row>
    <row r="3665" spans="1:6" x14ac:dyDescent="0.25">
      <c r="A3665" s="429">
        <v>22</v>
      </c>
      <c r="B3665" s="430" t="s">
        <v>1322</v>
      </c>
      <c r="C3665" s="969">
        <v>22030981</v>
      </c>
      <c r="D3665" s="437">
        <v>23847282</v>
      </c>
      <c r="E3665" s="437">
        <v>34263148</v>
      </c>
      <c r="F3665" s="437">
        <v>22910227</v>
      </c>
    </row>
    <row r="3666" spans="1:6" x14ac:dyDescent="0.25">
      <c r="A3666" s="1070">
        <v>2202</v>
      </c>
      <c r="B3666" s="987" t="s">
        <v>1119</v>
      </c>
      <c r="C3666" s="987">
        <f>(C3723-C3664)</f>
        <v>24165969</v>
      </c>
      <c r="D3666" s="987">
        <f>(D3723-D3664)</f>
        <v>33134829</v>
      </c>
      <c r="E3666" s="987">
        <f>(E3723-E3664)</f>
        <v>27435260</v>
      </c>
      <c r="F3666" s="987">
        <f>(F3723-F3664)</f>
        <v>38290789</v>
      </c>
    </row>
    <row r="3667" spans="1:6" x14ac:dyDescent="0.25">
      <c r="A3667" s="1070">
        <v>220201</v>
      </c>
      <c r="B3667" s="987" t="s">
        <v>1129</v>
      </c>
      <c r="C3667" s="966">
        <f>SUM(C3668:C3669)</f>
        <v>39000</v>
      </c>
      <c r="D3667" s="966">
        <f t="shared" ref="D3667:F3667" si="739">SUM(D3668:D3669)</f>
        <v>768500</v>
      </c>
      <c r="E3667" s="966">
        <f t="shared" si="739"/>
        <v>800000</v>
      </c>
      <c r="F3667" s="966">
        <f t="shared" si="739"/>
        <v>750010</v>
      </c>
    </row>
    <row r="3668" spans="1:6" x14ac:dyDescent="0.25">
      <c r="A3668" s="1072">
        <v>22020101</v>
      </c>
      <c r="B3668" s="969" t="s">
        <v>1131</v>
      </c>
      <c r="C3668" s="969">
        <v>39000</v>
      </c>
      <c r="D3668" s="437">
        <v>768500</v>
      </c>
      <c r="E3668" s="437">
        <v>800000</v>
      </c>
      <c r="F3668" s="437">
        <v>750010</v>
      </c>
    </row>
    <row r="3669" spans="1:6" x14ac:dyDescent="0.25">
      <c r="A3669" s="1072">
        <v>22020104</v>
      </c>
      <c r="B3669" s="969" t="s">
        <v>1253</v>
      </c>
      <c r="C3669" s="437">
        <v>0</v>
      </c>
      <c r="D3669" s="437">
        <v>0</v>
      </c>
      <c r="E3669" s="437">
        <v>0</v>
      </c>
      <c r="F3669" s="437">
        <v>0</v>
      </c>
    </row>
    <row r="3670" spans="1:6" x14ac:dyDescent="0.25">
      <c r="A3670" s="1070">
        <v>220202</v>
      </c>
      <c r="B3670" s="987" t="s">
        <v>1137</v>
      </c>
      <c r="C3670" s="966">
        <f>SUM(C3671:C3675)</f>
        <v>1452152</v>
      </c>
      <c r="D3670" s="966">
        <f t="shared" ref="D3670:F3670" si="740">SUM(D3671:D3675)</f>
        <v>0</v>
      </c>
      <c r="E3670" s="966">
        <f t="shared" si="740"/>
        <v>300000</v>
      </c>
      <c r="F3670" s="966">
        <f t="shared" si="740"/>
        <v>1825000</v>
      </c>
    </row>
    <row r="3671" spans="1:6" x14ac:dyDescent="0.25">
      <c r="A3671" s="1072">
        <v>22020201</v>
      </c>
      <c r="B3671" s="969" t="s">
        <v>1139</v>
      </c>
      <c r="C3671" s="969">
        <v>187800</v>
      </c>
      <c r="D3671" s="437">
        <v>0</v>
      </c>
      <c r="E3671" s="437">
        <v>0</v>
      </c>
      <c r="F3671" s="437">
        <v>600000</v>
      </c>
    </row>
    <row r="3672" spans="1:6" x14ac:dyDescent="0.25">
      <c r="A3672" s="1072">
        <v>22020202</v>
      </c>
      <c r="B3672" s="969" t="s">
        <v>1141</v>
      </c>
      <c r="C3672" s="437">
        <v>0</v>
      </c>
      <c r="D3672" s="437">
        <v>0</v>
      </c>
      <c r="E3672" s="437">
        <v>0</v>
      </c>
      <c r="F3672" s="437"/>
    </row>
    <row r="3673" spans="1:6" x14ac:dyDescent="0.25">
      <c r="A3673" s="1072">
        <v>22020203</v>
      </c>
      <c r="B3673" s="969" t="s">
        <v>1143</v>
      </c>
      <c r="C3673" s="969">
        <v>1264352</v>
      </c>
      <c r="D3673" s="437">
        <v>0</v>
      </c>
      <c r="E3673" s="437">
        <v>300000</v>
      </c>
      <c r="F3673" s="437">
        <v>1225000</v>
      </c>
    </row>
    <row r="3674" spans="1:6" x14ac:dyDescent="0.25">
      <c r="A3674" s="1072">
        <v>22020204</v>
      </c>
      <c r="B3674" s="969" t="s">
        <v>1145</v>
      </c>
      <c r="C3674" s="437">
        <v>0</v>
      </c>
      <c r="D3674" s="437">
        <v>0</v>
      </c>
      <c r="E3674" s="437">
        <v>0</v>
      </c>
      <c r="F3674" s="437">
        <v>0</v>
      </c>
    </row>
    <row r="3675" spans="1:6" x14ac:dyDescent="0.25">
      <c r="A3675" s="1072">
        <v>22020205</v>
      </c>
      <c r="B3675" s="969" t="s">
        <v>1147</v>
      </c>
      <c r="C3675" s="437">
        <v>0</v>
      </c>
      <c r="D3675" s="437">
        <v>0</v>
      </c>
      <c r="E3675" s="437">
        <v>0</v>
      </c>
      <c r="F3675" s="437">
        <v>0</v>
      </c>
    </row>
    <row r="3676" spans="1:6" x14ac:dyDescent="0.25">
      <c r="A3676" s="1070">
        <v>220203</v>
      </c>
      <c r="B3676" s="987" t="s">
        <v>1149</v>
      </c>
      <c r="C3676" s="966">
        <f>SUM(C3677:C3683)</f>
        <v>1152180</v>
      </c>
      <c r="D3676" s="966">
        <f t="shared" ref="D3676:F3676" si="741">SUM(D3677:D3683)</f>
        <v>6094614</v>
      </c>
      <c r="E3676" s="966">
        <f t="shared" si="741"/>
        <v>3450000</v>
      </c>
      <c r="F3676" s="966">
        <f t="shared" si="741"/>
        <v>5869000</v>
      </c>
    </row>
    <row r="3677" spans="1:6" x14ac:dyDescent="0.25">
      <c r="A3677" s="1072">
        <v>22020301</v>
      </c>
      <c r="B3677" s="969" t="s">
        <v>1151</v>
      </c>
      <c r="C3677" s="969">
        <v>239700</v>
      </c>
      <c r="D3677" s="437">
        <v>996750</v>
      </c>
      <c r="E3677" s="437">
        <v>1000000</v>
      </c>
      <c r="F3677" s="437">
        <v>600000</v>
      </c>
    </row>
    <row r="3678" spans="1:6" x14ac:dyDescent="0.25">
      <c r="A3678" s="1072">
        <v>22020302</v>
      </c>
      <c r="B3678" s="969" t="s">
        <v>1153</v>
      </c>
      <c r="C3678" s="969">
        <v>207800</v>
      </c>
      <c r="D3678" s="437">
        <v>998700</v>
      </c>
      <c r="E3678" s="437">
        <v>1000000</v>
      </c>
      <c r="F3678" s="437">
        <v>889000</v>
      </c>
    </row>
    <row r="3679" spans="1:6" x14ac:dyDescent="0.25">
      <c r="A3679" s="1072">
        <v>22020303</v>
      </c>
      <c r="B3679" s="969" t="s">
        <v>1239</v>
      </c>
      <c r="C3679" s="969">
        <v>32980</v>
      </c>
      <c r="D3679" s="437">
        <v>99600</v>
      </c>
      <c r="E3679" s="437">
        <v>100000</v>
      </c>
      <c r="F3679" s="428">
        <v>390000</v>
      </c>
    </row>
    <row r="3680" spans="1:6" x14ac:dyDescent="0.25">
      <c r="A3680" s="1072">
        <v>22020304</v>
      </c>
      <c r="B3680" s="969" t="s">
        <v>1157</v>
      </c>
      <c r="C3680" s="969"/>
      <c r="D3680" s="437">
        <v>0</v>
      </c>
      <c r="E3680" s="437">
        <v>0</v>
      </c>
      <c r="F3680" s="437"/>
    </row>
    <row r="3681" spans="1:6" x14ac:dyDescent="0.25">
      <c r="A3681" s="1072">
        <v>22020305</v>
      </c>
      <c r="B3681" s="969" t="s">
        <v>1159</v>
      </c>
      <c r="C3681" s="969">
        <v>326200</v>
      </c>
      <c r="D3681" s="437">
        <v>499814</v>
      </c>
      <c r="E3681" s="437">
        <v>250000</v>
      </c>
      <c r="F3681" s="437">
        <v>510000</v>
      </c>
    </row>
    <row r="3682" spans="1:6" x14ac:dyDescent="0.25">
      <c r="A3682" s="1072">
        <v>22020307</v>
      </c>
      <c r="B3682" s="969" t="s">
        <v>2707</v>
      </c>
      <c r="C3682" s="969">
        <v>105500</v>
      </c>
      <c r="D3682" s="437">
        <v>999750</v>
      </c>
      <c r="E3682" s="437">
        <v>500000</v>
      </c>
      <c r="F3682" s="437">
        <v>880000</v>
      </c>
    </row>
    <row r="3683" spans="1:6" x14ac:dyDescent="0.25">
      <c r="A3683" s="1072">
        <v>22020309</v>
      </c>
      <c r="B3683" s="969" t="s">
        <v>2735</v>
      </c>
      <c r="C3683" s="969">
        <v>240000</v>
      </c>
      <c r="D3683" s="437">
        <v>2500000</v>
      </c>
      <c r="E3683" s="437">
        <v>600000</v>
      </c>
      <c r="F3683" s="437">
        <v>2600000</v>
      </c>
    </row>
    <row r="3684" spans="1:6" x14ac:dyDescent="0.25">
      <c r="A3684" s="1070">
        <v>220204</v>
      </c>
      <c r="B3684" s="987" t="s">
        <v>1173</v>
      </c>
      <c r="C3684" s="966">
        <f>SUM(C3685:C3690)</f>
        <v>8913690</v>
      </c>
      <c r="D3684" s="966">
        <f t="shared" ref="D3684:F3684" si="742">SUM(D3685:D3690)</f>
        <v>3439400</v>
      </c>
      <c r="E3684" s="966">
        <f t="shared" si="742"/>
        <v>2315000</v>
      </c>
      <c r="F3684" s="966">
        <f t="shared" si="742"/>
        <v>2100000</v>
      </c>
    </row>
    <row r="3685" spans="1:6" x14ac:dyDescent="0.25">
      <c r="A3685" s="1072">
        <v>22020401</v>
      </c>
      <c r="B3685" s="969" t="s">
        <v>1175</v>
      </c>
      <c r="C3685" s="969">
        <v>600000</v>
      </c>
      <c r="D3685" s="437">
        <v>189000</v>
      </c>
      <c r="E3685" s="437">
        <v>190000</v>
      </c>
      <c r="F3685" s="437">
        <v>300000</v>
      </c>
    </row>
    <row r="3686" spans="1:6" x14ac:dyDescent="0.25">
      <c r="A3686" s="1072">
        <v>22020402</v>
      </c>
      <c r="B3686" s="969" t="s">
        <v>1177</v>
      </c>
      <c r="C3686" s="969">
        <v>1493540</v>
      </c>
      <c r="D3686" s="437">
        <v>348500</v>
      </c>
      <c r="E3686" s="437">
        <v>325000</v>
      </c>
      <c r="F3686" s="437">
        <v>150000</v>
      </c>
    </row>
    <row r="3687" spans="1:6" x14ac:dyDescent="0.25">
      <c r="A3687" s="1072">
        <v>22020403</v>
      </c>
      <c r="B3687" s="969" t="s">
        <v>1179</v>
      </c>
      <c r="C3687" s="969">
        <v>3738800</v>
      </c>
      <c r="D3687" s="437">
        <v>799700</v>
      </c>
      <c r="E3687" s="437">
        <v>800000</v>
      </c>
      <c r="F3687" s="437">
        <v>200000</v>
      </c>
    </row>
    <row r="3688" spans="1:6" x14ac:dyDescent="0.25">
      <c r="A3688" s="1072">
        <v>22020404</v>
      </c>
      <c r="B3688" s="969" t="s">
        <v>1181</v>
      </c>
      <c r="C3688" s="969">
        <v>2432600</v>
      </c>
      <c r="D3688" s="437">
        <v>299000</v>
      </c>
      <c r="E3688" s="437">
        <v>300000</v>
      </c>
      <c r="F3688" s="437">
        <v>200000</v>
      </c>
    </row>
    <row r="3689" spans="1:6" x14ac:dyDescent="0.25">
      <c r="A3689" s="1072">
        <v>22020405</v>
      </c>
      <c r="B3689" s="969" t="s">
        <v>1183</v>
      </c>
      <c r="C3689" s="969">
        <v>294250</v>
      </c>
      <c r="D3689" s="437">
        <v>299700</v>
      </c>
      <c r="E3689" s="437">
        <v>300000</v>
      </c>
      <c r="F3689" s="437">
        <v>300000</v>
      </c>
    </row>
    <row r="3690" spans="1:6" x14ac:dyDescent="0.25">
      <c r="A3690" s="1072">
        <v>22020406</v>
      </c>
      <c r="B3690" s="969" t="s">
        <v>1185</v>
      </c>
      <c r="C3690" s="969">
        <v>354500</v>
      </c>
      <c r="D3690" s="437">
        <v>1503500</v>
      </c>
      <c r="E3690" s="437">
        <v>400000</v>
      </c>
      <c r="F3690" s="428">
        <v>950000</v>
      </c>
    </row>
    <row r="3691" spans="1:6" x14ac:dyDescent="0.25">
      <c r="A3691" s="1070">
        <v>220205</v>
      </c>
      <c r="B3691" s="987" t="s">
        <v>1189</v>
      </c>
      <c r="C3691" s="966">
        <f>SUM(C3692:C3694)</f>
        <v>585000</v>
      </c>
      <c r="D3691" s="966">
        <f t="shared" ref="D3691:F3691" si="743">SUM(D3692:D3694)</f>
        <v>1049600</v>
      </c>
      <c r="E3691" s="966">
        <f t="shared" si="743"/>
        <v>1050000</v>
      </c>
      <c r="F3691" s="966">
        <f t="shared" si="743"/>
        <v>1230000</v>
      </c>
    </row>
    <row r="3692" spans="1:6" x14ac:dyDescent="0.25">
      <c r="A3692" s="1072">
        <v>22020501</v>
      </c>
      <c r="B3692" s="969" t="s">
        <v>1191</v>
      </c>
      <c r="C3692" s="969">
        <v>295000</v>
      </c>
      <c r="D3692" s="437">
        <v>250000</v>
      </c>
      <c r="E3692" s="437">
        <v>250000</v>
      </c>
      <c r="F3692" s="437">
        <v>450000</v>
      </c>
    </row>
    <row r="3693" spans="1:6" x14ac:dyDescent="0.25">
      <c r="A3693" s="1072">
        <v>22020502</v>
      </c>
      <c r="B3693" s="969" t="s">
        <v>1193</v>
      </c>
      <c r="C3693" s="969"/>
      <c r="D3693" s="437">
        <v>0</v>
      </c>
      <c r="E3693" s="437">
        <v>0</v>
      </c>
      <c r="F3693" s="437"/>
    </row>
    <row r="3694" spans="1:6" ht="25.5" x14ac:dyDescent="0.25">
      <c r="A3694" s="1072">
        <v>22020503</v>
      </c>
      <c r="B3694" s="969" t="s">
        <v>1307</v>
      </c>
      <c r="C3694" s="969">
        <v>290000</v>
      </c>
      <c r="D3694" s="437">
        <v>799600</v>
      </c>
      <c r="E3694" s="437">
        <v>800000</v>
      </c>
      <c r="F3694" s="437">
        <v>780000</v>
      </c>
    </row>
    <row r="3695" spans="1:6" x14ac:dyDescent="0.25">
      <c r="A3695" s="1070">
        <v>220206</v>
      </c>
      <c r="B3695" s="987" t="s">
        <v>1195</v>
      </c>
      <c r="C3695" s="966">
        <f>SUM(C3696:C3697)</f>
        <v>332800</v>
      </c>
      <c r="D3695" s="966">
        <f t="shared" ref="D3695:F3695" si="744">SUM(D3696:D3697)</f>
        <v>549150</v>
      </c>
      <c r="E3695" s="966">
        <f t="shared" si="744"/>
        <v>400000</v>
      </c>
      <c r="F3695" s="966">
        <f t="shared" si="744"/>
        <v>452000</v>
      </c>
    </row>
    <row r="3696" spans="1:6" x14ac:dyDescent="0.25">
      <c r="A3696" s="1072">
        <v>22020601</v>
      </c>
      <c r="B3696" s="969" t="s">
        <v>1197</v>
      </c>
      <c r="C3696" s="969">
        <v>90200</v>
      </c>
      <c r="D3696" s="437">
        <v>199650</v>
      </c>
      <c r="E3696" s="437">
        <v>100000</v>
      </c>
      <c r="F3696" s="437">
        <v>102000</v>
      </c>
    </row>
    <row r="3697" spans="1:6" x14ac:dyDescent="0.25">
      <c r="A3697" s="1072">
        <v>22020605</v>
      </c>
      <c r="B3697" s="969" t="s">
        <v>1205</v>
      </c>
      <c r="C3697" s="969">
        <v>242600</v>
      </c>
      <c r="D3697" s="437">
        <v>349500</v>
      </c>
      <c r="E3697" s="437">
        <v>300000</v>
      </c>
      <c r="F3697" s="437">
        <v>350000</v>
      </c>
    </row>
    <row r="3698" spans="1:6" x14ac:dyDescent="0.25">
      <c r="A3698" s="1070">
        <v>220207</v>
      </c>
      <c r="B3698" s="987" t="s">
        <v>1207</v>
      </c>
      <c r="C3698" s="966">
        <f>SUM(C3699:C3702)</f>
        <v>350000</v>
      </c>
      <c r="D3698" s="966">
        <f t="shared" ref="D3698:F3698" si="745">SUM(D3699:D3702)</f>
        <v>570000</v>
      </c>
      <c r="E3698" s="966">
        <f t="shared" si="745"/>
        <v>570000</v>
      </c>
      <c r="F3698" s="966">
        <f t="shared" si="745"/>
        <v>570000</v>
      </c>
    </row>
    <row r="3699" spans="1:6" x14ac:dyDescent="0.25">
      <c r="A3699" s="1072">
        <v>22020701</v>
      </c>
      <c r="B3699" s="969" t="s">
        <v>1209</v>
      </c>
      <c r="C3699" s="969">
        <v>350000</v>
      </c>
      <c r="D3699" s="437">
        <v>570000</v>
      </c>
      <c r="E3699" s="437">
        <v>570000</v>
      </c>
      <c r="F3699" s="437">
        <v>570000</v>
      </c>
    </row>
    <row r="3700" spans="1:6" x14ac:dyDescent="0.25">
      <c r="A3700" s="1072">
        <v>22020702</v>
      </c>
      <c r="B3700" s="969" t="s">
        <v>1211</v>
      </c>
      <c r="C3700" s="437">
        <v>0</v>
      </c>
      <c r="D3700" s="437">
        <v>0</v>
      </c>
      <c r="E3700" s="437">
        <v>0</v>
      </c>
      <c r="F3700" s="437">
        <v>0</v>
      </c>
    </row>
    <row r="3701" spans="1:6" x14ac:dyDescent="0.25">
      <c r="A3701" s="1072">
        <v>22020703</v>
      </c>
      <c r="B3701" s="969" t="s">
        <v>1213</v>
      </c>
      <c r="C3701" s="437">
        <v>0</v>
      </c>
      <c r="D3701" s="437">
        <v>0</v>
      </c>
      <c r="E3701" s="437">
        <v>0</v>
      </c>
      <c r="F3701" s="437">
        <v>0</v>
      </c>
    </row>
    <row r="3702" spans="1:6" x14ac:dyDescent="0.25">
      <c r="A3702" s="1072">
        <v>22020704</v>
      </c>
      <c r="B3702" s="969" t="s">
        <v>1215</v>
      </c>
      <c r="C3702" s="437">
        <v>0</v>
      </c>
      <c r="D3702" s="437">
        <v>0</v>
      </c>
      <c r="E3702" s="437">
        <v>0</v>
      </c>
      <c r="F3702" s="437">
        <v>0</v>
      </c>
    </row>
    <row r="3703" spans="1:6" x14ac:dyDescent="0.25">
      <c r="A3703" s="1070">
        <v>220208</v>
      </c>
      <c r="B3703" s="987" t="s">
        <v>1217</v>
      </c>
      <c r="C3703" s="966">
        <f>SUM(C3704:C3705)</f>
        <v>1148050</v>
      </c>
      <c r="D3703" s="966">
        <f t="shared" ref="D3703:F3703" si="746">SUM(D3704:D3705)</f>
        <v>1042493</v>
      </c>
      <c r="E3703" s="966">
        <f t="shared" si="746"/>
        <v>1000000</v>
      </c>
      <c r="F3703" s="966">
        <f t="shared" si="746"/>
        <v>1650000</v>
      </c>
    </row>
    <row r="3704" spans="1:6" x14ac:dyDescent="0.25">
      <c r="A3704" s="1072">
        <v>22020801</v>
      </c>
      <c r="B3704" s="969" t="s">
        <v>1219</v>
      </c>
      <c r="C3704" s="969">
        <v>648050</v>
      </c>
      <c r="D3704" s="437">
        <v>523693</v>
      </c>
      <c r="E3704" s="437">
        <v>500000</v>
      </c>
      <c r="F3704" s="437">
        <v>800000</v>
      </c>
    </row>
    <row r="3705" spans="1:6" x14ac:dyDescent="0.25">
      <c r="A3705" s="1072">
        <v>22020802</v>
      </c>
      <c r="B3705" s="969" t="s">
        <v>1223</v>
      </c>
      <c r="C3705" s="969">
        <v>500000</v>
      </c>
      <c r="D3705" s="437">
        <v>518800</v>
      </c>
      <c r="E3705" s="437">
        <v>500000</v>
      </c>
      <c r="F3705" s="437">
        <v>850000</v>
      </c>
    </row>
    <row r="3706" spans="1:6" x14ac:dyDescent="0.25">
      <c r="A3706" s="1070">
        <v>220209</v>
      </c>
      <c r="B3706" s="987" t="s">
        <v>2732</v>
      </c>
      <c r="C3706" s="966">
        <f>SUM(C3707:C3708)</f>
        <v>94204</v>
      </c>
      <c r="D3706" s="966">
        <f t="shared" ref="D3706:F3706" si="747">SUM(D3707:D3708)</f>
        <v>3442189</v>
      </c>
      <c r="E3706" s="966">
        <f t="shared" si="747"/>
        <v>2282126</v>
      </c>
      <c r="F3706" s="966">
        <f t="shared" si="747"/>
        <v>3423189</v>
      </c>
    </row>
    <row r="3707" spans="1:6" x14ac:dyDescent="0.25">
      <c r="A3707" s="1072">
        <v>22020901</v>
      </c>
      <c r="B3707" s="969" t="s">
        <v>2534</v>
      </c>
      <c r="C3707" s="969">
        <v>94204</v>
      </c>
      <c r="D3707" s="437">
        <v>0</v>
      </c>
      <c r="E3707" s="437">
        <v>0</v>
      </c>
      <c r="F3707" s="437"/>
    </row>
    <row r="3708" spans="1:6" x14ac:dyDescent="0.25">
      <c r="A3708" s="1072">
        <v>22020902</v>
      </c>
      <c r="B3708" s="969" t="s">
        <v>1294</v>
      </c>
      <c r="C3708" s="969"/>
      <c r="D3708" s="437">
        <v>3442189</v>
      </c>
      <c r="E3708" s="437">
        <v>2282126</v>
      </c>
      <c r="F3708" s="437">
        <v>3423189</v>
      </c>
    </row>
    <row r="3709" spans="1:6" x14ac:dyDescent="0.25">
      <c r="A3709" s="1070">
        <v>220210</v>
      </c>
      <c r="B3709" s="987" t="s">
        <v>1227</v>
      </c>
      <c r="C3709" s="966">
        <f>SUM(C3710:C3722)</f>
        <v>10098893</v>
      </c>
      <c r="D3709" s="966">
        <f t="shared" ref="D3709:F3709" si="748">SUM(D3710:D3722)</f>
        <v>16178883</v>
      </c>
      <c r="E3709" s="966">
        <f t="shared" si="748"/>
        <v>15268134</v>
      </c>
      <c r="F3709" s="966">
        <f t="shared" si="748"/>
        <v>20421590</v>
      </c>
    </row>
    <row r="3710" spans="1:6" x14ac:dyDescent="0.25">
      <c r="A3710" s="1073">
        <v>22021001</v>
      </c>
      <c r="B3710" s="969" t="s">
        <v>1228</v>
      </c>
      <c r="C3710" s="969">
        <v>71000</v>
      </c>
      <c r="D3710" s="437">
        <v>0</v>
      </c>
      <c r="E3710" s="437">
        <v>100000</v>
      </c>
      <c r="F3710" s="437"/>
    </row>
    <row r="3711" spans="1:6" x14ac:dyDescent="0.25">
      <c r="A3711" s="1073">
        <v>22021002</v>
      </c>
      <c r="B3711" s="969" t="s">
        <v>2740</v>
      </c>
      <c r="C3711" s="969">
        <v>1179949</v>
      </c>
      <c r="D3711" s="437">
        <v>1299500</v>
      </c>
      <c r="E3711" s="437">
        <v>800000</v>
      </c>
      <c r="F3711" s="437"/>
    </row>
    <row r="3712" spans="1:6" x14ac:dyDescent="0.25">
      <c r="A3712" s="1073">
        <v>22021003</v>
      </c>
      <c r="B3712" s="969" t="s">
        <v>1229</v>
      </c>
      <c r="C3712" s="969">
        <v>95500</v>
      </c>
      <c r="D3712" s="437">
        <v>100000</v>
      </c>
      <c r="E3712" s="437">
        <v>100000</v>
      </c>
      <c r="F3712" s="437">
        <v>252000</v>
      </c>
    </row>
    <row r="3713" spans="1:6" x14ac:dyDescent="0.25">
      <c r="A3713" s="1073">
        <v>22021006</v>
      </c>
      <c r="B3713" s="969" t="s">
        <v>1231</v>
      </c>
      <c r="C3713" s="969">
        <v>92500</v>
      </c>
      <c r="D3713" s="437">
        <v>74500</v>
      </c>
      <c r="E3713" s="437">
        <v>75000</v>
      </c>
      <c r="F3713" s="437">
        <v>250000</v>
      </c>
    </row>
    <row r="3714" spans="1:6" x14ac:dyDescent="0.25">
      <c r="A3714" s="1073">
        <v>22021007</v>
      </c>
      <c r="B3714" s="969" t="s">
        <v>1243</v>
      </c>
      <c r="C3714" s="969">
        <v>94604</v>
      </c>
      <c r="D3714" s="437">
        <v>240000</v>
      </c>
      <c r="E3714" s="437">
        <v>150000</v>
      </c>
      <c r="F3714" s="437">
        <v>240000</v>
      </c>
    </row>
    <row r="3715" spans="1:6" x14ac:dyDescent="0.25">
      <c r="A3715" s="1073">
        <v>22021009</v>
      </c>
      <c r="B3715" s="969" t="s">
        <v>2741</v>
      </c>
      <c r="C3715" s="969">
        <v>7000</v>
      </c>
      <c r="D3715" s="437">
        <v>401500</v>
      </c>
      <c r="E3715" s="437">
        <v>600000</v>
      </c>
      <c r="F3715" s="437">
        <v>165000</v>
      </c>
    </row>
    <row r="3716" spans="1:6" x14ac:dyDescent="0.25">
      <c r="A3716" s="1073">
        <v>22021014</v>
      </c>
      <c r="B3716" s="969" t="s">
        <v>1300</v>
      </c>
      <c r="C3716" s="969">
        <v>31000</v>
      </c>
      <c r="D3716" s="437">
        <v>120000</v>
      </c>
      <c r="E3716" s="437">
        <v>52997</v>
      </c>
      <c r="F3716" s="437">
        <v>231600</v>
      </c>
    </row>
    <row r="3717" spans="1:6" x14ac:dyDescent="0.25">
      <c r="A3717" s="1073">
        <v>22021022</v>
      </c>
      <c r="B3717" s="969" t="s">
        <v>1234</v>
      </c>
      <c r="C3717" s="969">
        <v>228000</v>
      </c>
      <c r="D3717" s="437">
        <v>0</v>
      </c>
      <c r="E3717" s="437">
        <v>0</v>
      </c>
      <c r="F3717" s="437"/>
    </row>
    <row r="3718" spans="1:6" x14ac:dyDescent="0.25">
      <c r="A3718" s="1073">
        <v>22021023</v>
      </c>
      <c r="B3718" s="969" t="s">
        <v>1235</v>
      </c>
      <c r="C3718" s="969">
        <f>2745600+5553740</f>
        <v>8299340</v>
      </c>
      <c r="D3718" s="437">
        <v>11646483</v>
      </c>
      <c r="E3718" s="437">
        <v>11090137</v>
      </c>
      <c r="F3718" s="437">
        <f>16683000-100010</f>
        <v>16582990</v>
      </c>
    </row>
    <row r="3719" spans="1:6" x14ac:dyDescent="0.25">
      <c r="A3719" s="1073">
        <v>22021026</v>
      </c>
      <c r="B3719" s="969" t="s">
        <v>787</v>
      </c>
      <c r="C3719" s="969"/>
      <c r="D3719" s="437">
        <v>0</v>
      </c>
      <c r="E3719" s="437"/>
      <c r="F3719" s="437"/>
    </row>
    <row r="3720" spans="1:6" x14ac:dyDescent="0.25">
      <c r="A3720" s="1073">
        <v>22021027</v>
      </c>
      <c r="B3720" s="969" t="s">
        <v>1244</v>
      </c>
      <c r="C3720" s="969"/>
      <c r="D3720" s="437">
        <v>0</v>
      </c>
      <c r="E3720" s="437"/>
      <c r="F3720" s="437"/>
    </row>
    <row r="3721" spans="1:6" x14ac:dyDescent="0.25">
      <c r="A3721" s="1073">
        <v>22021031</v>
      </c>
      <c r="B3721" s="969" t="s">
        <v>1261</v>
      </c>
      <c r="C3721" s="969"/>
      <c r="D3721" s="437">
        <v>1999100</v>
      </c>
      <c r="E3721" s="437">
        <v>2000000</v>
      </c>
      <c r="F3721" s="437">
        <v>2500000</v>
      </c>
    </row>
    <row r="3722" spans="1:6" x14ac:dyDescent="0.25">
      <c r="A3722" s="1073">
        <v>22021060</v>
      </c>
      <c r="B3722" s="969" t="s">
        <v>2696</v>
      </c>
      <c r="C3722" s="969"/>
      <c r="D3722" s="437">
        <v>297800</v>
      </c>
      <c r="E3722" s="437">
        <v>300000</v>
      </c>
      <c r="F3722" s="437">
        <v>200000</v>
      </c>
    </row>
    <row r="3723" spans="1:6" x14ac:dyDescent="0.25">
      <c r="A3723" s="1109"/>
      <c r="B3723" s="978" t="s">
        <v>2742</v>
      </c>
      <c r="C3723" s="976">
        <f>SUM(C3664,C3667,C3670,C3676,C3684,C3691,C3695,C3698,C3703,C3706,C3709)</f>
        <v>46196950</v>
      </c>
      <c r="D3723" s="976">
        <f>SUM(D3664,D3667,D3670,D3676,D3684,D3691,D3695,D3698,D3703,D3706,D3709)</f>
        <v>56982111</v>
      </c>
      <c r="E3723" s="976">
        <f>SUM(E3664,E3667,E3670,E3676,E3684,E3691,E3695,E3698,E3703,E3706,E3709)</f>
        <v>61698408</v>
      </c>
      <c r="F3723" s="976">
        <f>SUM(F3664,F3667,F3670,F3676,F3684,F3691,F3695,F3698,F3703,F3706,F3709)</f>
        <v>61201016</v>
      </c>
    </row>
    <row r="3724" spans="1:6" s="381" customFormat="1" x14ac:dyDescent="0.25">
      <c r="A3724" s="1229"/>
      <c r="B3724" s="1105"/>
      <c r="C3724" s="1105"/>
      <c r="D3724" s="1105"/>
      <c r="E3724" s="1005"/>
      <c r="F3724" s="1005"/>
    </row>
    <row r="3725" spans="1:6" ht="15" customHeight="1" x14ac:dyDescent="0.25">
      <c r="A3725" s="1456" t="s">
        <v>2633</v>
      </c>
      <c r="B3725" s="1456"/>
      <c r="C3725" s="1108"/>
      <c r="D3725" s="437"/>
      <c r="E3725" s="437"/>
      <c r="F3725" s="437"/>
    </row>
    <row r="3726" spans="1:6" ht="31.5" customHeight="1" x14ac:dyDescent="0.25">
      <c r="A3726" s="1452" t="s">
        <v>2972</v>
      </c>
      <c r="B3726" s="1452"/>
      <c r="C3726" s="813"/>
      <c r="D3726" s="813"/>
      <c r="E3726" s="437"/>
      <c r="F3726" s="437"/>
    </row>
    <row r="3727" spans="1:6" x14ac:dyDescent="0.25">
      <c r="A3727" s="807">
        <v>22</v>
      </c>
      <c r="B3727" s="965" t="s">
        <v>1322</v>
      </c>
      <c r="C3727" s="966">
        <f>SUM(C3728:C3728)</f>
        <v>16172569</v>
      </c>
      <c r="D3727" s="966">
        <f t="shared" ref="D3727:F3727" si="749">SUM(D3728:D3728)</f>
        <v>28436884</v>
      </c>
      <c r="E3727" s="966">
        <f t="shared" si="749"/>
        <v>41736755</v>
      </c>
      <c r="F3727" s="966">
        <f t="shared" si="749"/>
        <v>37357225</v>
      </c>
    </row>
    <row r="3728" spans="1:6" x14ac:dyDescent="0.25">
      <c r="A3728" s="429">
        <v>22</v>
      </c>
      <c r="B3728" s="430" t="s">
        <v>1322</v>
      </c>
      <c r="C3728" s="969">
        <v>16172569</v>
      </c>
      <c r="D3728" s="437">
        <v>28436884</v>
      </c>
      <c r="E3728" s="437">
        <v>41736755</v>
      </c>
      <c r="F3728" s="437">
        <v>37357225</v>
      </c>
    </row>
    <row r="3729" spans="1:6" x14ac:dyDescent="0.25">
      <c r="A3729" s="1070">
        <v>2202</v>
      </c>
      <c r="B3729" s="987" t="s">
        <v>1119</v>
      </c>
      <c r="C3729" s="987">
        <f>SUM(C3730,C3733,C3739,C3748,C3755,C3759,C3762,C3767,C3770,C3773,)</f>
        <v>7619970</v>
      </c>
      <c r="D3729" s="987">
        <f>SUM(D3730,D3733,D3739,D3748,D3755,D3759,D3762,D3767,D3770,D3773,)</f>
        <v>19754047</v>
      </c>
      <c r="E3729" s="987">
        <f>SUM(E3730,E3733,E3739,E3748,E3755,E3759,E3762,E3767,E3770,E3773,)</f>
        <v>11766500</v>
      </c>
      <c r="F3729" s="987">
        <f>SUM(F3730,F3733,F3739,F3748,F3755,F3759,F3762,F3767,F3770,F3773,)</f>
        <v>34274800</v>
      </c>
    </row>
    <row r="3730" spans="1:6" x14ac:dyDescent="0.25">
      <c r="A3730" s="1070">
        <v>220201</v>
      </c>
      <c r="B3730" s="987" t="s">
        <v>1129</v>
      </c>
      <c r="C3730" s="966">
        <f>SUM(C3731:C3732)</f>
        <v>50000</v>
      </c>
      <c r="D3730" s="966">
        <f t="shared" ref="D3730:F3730" si="750">SUM(D3731:D3732)</f>
        <v>270000</v>
      </c>
      <c r="E3730" s="966">
        <f t="shared" si="750"/>
        <v>0</v>
      </c>
      <c r="F3730" s="966">
        <f t="shared" si="750"/>
        <v>660000</v>
      </c>
    </row>
    <row r="3731" spans="1:6" x14ac:dyDescent="0.25">
      <c r="A3731" s="1072">
        <v>22020101</v>
      </c>
      <c r="B3731" s="969" t="s">
        <v>1131</v>
      </c>
      <c r="C3731" s="969">
        <v>50000</v>
      </c>
      <c r="D3731" s="437">
        <v>270000</v>
      </c>
      <c r="E3731" s="437">
        <v>0</v>
      </c>
      <c r="F3731" s="437">
        <v>660000</v>
      </c>
    </row>
    <row r="3732" spans="1:6" x14ac:dyDescent="0.25">
      <c r="A3732" s="1072">
        <v>22020104</v>
      </c>
      <c r="B3732" s="969" t="s">
        <v>1253</v>
      </c>
      <c r="C3732" s="969">
        <v>0</v>
      </c>
      <c r="D3732" s="437">
        <v>0</v>
      </c>
      <c r="E3732" s="437"/>
      <c r="F3732" s="437">
        <v>0</v>
      </c>
    </row>
    <row r="3733" spans="1:6" x14ac:dyDescent="0.25">
      <c r="A3733" s="1070">
        <v>220202</v>
      </c>
      <c r="B3733" s="987" t="s">
        <v>1137</v>
      </c>
      <c r="C3733" s="966">
        <f>SUM(C3734:C3738)</f>
        <v>157600</v>
      </c>
      <c r="D3733" s="966">
        <f t="shared" ref="D3733:F3733" si="751">SUM(D3734:D3738)</f>
        <v>0</v>
      </c>
      <c r="E3733" s="966">
        <f t="shared" si="751"/>
        <v>0</v>
      </c>
      <c r="F3733" s="966">
        <f t="shared" si="751"/>
        <v>1260000</v>
      </c>
    </row>
    <row r="3734" spans="1:6" x14ac:dyDescent="0.25">
      <c r="A3734" s="1072">
        <v>22020201</v>
      </c>
      <c r="B3734" s="969" t="s">
        <v>1139</v>
      </c>
      <c r="C3734" s="969">
        <v>157600</v>
      </c>
      <c r="D3734" s="437"/>
      <c r="E3734" s="437">
        <v>0</v>
      </c>
      <c r="F3734" s="437">
        <v>900000</v>
      </c>
    </row>
    <row r="3735" spans="1:6" x14ac:dyDescent="0.25">
      <c r="A3735" s="1072">
        <v>22020202</v>
      </c>
      <c r="B3735" s="969" t="s">
        <v>1141</v>
      </c>
      <c r="C3735" s="969"/>
      <c r="D3735" s="437"/>
      <c r="E3735" s="437">
        <v>0</v>
      </c>
      <c r="F3735" s="437">
        <v>0</v>
      </c>
    </row>
    <row r="3736" spans="1:6" x14ac:dyDescent="0.25">
      <c r="A3736" s="1072">
        <v>22020203</v>
      </c>
      <c r="B3736" s="969" t="s">
        <v>1143</v>
      </c>
      <c r="C3736" s="969"/>
      <c r="D3736" s="437"/>
      <c r="E3736" s="437">
        <v>0</v>
      </c>
      <c r="F3736" s="437">
        <v>360000</v>
      </c>
    </row>
    <row r="3737" spans="1:6" x14ac:dyDescent="0.25">
      <c r="A3737" s="1072">
        <v>22020204</v>
      </c>
      <c r="B3737" s="969" t="s">
        <v>1145</v>
      </c>
      <c r="C3737" s="969"/>
      <c r="D3737" s="437"/>
      <c r="E3737" s="437">
        <v>0</v>
      </c>
      <c r="F3737" s="437">
        <v>0</v>
      </c>
    </row>
    <row r="3738" spans="1:6" x14ac:dyDescent="0.25">
      <c r="A3738" s="1072">
        <v>22020205</v>
      </c>
      <c r="B3738" s="969" t="s">
        <v>1147</v>
      </c>
      <c r="C3738" s="969"/>
      <c r="D3738" s="437"/>
      <c r="E3738" s="437">
        <v>0</v>
      </c>
      <c r="F3738" s="437">
        <v>0</v>
      </c>
    </row>
    <row r="3739" spans="1:6" x14ac:dyDescent="0.25">
      <c r="A3739" s="1070">
        <v>220203</v>
      </c>
      <c r="B3739" s="987" t="s">
        <v>1149</v>
      </c>
      <c r="C3739" s="966">
        <f>SUM(C3740:C3747)</f>
        <v>1014200</v>
      </c>
      <c r="D3739" s="966">
        <f>SUM(D3740:D3747)</f>
        <v>717400</v>
      </c>
      <c r="E3739" s="966">
        <f t="shared" ref="E3739:F3739" si="752">SUM(E3740:E3747)</f>
        <v>1350000</v>
      </c>
      <c r="F3739" s="966">
        <f t="shared" si="752"/>
        <v>3840000</v>
      </c>
    </row>
    <row r="3740" spans="1:6" x14ac:dyDescent="0.25">
      <c r="A3740" s="1072">
        <v>22020301</v>
      </c>
      <c r="B3740" s="969" t="s">
        <v>1151</v>
      </c>
      <c r="C3740" s="969"/>
      <c r="D3740" s="437">
        <v>245000</v>
      </c>
      <c r="E3740" s="437">
        <v>100000</v>
      </c>
      <c r="F3740" s="437">
        <v>480000</v>
      </c>
    </row>
    <row r="3741" spans="1:6" x14ac:dyDescent="0.25">
      <c r="A3741" s="1072">
        <v>22020302</v>
      </c>
      <c r="B3741" s="969" t="s">
        <v>1153</v>
      </c>
      <c r="C3741" s="969">
        <v>700000</v>
      </c>
      <c r="D3741" s="437">
        <v>0</v>
      </c>
      <c r="E3741" s="437">
        <v>850000</v>
      </c>
      <c r="F3741" s="437">
        <v>0</v>
      </c>
    </row>
    <row r="3742" spans="1:6" x14ac:dyDescent="0.25">
      <c r="A3742" s="1072">
        <v>22020303</v>
      </c>
      <c r="B3742" s="969" t="s">
        <v>1239</v>
      </c>
      <c r="C3742" s="969">
        <v>4200</v>
      </c>
      <c r="D3742" s="437">
        <v>0</v>
      </c>
      <c r="E3742" s="437">
        <v>0</v>
      </c>
      <c r="F3742" s="437">
        <v>0</v>
      </c>
    </row>
    <row r="3743" spans="1:6" x14ac:dyDescent="0.25">
      <c r="A3743" s="1072">
        <v>22020304</v>
      </c>
      <c r="B3743" s="969" t="s">
        <v>1157</v>
      </c>
      <c r="C3743" s="969">
        <v>10000</v>
      </c>
      <c r="D3743" s="437">
        <v>0</v>
      </c>
      <c r="E3743" s="437">
        <v>0</v>
      </c>
      <c r="F3743" s="437">
        <v>0</v>
      </c>
    </row>
    <row r="3744" spans="1:6" x14ac:dyDescent="0.25">
      <c r="A3744" s="1072">
        <v>22020305</v>
      </c>
      <c r="B3744" s="969" t="s">
        <v>1159</v>
      </c>
      <c r="C3744" s="969">
        <v>300000</v>
      </c>
      <c r="D3744" s="437">
        <v>472400</v>
      </c>
      <c r="E3744" s="437">
        <v>400000</v>
      </c>
      <c r="F3744" s="437">
        <v>750000</v>
      </c>
    </row>
    <row r="3745" spans="1:6" x14ac:dyDescent="0.25">
      <c r="A3745" s="1072">
        <v>22020306</v>
      </c>
      <c r="B3745" s="430" t="s">
        <v>1161</v>
      </c>
      <c r="C3745" s="437">
        <v>0</v>
      </c>
      <c r="D3745" s="437">
        <v>0</v>
      </c>
      <c r="E3745" s="437">
        <v>0</v>
      </c>
      <c r="F3745" s="437">
        <v>310000</v>
      </c>
    </row>
    <row r="3746" spans="1:6" x14ac:dyDescent="0.25">
      <c r="A3746" s="1072">
        <v>22020307</v>
      </c>
      <c r="B3746" s="430" t="s">
        <v>1240</v>
      </c>
      <c r="C3746" s="437">
        <v>0</v>
      </c>
      <c r="D3746" s="437">
        <v>0</v>
      </c>
      <c r="E3746" s="437">
        <v>0</v>
      </c>
      <c r="F3746" s="437">
        <v>780000</v>
      </c>
    </row>
    <row r="3747" spans="1:6" x14ac:dyDescent="0.25">
      <c r="A3747" s="1072">
        <v>22020309</v>
      </c>
      <c r="B3747" s="430" t="s">
        <v>2743</v>
      </c>
      <c r="C3747" s="437">
        <v>0</v>
      </c>
      <c r="D3747" s="437">
        <v>0</v>
      </c>
      <c r="E3747" s="437">
        <v>0</v>
      </c>
      <c r="F3747" s="437">
        <v>1520000</v>
      </c>
    </row>
    <row r="3748" spans="1:6" x14ac:dyDescent="0.25">
      <c r="A3748" s="1070">
        <v>220204</v>
      </c>
      <c r="B3748" s="987" t="s">
        <v>1173</v>
      </c>
      <c r="C3748" s="966">
        <f>SUM(C3749:C3754)</f>
        <v>1228500</v>
      </c>
      <c r="D3748" s="966">
        <f t="shared" ref="D3748:F3748" si="753">SUM(D3749:D3754)</f>
        <v>5191500</v>
      </c>
      <c r="E3748" s="966">
        <f t="shared" si="753"/>
        <v>2230000</v>
      </c>
      <c r="F3748" s="966">
        <f t="shared" si="753"/>
        <v>4483000</v>
      </c>
    </row>
    <row r="3749" spans="1:6" ht="26.25" customHeight="1" x14ac:dyDescent="0.25">
      <c r="A3749" s="1072">
        <v>22020401</v>
      </c>
      <c r="B3749" s="969" t="s">
        <v>1175</v>
      </c>
      <c r="C3749" s="969">
        <v>40000</v>
      </c>
      <c r="D3749" s="437">
        <v>1440500</v>
      </c>
      <c r="E3749" s="437">
        <v>1000000</v>
      </c>
      <c r="F3749" s="437">
        <v>950000</v>
      </c>
    </row>
    <row r="3750" spans="1:6" ht="17.25" customHeight="1" x14ac:dyDescent="0.25">
      <c r="A3750" s="1072">
        <v>22020402</v>
      </c>
      <c r="B3750" s="969" t="s">
        <v>1177</v>
      </c>
      <c r="C3750" s="969">
        <v>35000</v>
      </c>
      <c r="D3750" s="437">
        <v>380000</v>
      </c>
      <c r="E3750" s="437">
        <v>0</v>
      </c>
      <c r="F3750" s="437">
        <v>660000</v>
      </c>
    </row>
    <row r="3751" spans="1:6" x14ac:dyDescent="0.25">
      <c r="A3751" s="1072">
        <v>22020403</v>
      </c>
      <c r="B3751" s="969" t="s">
        <v>1179</v>
      </c>
      <c r="C3751" s="969">
        <v>213500</v>
      </c>
      <c r="D3751" s="437">
        <v>1843600</v>
      </c>
      <c r="E3751" s="437">
        <v>400000</v>
      </c>
      <c r="F3751" s="437">
        <v>635000</v>
      </c>
    </row>
    <row r="3752" spans="1:6" x14ac:dyDescent="0.25">
      <c r="A3752" s="1072">
        <v>22020404</v>
      </c>
      <c r="B3752" s="969" t="s">
        <v>1181</v>
      </c>
      <c r="C3752" s="969">
        <v>0</v>
      </c>
      <c r="D3752" s="437">
        <v>378900</v>
      </c>
      <c r="E3752" s="437">
        <v>255000</v>
      </c>
      <c r="F3752" s="437">
        <v>618000</v>
      </c>
    </row>
    <row r="3753" spans="1:6" x14ac:dyDescent="0.25">
      <c r="A3753" s="1072">
        <v>22020405</v>
      </c>
      <c r="B3753" s="969" t="s">
        <v>1183</v>
      </c>
      <c r="C3753" s="969">
        <v>0</v>
      </c>
      <c r="D3753" s="437">
        <v>420000</v>
      </c>
      <c r="E3753" s="437">
        <v>200000</v>
      </c>
      <c r="F3753" s="437">
        <v>960000</v>
      </c>
    </row>
    <row r="3754" spans="1:6" x14ac:dyDescent="0.25">
      <c r="A3754" s="1072">
        <v>22020406</v>
      </c>
      <c r="B3754" s="969" t="s">
        <v>1185</v>
      </c>
      <c r="C3754" s="969">
        <v>940000</v>
      </c>
      <c r="D3754" s="437">
        <v>728500</v>
      </c>
      <c r="E3754" s="437">
        <v>375000</v>
      </c>
      <c r="F3754" s="437">
        <v>660000</v>
      </c>
    </row>
    <row r="3755" spans="1:6" x14ac:dyDescent="0.25">
      <c r="A3755" s="1070">
        <v>220205</v>
      </c>
      <c r="B3755" s="987" t="s">
        <v>1189</v>
      </c>
      <c r="C3755" s="966">
        <f>SUM(C3756:C3758)</f>
        <v>125000</v>
      </c>
      <c r="D3755" s="966">
        <f t="shared" ref="D3755:F3755" si="754">SUM(D3756:D3758)</f>
        <v>1058900</v>
      </c>
      <c r="E3755" s="966">
        <f t="shared" si="754"/>
        <v>645000</v>
      </c>
      <c r="F3755" s="966">
        <f t="shared" si="754"/>
        <v>1750000</v>
      </c>
    </row>
    <row r="3756" spans="1:6" x14ac:dyDescent="0.25">
      <c r="A3756" s="1072">
        <v>22020501</v>
      </c>
      <c r="B3756" s="969" t="s">
        <v>1191</v>
      </c>
      <c r="C3756" s="969">
        <v>0</v>
      </c>
      <c r="D3756" s="437">
        <v>0</v>
      </c>
      <c r="E3756" s="437">
        <v>0</v>
      </c>
      <c r="F3756" s="437">
        <v>0</v>
      </c>
    </row>
    <row r="3757" spans="1:6" x14ac:dyDescent="0.25">
      <c r="A3757" s="1072">
        <v>22020502</v>
      </c>
      <c r="B3757" s="969" t="s">
        <v>1193</v>
      </c>
      <c r="C3757" s="969">
        <v>0</v>
      </c>
      <c r="D3757" s="437">
        <v>0</v>
      </c>
      <c r="E3757" s="437">
        <v>0</v>
      </c>
      <c r="F3757" s="437">
        <v>0</v>
      </c>
    </row>
    <row r="3758" spans="1:6" ht="25.5" x14ac:dyDescent="0.25">
      <c r="A3758" s="1072">
        <v>22020503</v>
      </c>
      <c r="B3758" s="969" t="s">
        <v>1307</v>
      </c>
      <c r="C3758" s="969">
        <v>125000</v>
      </c>
      <c r="D3758" s="437">
        <v>1058900</v>
      </c>
      <c r="E3758" s="437">
        <v>645000</v>
      </c>
      <c r="F3758" s="437">
        <v>1750000</v>
      </c>
    </row>
    <row r="3759" spans="1:6" x14ac:dyDescent="0.25">
      <c r="A3759" s="1070">
        <v>220206</v>
      </c>
      <c r="B3759" s="987" t="s">
        <v>1195</v>
      </c>
      <c r="C3759" s="966">
        <f>SUM(C3760:C3761)</f>
        <v>50000</v>
      </c>
      <c r="D3759" s="966">
        <f t="shared" ref="D3759:F3759" si="755">SUM(D3760:D3761)</f>
        <v>331200</v>
      </c>
      <c r="E3759" s="966">
        <f t="shared" si="755"/>
        <v>120000</v>
      </c>
      <c r="F3759" s="966">
        <f t="shared" si="755"/>
        <v>920000</v>
      </c>
    </row>
    <row r="3760" spans="1:6" x14ac:dyDescent="0.25">
      <c r="A3760" s="1072">
        <v>22020601</v>
      </c>
      <c r="B3760" s="969" t="s">
        <v>1197</v>
      </c>
      <c r="C3760" s="969">
        <v>50000</v>
      </c>
      <c r="D3760" s="437">
        <v>37000</v>
      </c>
      <c r="E3760" s="437">
        <v>50000</v>
      </c>
      <c r="F3760" s="437">
        <v>200000</v>
      </c>
    </row>
    <row r="3761" spans="1:6" x14ac:dyDescent="0.25">
      <c r="A3761" s="1072">
        <v>22020605</v>
      </c>
      <c r="B3761" s="969" t="s">
        <v>1205</v>
      </c>
      <c r="C3761" s="969">
        <v>0</v>
      </c>
      <c r="D3761" s="437">
        <v>294200</v>
      </c>
      <c r="E3761" s="437">
        <v>70000</v>
      </c>
      <c r="F3761" s="437">
        <v>720000</v>
      </c>
    </row>
    <row r="3762" spans="1:6" x14ac:dyDescent="0.25">
      <c r="A3762" s="1070">
        <v>220207</v>
      </c>
      <c r="B3762" s="987" t="s">
        <v>1207</v>
      </c>
      <c r="C3762" s="966">
        <f>SUM(C3763:C3766)</f>
        <v>0</v>
      </c>
      <c r="D3762" s="966">
        <f t="shared" ref="D3762:F3762" si="756">SUM(D3763:D3766)</f>
        <v>1050000</v>
      </c>
      <c r="E3762" s="966">
        <f t="shared" si="756"/>
        <v>2300000</v>
      </c>
      <c r="F3762" s="966">
        <f t="shared" si="756"/>
        <v>4500000</v>
      </c>
    </row>
    <row r="3763" spans="1:6" x14ac:dyDescent="0.25">
      <c r="A3763" s="1072">
        <v>22020701</v>
      </c>
      <c r="B3763" s="969" t="s">
        <v>1209</v>
      </c>
      <c r="C3763" s="969"/>
      <c r="D3763" s="437"/>
      <c r="E3763" s="437">
        <v>800000</v>
      </c>
      <c r="F3763" s="437">
        <v>450000</v>
      </c>
    </row>
    <row r="3764" spans="1:6" x14ac:dyDescent="0.25">
      <c r="A3764" s="1072">
        <v>22020702</v>
      </c>
      <c r="B3764" s="969" t="s">
        <v>1211</v>
      </c>
      <c r="C3764" s="969"/>
      <c r="D3764" s="437">
        <v>1050000</v>
      </c>
      <c r="E3764" s="437">
        <v>1500000</v>
      </c>
      <c r="F3764" s="437">
        <v>3500000</v>
      </c>
    </row>
    <row r="3765" spans="1:6" x14ac:dyDescent="0.25">
      <c r="A3765" s="1072">
        <v>22020703</v>
      </c>
      <c r="B3765" s="969" t="s">
        <v>1213</v>
      </c>
      <c r="C3765" s="969"/>
      <c r="D3765" s="437"/>
      <c r="E3765" s="437">
        <v>0</v>
      </c>
      <c r="F3765" s="437">
        <v>250000</v>
      </c>
    </row>
    <row r="3766" spans="1:6" x14ac:dyDescent="0.25">
      <c r="A3766" s="1072">
        <v>22020704</v>
      </c>
      <c r="B3766" s="969" t="s">
        <v>1215</v>
      </c>
      <c r="C3766" s="969"/>
      <c r="D3766" s="437"/>
      <c r="E3766" s="437">
        <v>0</v>
      </c>
      <c r="F3766" s="437">
        <v>300000</v>
      </c>
    </row>
    <row r="3767" spans="1:6" x14ac:dyDescent="0.25">
      <c r="A3767" s="1070">
        <v>220208</v>
      </c>
      <c r="B3767" s="987" t="s">
        <v>1217</v>
      </c>
      <c r="C3767" s="966">
        <f>SUM(C3768:C3769)</f>
        <v>511000</v>
      </c>
      <c r="D3767" s="966">
        <f t="shared" ref="D3767:F3767" si="757">SUM(D3768:D3769)</f>
        <v>1379750</v>
      </c>
      <c r="E3767" s="966">
        <f t="shared" si="757"/>
        <v>826500</v>
      </c>
      <c r="F3767" s="966">
        <f t="shared" si="757"/>
        <v>2614800</v>
      </c>
    </row>
    <row r="3768" spans="1:6" x14ac:dyDescent="0.25">
      <c r="A3768" s="1072">
        <v>22020801</v>
      </c>
      <c r="B3768" s="969" t="s">
        <v>1219</v>
      </c>
      <c r="C3768" s="969">
        <v>202000</v>
      </c>
      <c r="D3768" s="437">
        <v>727750</v>
      </c>
      <c r="E3768" s="437">
        <v>486000</v>
      </c>
      <c r="F3768" s="437">
        <v>1620000</v>
      </c>
    </row>
    <row r="3769" spans="1:6" x14ac:dyDescent="0.25">
      <c r="A3769" s="1072">
        <v>22020802</v>
      </c>
      <c r="B3769" s="969" t="s">
        <v>1223</v>
      </c>
      <c r="C3769" s="969">
        <v>309000</v>
      </c>
      <c r="D3769" s="437">
        <v>652000</v>
      </c>
      <c r="E3769" s="437">
        <v>340500</v>
      </c>
      <c r="F3769" s="437">
        <v>994800</v>
      </c>
    </row>
    <row r="3770" spans="1:6" x14ac:dyDescent="0.25">
      <c r="A3770" s="807">
        <v>220209</v>
      </c>
      <c r="B3770" s="965" t="s">
        <v>1290</v>
      </c>
      <c r="C3770" s="966">
        <f>SUM(C3771:C3772)</f>
        <v>0</v>
      </c>
      <c r="D3770" s="966">
        <f t="shared" ref="D3770:F3770" si="758">SUM(D3771:D3772)</f>
        <v>0</v>
      </c>
      <c r="E3770" s="966">
        <f t="shared" si="758"/>
        <v>0</v>
      </c>
      <c r="F3770" s="966">
        <f t="shared" si="758"/>
        <v>1000000</v>
      </c>
    </row>
    <row r="3771" spans="1:6" x14ac:dyDescent="0.25">
      <c r="A3771" s="429">
        <v>22020901</v>
      </c>
      <c r="B3771" s="430" t="s">
        <v>1380</v>
      </c>
      <c r="C3771" s="969"/>
      <c r="D3771" s="437"/>
      <c r="E3771" s="437">
        <v>0</v>
      </c>
      <c r="F3771" s="437">
        <v>250000</v>
      </c>
    </row>
    <row r="3772" spans="1:6" x14ac:dyDescent="0.25">
      <c r="A3772" s="429">
        <v>22020902</v>
      </c>
      <c r="B3772" s="430" t="s">
        <v>1294</v>
      </c>
      <c r="C3772" s="969"/>
      <c r="D3772" s="437"/>
      <c r="E3772" s="437">
        <v>0</v>
      </c>
      <c r="F3772" s="437">
        <v>750000</v>
      </c>
    </row>
    <row r="3773" spans="1:6" x14ac:dyDescent="0.25">
      <c r="A3773" s="1070">
        <v>220210</v>
      </c>
      <c r="B3773" s="987" t="s">
        <v>1227</v>
      </c>
      <c r="C3773" s="966">
        <f>SUM(C3774:C3788)</f>
        <v>4483670</v>
      </c>
      <c r="D3773" s="966">
        <f t="shared" ref="D3773:F3773" si="759">SUM(D3774:D3788)</f>
        <v>9755297</v>
      </c>
      <c r="E3773" s="966">
        <f t="shared" si="759"/>
        <v>4295000</v>
      </c>
      <c r="F3773" s="966">
        <f t="shared" si="759"/>
        <v>13247000</v>
      </c>
    </row>
    <row r="3774" spans="1:6" x14ac:dyDescent="0.25">
      <c r="A3774" s="1073">
        <v>22021001</v>
      </c>
      <c r="B3774" s="969" t="s">
        <v>1228</v>
      </c>
      <c r="C3774" s="969">
        <v>104670</v>
      </c>
      <c r="D3774" s="437">
        <v>549925</v>
      </c>
      <c r="E3774" s="437">
        <v>675000</v>
      </c>
      <c r="F3774" s="437">
        <v>640000</v>
      </c>
    </row>
    <row r="3775" spans="1:6" x14ac:dyDescent="0.25">
      <c r="A3775" s="1073">
        <v>22021003</v>
      </c>
      <c r="B3775" s="969" t="s">
        <v>1229</v>
      </c>
      <c r="C3775" s="969">
        <v>280000</v>
      </c>
      <c r="D3775" s="437">
        <v>621760</v>
      </c>
      <c r="E3775" s="437">
        <v>400000</v>
      </c>
      <c r="F3775" s="437">
        <v>750000</v>
      </c>
    </row>
    <row r="3776" spans="1:6" x14ac:dyDescent="0.25">
      <c r="A3776" s="1073">
        <v>22021006</v>
      </c>
      <c r="B3776" s="969" t="s">
        <v>1231</v>
      </c>
      <c r="C3776" s="969">
        <v>965000</v>
      </c>
      <c r="D3776" s="437">
        <v>500000</v>
      </c>
      <c r="E3776" s="437">
        <v>0</v>
      </c>
      <c r="F3776" s="437">
        <v>100000</v>
      </c>
    </row>
    <row r="3777" spans="1:6" x14ac:dyDescent="0.25">
      <c r="A3777" s="1073">
        <v>22021007</v>
      </c>
      <c r="B3777" s="969" t="s">
        <v>1243</v>
      </c>
      <c r="C3777" s="969">
        <v>2625000</v>
      </c>
      <c r="D3777" s="437">
        <v>3042997</v>
      </c>
      <c r="E3777" s="437">
        <v>1500000</v>
      </c>
      <c r="F3777" s="437">
        <v>2280000</v>
      </c>
    </row>
    <row r="3778" spans="1:6" x14ac:dyDescent="0.25">
      <c r="A3778" s="1073">
        <v>22021014</v>
      </c>
      <c r="B3778" s="969" t="s">
        <v>1300</v>
      </c>
      <c r="C3778" s="969">
        <v>0</v>
      </c>
      <c r="D3778" s="437">
        <v>0</v>
      </c>
      <c r="E3778" s="437">
        <v>0</v>
      </c>
      <c r="F3778" s="437">
        <v>200000</v>
      </c>
    </row>
    <row r="3779" spans="1:6" x14ac:dyDescent="0.25">
      <c r="A3779" s="1073">
        <v>22021022</v>
      </c>
      <c r="B3779" s="969" t="s">
        <v>1234</v>
      </c>
      <c r="C3779" s="969">
        <v>321000</v>
      </c>
      <c r="D3779" s="437">
        <v>0</v>
      </c>
      <c r="E3779" s="437">
        <v>0</v>
      </c>
      <c r="F3779" s="437">
        <v>250000</v>
      </c>
    </row>
    <row r="3780" spans="1:6" x14ac:dyDescent="0.25">
      <c r="A3780" s="1073">
        <v>22021023</v>
      </c>
      <c r="B3780" s="969" t="s">
        <v>1235</v>
      </c>
      <c r="C3780" s="969">
        <v>0</v>
      </c>
      <c r="D3780" s="437">
        <v>4699625</v>
      </c>
      <c r="E3780" s="437">
        <v>1720000</v>
      </c>
      <c r="F3780" s="437">
        <v>7807000</v>
      </c>
    </row>
    <row r="3781" spans="1:6" x14ac:dyDescent="0.25">
      <c r="A3781" s="1073">
        <v>22021026</v>
      </c>
      <c r="B3781" s="969" t="s">
        <v>787</v>
      </c>
      <c r="C3781" s="969">
        <v>0</v>
      </c>
      <c r="D3781" s="437">
        <v>0</v>
      </c>
      <c r="E3781" s="437">
        <v>0</v>
      </c>
      <c r="F3781" s="437">
        <v>0</v>
      </c>
    </row>
    <row r="3782" spans="1:6" x14ac:dyDescent="0.25">
      <c r="A3782" s="1073">
        <v>22021027</v>
      </c>
      <c r="B3782" s="969" t="s">
        <v>1244</v>
      </c>
      <c r="C3782" s="969">
        <v>0</v>
      </c>
      <c r="D3782" s="437">
        <v>0</v>
      </c>
      <c r="E3782" s="437">
        <v>0</v>
      </c>
      <c r="F3782" s="437">
        <v>0</v>
      </c>
    </row>
    <row r="3783" spans="1:6" x14ac:dyDescent="0.25">
      <c r="A3783" s="1073">
        <v>22021031</v>
      </c>
      <c r="B3783" s="969" t="s">
        <v>1261</v>
      </c>
      <c r="C3783" s="969">
        <v>0</v>
      </c>
      <c r="D3783" s="437">
        <v>0</v>
      </c>
      <c r="E3783" s="437">
        <v>0</v>
      </c>
      <c r="F3783" s="437">
        <v>640000</v>
      </c>
    </row>
    <row r="3784" spans="1:6" x14ac:dyDescent="0.25">
      <c r="A3784" s="1073">
        <v>22021060</v>
      </c>
      <c r="B3784" s="969" t="s">
        <v>2696</v>
      </c>
      <c r="C3784" s="969">
        <v>0</v>
      </c>
      <c r="D3784" s="437">
        <v>200000</v>
      </c>
      <c r="E3784" s="437">
        <v>0</v>
      </c>
      <c r="F3784" s="437">
        <v>0</v>
      </c>
    </row>
    <row r="3785" spans="1:6" x14ac:dyDescent="0.25">
      <c r="A3785" s="1073">
        <v>22021061</v>
      </c>
      <c r="B3785" s="969" t="s">
        <v>2741</v>
      </c>
      <c r="C3785" s="969">
        <v>20000</v>
      </c>
      <c r="D3785" s="437">
        <v>0</v>
      </c>
      <c r="E3785" s="437">
        <v>0</v>
      </c>
      <c r="F3785" s="437">
        <v>200000</v>
      </c>
    </row>
    <row r="3786" spans="1:6" x14ac:dyDescent="0.25">
      <c r="A3786" s="1073">
        <v>22021062</v>
      </c>
      <c r="B3786" s="969" t="s">
        <v>2744</v>
      </c>
      <c r="C3786" s="969">
        <v>0</v>
      </c>
      <c r="D3786" s="437">
        <v>0</v>
      </c>
      <c r="E3786" s="437">
        <v>0</v>
      </c>
      <c r="F3786" s="437">
        <v>380000</v>
      </c>
    </row>
    <row r="3787" spans="1:6" x14ac:dyDescent="0.25">
      <c r="A3787" s="1073">
        <v>22021063</v>
      </c>
      <c r="B3787" s="969" t="s">
        <v>2745</v>
      </c>
      <c r="C3787" s="969">
        <v>0</v>
      </c>
      <c r="D3787" s="437">
        <v>140990</v>
      </c>
      <c r="E3787" s="437">
        <v>0</v>
      </c>
      <c r="F3787" s="437">
        <v>0</v>
      </c>
    </row>
    <row r="3788" spans="1:6" x14ac:dyDescent="0.25">
      <c r="A3788" s="1073">
        <v>22021064</v>
      </c>
      <c r="B3788" s="969" t="s">
        <v>2746</v>
      </c>
      <c r="C3788" s="969">
        <v>168000</v>
      </c>
      <c r="D3788" s="437">
        <v>0</v>
      </c>
      <c r="E3788" s="437">
        <v>0</v>
      </c>
      <c r="F3788" s="437">
        <v>0</v>
      </c>
    </row>
    <row r="3789" spans="1:6" x14ac:dyDescent="0.25">
      <c r="A3789" s="1091"/>
      <c r="B3789" s="978" t="s">
        <v>2747</v>
      </c>
      <c r="C3789" s="976">
        <f>SUM(C3727,C3729)</f>
        <v>23792539</v>
      </c>
      <c r="D3789" s="976">
        <f>SUM(D3727,D3729)</f>
        <v>48190931</v>
      </c>
      <c r="E3789" s="976">
        <f>SUM(E3727,E3729)</f>
        <v>53503255</v>
      </c>
      <c r="F3789" s="976">
        <f>SUM(F3727,F3729)</f>
        <v>71632025</v>
      </c>
    </row>
    <row r="3790" spans="1:6" s="381" customFormat="1" x14ac:dyDescent="0.25">
      <c r="A3790" s="1229"/>
      <c r="B3790" s="1105"/>
      <c r="C3790" s="1105"/>
      <c r="D3790" s="1005"/>
      <c r="E3790" s="1005"/>
      <c r="F3790" s="1005"/>
    </row>
    <row r="3791" spans="1:6" ht="16.5" customHeight="1" x14ac:dyDescent="0.25">
      <c r="A3791" s="1456" t="s">
        <v>2633</v>
      </c>
      <c r="B3791" s="1456"/>
      <c r="C3791" s="1108"/>
      <c r="D3791" s="437"/>
      <c r="E3791" s="437"/>
      <c r="F3791" s="437"/>
    </row>
    <row r="3792" spans="1:6" ht="18.75" customHeight="1" x14ac:dyDescent="0.25">
      <c r="A3792" s="1452" t="s">
        <v>2748</v>
      </c>
      <c r="B3792" s="1452"/>
      <c r="C3792" s="813"/>
      <c r="D3792" s="437"/>
      <c r="E3792" s="437"/>
      <c r="F3792" s="437"/>
    </row>
    <row r="3793" spans="1:6" ht="17.25" customHeight="1" x14ac:dyDescent="0.25">
      <c r="A3793" s="1070">
        <v>21</v>
      </c>
      <c r="B3793" s="987" t="s">
        <v>1125</v>
      </c>
      <c r="C3793" s="991">
        <f>SUM(C3795:C3795)</f>
        <v>0</v>
      </c>
      <c r="D3793" s="991">
        <f t="shared" ref="D3793:F3793" si="760">SUM(D3795:D3795)</f>
        <v>0</v>
      </c>
      <c r="E3793" s="991">
        <f t="shared" si="760"/>
        <v>0</v>
      </c>
      <c r="F3793" s="991">
        <f t="shared" si="760"/>
        <v>0</v>
      </c>
    </row>
    <row r="3794" spans="1:6" ht="17.25" customHeight="1" x14ac:dyDescent="0.25">
      <c r="A3794" s="1070">
        <v>2101</v>
      </c>
      <c r="B3794" s="987" t="s">
        <v>1126</v>
      </c>
      <c r="C3794" s="813"/>
      <c r="D3794" s="1019"/>
      <c r="E3794" s="1019"/>
      <c r="F3794" s="1019"/>
    </row>
    <row r="3795" spans="1:6" ht="17.25" customHeight="1" x14ac:dyDescent="0.25">
      <c r="A3795" s="1072">
        <v>210101</v>
      </c>
      <c r="B3795" s="969" t="s">
        <v>1127</v>
      </c>
      <c r="C3795" s="969"/>
      <c r="D3795" s="453"/>
      <c r="E3795" s="453"/>
      <c r="F3795" s="453"/>
    </row>
    <row r="3796" spans="1:6" x14ac:dyDescent="0.25">
      <c r="A3796" s="1070">
        <v>2202</v>
      </c>
      <c r="B3796" s="987" t="s">
        <v>1119</v>
      </c>
      <c r="C3796" s="997">
        <f>(C3841-C3793)</f>
        <v>650000</v>
      </c>
      <c r="D3796" s="997">
        <f t="shared" ref="D3796:F3796" si="761">(D3841-D3793)</f>
        <v>1050000</v>
      </c>
      <c r="E3796" s="997">
        <f t="shared" si="761"/>
        <v>1225440</v>
      </c>
      <c r="F3796" s="997">
        <f t="shared" si="761"/>
        <v>2100000</v>
      </c>
    </row>
    <row r="3797" spans="1:6" ht="27.75" customHeight="1" x14ac:dyDescent="0.25">
      <c r="A3797" s="1070">
        <v>220201</v>
      </c>
      <c r="B3797" s="987" t="s">
        <v>1129</v>
      </c>
      <c r="C3797" s="991">
        <f>SUM(C3798:C3799)</f>
        <v>150000</v>
      </c>
      <c r="D3797" s="991">
        <f t="shared" ref="D3797:F3797" si="762">SUM(D3798:D3799)</f>
        <v>210000</v>
      </c>
      <c r="E3797" s="991">
        <f t="shared" si="762"/>
        <v>150000</v>
      </c>
      <c r="F3797" s="991">
        <f t="shared" si="762"/>
        <v>300000</v>
      </c>
    </row>
    <row r="3798" spans="1:6" ht="17.25" customHeight="1" x14ac:dyDescent="0.25">
      <c r="A3798" s="1072">
        <v>22020101</v>
      </c>
      <c r="B3798" s="969" t="s">
        <v>1131</v>
      </c>
      <c r="C3798" s="969">
        <v>150000</v>
      </c>
      <c r="D3798" s="1008">
        <v>210000</v>
      </c>
      <c r="E3798" s="453">
        <v>150000</v>
      </c>
      <c r="F3798" s="438">
        <v>300000</v>
      </c>
    </row>
    <row r="3799" spans="1:6" x14ac:dyDescent="0.25">
      <c r="A3799" s="1072">
        <v>22020104</v>
      </c>
      <c r="B3799" s="969" t="s">
        <v>1253</v>
      </c>
      <c r="C3799" s="969">
        <v>0</v>
      </c>
      <c r="D3799" s="969">
        <v>0</v>
      </c>
      <c r="E3799" s="969">
        <v>0</v>
      </c>
      <c r="F3799" s="969">
        <v>0</v>
      </c>
    </row>
    <row r="3800" spans="1:6" x14ac:dyDescent="0.25">
      <c r="A3800" s="1070">
        <v>220202</v>
      </c>
      <c r="B3800" s="987" t="s">
        <v>1137</v>
      </c>
      <c r="C3800" s="991">
        <f>SUM(C3801:C3805)</f>
        <v>0</v>
      </c>
      <c r="D3800" s="991">
        <f t="shared" ref="D3800:F3800" si="763">SUM(D3801:D3805)</f>
        <v>0</v>
      </c>
      <c r="E3800" s="991">
        <f t="shared" si="763"/>
        <v>60000</v>
      </c>
      <c r="F3800" s="991">
        <f t="shared" si="763"/>
        <v>120000</v>
      </c>
    </row>
    <row r="3801" spans="1:6" x14ac:dyDescent="0.25">
      <c r="A3801" s="1072">
        <v>22020201</v>
      </c>
      <c r="B3801" s="969" t="s">
        <v>1139</v>
      </c>
      <c r="C3801" s="969">
        <v>0</v>
      </c>
      <c r="D3801" s="969">
        <v>0</v>
      </c>
      <c r="E3801" s="969">
        <v>0</v>
      </c>
      <c r="F3801" s="969">
        <v>0</v>
      </c>
    </row>
    <row r="3802" spans="1:6" x14ac:dyDescent="0.25">
      <c r="A3802" s="1072">
        <v>22020202</v>
      </c>
      <c r="B3802" s="969" t="s">
        <v>1141</v>
      </c>
      <c r="C3802" s="969">
        <v>0</v>
      </c>
      <c r="D3802" s="969">
        <v>0</v>
      </c>
      <c r="E3802" s="969">
        <v>0</v>
      </c>
      <c r="F3802" s="969">
        <v>0</v>
      </c>
    </row>
    <row r="3803" spans="1:6" x14ac:dyDescent="0.25">
      <c r="A3803" s="1072">
        <v>22020203</v>
      </c>
      <c r="B3803" s="969" t="s">
        <v>1143</v>
      </c>
      <c r="C3803" s="969">
        <v>0</v>
      </c>
      <c r="D3803" s="969">
        <v>0</v>
      </c>
      <c r="E3803" s="453">
        <v>24000</v>
      </c>
      <c r="F3803" s="428">
        <v>48000</v>
      </c>
    </row>
    <row r="3804" spans="1:6" x14ac:dyDescent="0.25">
      <c r="A3804" s="1072">
        <v>22020204</v>
      </c>
      <c r="B3804" s="969" t="s">
        <v>1145</v>
      </c>
      <c r="C3804" s="969">
        <v>0</v>
      </c>
      <c r="D3804" s="969">
        <v>0</v>
      </c>
      <c r="E3804" s="453">
        <v>36000</v>
      </c>
      <c r="F3804" s="428">
        <v>72000</v>
      </c>
    </row>
    <row r="3805" spans="1:6" x14ac:dyDescent="0.25">
      <c r="A3805" s="1072">
        <v>22020205</v>
      </c>
      <c r="B3805" s="969" t="s">
        <v>1147</v>
      </c>
      <c r="C3805" s="969">
        <v>0</v>
      </c>
      <c r="D3805" s="969">
        <v>0</v>
      </c>
      <c r="E3805" s="969">
        <v>0</v>
      </c>
      <c r="F3805" s="969">
        <v>0</v>
      </c>
    </row>
    <row r="3806" spans="1:6" x14ac:dyDescent="0.25">
      <c r="A3806" s="1070">
        <v>220203</v>
      </c>
      <c r="B3806" s="987" t="s">
        <v>1149</v>
      </c>
      <c r="C3806" s="991">
        <f>SUM(C3807:C3811)</f>
        <v>75000</v>
      </c>
      <c r="D3806" s="991">
        <f t="shared" ref="D3806:F3806" si="764">SUM(D3807:D3811)</f>
        <v>175000</v>
      </c>
      <c r="E3806" s="991">
        <f t="shared" si="764"/>
        <v>194500</v>
      </c>
      <c r="F3806" s="991">
        <f t="shared" si="764"/>
        <v>339000</v>
      </c>
    </row>
    <row r="3807" spans="1:6" x14ac:dyDescent="0.25">
      <c r="A3807" s="1072">
        <v>22020301</v>
      </c>
      <c r="B3807" s="969" t="s">
        <v>1151</v>
      </c>
      <c r="C3807" s="969">
        <v>75000</v>
      </c>
      <c r="D3807" s="453">
        <v>175000</v>
      </c>
      <c r="E3807" s="453">
        <v>139200</v>
      </c>
      <c r="F3807" s="438">
        <v>228400</v>
      </c>
    </row>
    <row r="3808" spans="1:6" x14ac:dyDescent="0.25">
      <c r="A3808" s="1072">
        <v>22020302</v>
      </c>
      <c r="B3808" s="969" t="s">
        <v>1153</v>
      </c>
      <c r="C3808" s="969">
        <v>0</v>
      </c>
      <c r="D3808" s="969">
        <v>0</v>
      </c>
      <c r="E3808" s="969">
        <v>0</v>
      </c>
      <c r="F3808" s="969">
        <v>0</v>
      </c>
    </row>
    <row r="3809" spans="1:6" x14ac:dyDescent="0.25">
      <c r="A3809" s="1072">
        <v>22020303</v>
      </c>
      <c r="B3809" s="969" t="s">
        <v>1239</v>
      </c>
      <c r="C3809" s="969">
        <v>0</v>
      </c>
      <c r="D3809" s="969">
        <v>0</v>
      </c>
      <c r="E3809" s="453">
        <v>36000</v>
      </c>
      <c r="F3809" s="428">
        <v>72000</v>
      </c>
    </row>
    <row r="3810" spans="1:6" x14ac:dyDescent="0.25">
      <c r="A3810" s="1072">
        <v>22020304</v>
      </c>
      <c r="B3810" s="969" t="s">
        <v>1157</v>
      </c>
      <c r="C3810" s="969">
        <v>0</v>
      </c>
      <c r="D3810" s="969">
        <v>0</v>
      </c>
      <c r="E3810" s="969">
        <v>0</v>
      </c>
      <c r="F3810" s="969">
        <v>0</v>
      </c>
    </row>
    <row r="3811" spans="1:6" x14ac:dyDescent="0.25">
      <c r="A3811" s="1072">
        <v>22020305</v>
      </c>
      <c r="B3811" s="969" t="s">
        <v>1159</v>
      </c>
      <c r="C3811" s="969">
        <v>0</v>
      </c>
      <c r="D3811" s="969">
        <v>0</v>
      </c>
      <c r="E3811" s="453">
        <v>19300</v>
      </c>
      <c r="F3811" s="428">
        <v>38600</v>
      </c>
    </row>
    <row r="3812" spans="1:6" x14ac:dyDescent="0.25">
      <c r="A3812" s="1070">
        <v>220204</v>
      </c>
      <c r="B3812" s="987" t="s">
        <v>1173</v>
      </c>
      <c r="C3812" s="991">
        <f>SUM(C3813:C3818)</f>
        <v>225000</v>
      </c>
      <c r="D3812" s="991">
        <f t="shared" ref="D3812:F3812" si="765">SUM(D3813:D3818)</f>
        <v>385000</v>
      </c>
      <c r="E3812" s="991">
        <f t="shared" si="765"/>
        <v>400000</v>
      </c>
      <c r="F3812" s="991">
        <f t="shared" si="765"/>
        <v>278620</v>
      </c>
    </row>
    <row r="3813" spans="1:6" x14ac:dyDescent="0.25">
      <c r="A3813" s="1072">
        <v>22020401</v>
      </c>
      <c r="B3813" s="969" t="s">
        <v>1175</v>
      </c>
      <c r="C3813" s="969">
        <v>150000</v>
      </c>
      <c r="D3813" s="453">
        <v>210000</v>
      </c>
      <c r="E3813" s="453">
        <v>200000</v>
      </c>
      <c r="F3813" s="438">
        <v>177080</v>
      </c>
    </row>
    <row r="3814" spans="1:6" x14ac:dyDescent="0.25">
      <c r="A3814" s="1072">
        <v>22020402</v>
      </c>
      <c r="B3814" s="969" t="s">
        <v>1177</v>
      </c>
      <c r="C3814" s="969">
        <v>75000</v>
      </c>
      <c r="D3814" s="453">
        <v>175000</v>
      </c>
      <c r="E3814" s="453">
        <v>200000</v>
      </c>
      <c r="F3814" s="438">
        <v>77540</v>
      </c>
    </row>
    <row r="3815" spans="1:6" x14ac:dyDescent="0.25">
      <c r="A3815" s="1072">
        <v>22020403</v>
      </c>
      <c r="B3815" s="969" t="s">
        <v>1179</v>
      </c>
      <c r="C3815" s="969">
        <v>0</v>
      </c>
      <c r="D3815" s="969">
        <v>0</v>
      </c>
      <c r="E3815" s="453">
        <v>0</v>
      </c>
      <c r="F3815" s="428">
        <v>0</v>
      </c>
    </row>
    <row r="3816" spans="1:6" x14ac:dyDescent="0.25">
      <c r="A3816" s="1072">
        <v>22020404</v>
      </c>
      <c r="B3816" s="969" t="s">
        <v>1181</v>
      </c>
      <c r="C3816" s="969">
        <v>0</v>
      </c>
      <c r="D3816" s="969">
        <v>0</v>
      </c>
      <c r="E3816" s="453">
        <v>0</v>
      </c>
      <c r="F3816" s="428">
        <v>0</v>
      </c>
    </row>
    <row r="3817" spans="1:6" x14ac:dyDescent="0.25">
      <c r="A3817" s="1072">
        <v>22020405</v>
      </c>
      <c r="B3817" s="969" t="s">
        <v>1183</v>
      </c>
      <c r="C3817" s="969">
        <v>0</v>
      </c>
      <c r="D3817" s="969">
        <v>0</v>
      </c>
      <c r="E3817" s="453">
        <v>0</v>
      </c>
      <c r="F3817" s="428">
        <v>24000</v>
      </c>
    </row>
    <row r="3818" spans="1:6" x14ac:dyDescent="0.25">
      <c r="A3818" s="1072">
        <v>22020406</v>
      </c>
      <c r="B3818" s="969" t="s">
        <v>1185</v>
      </c>
      <c r="C3818" s="969">
        <v>0</v>
      </c>
      <c r="D3818" s="969">
        <v>0</v>
      </c>
      <c r="E3818" s="453">
        <v>0</v>
      </c>
      <c r="F3818" s="453">
        <v>0</v>
      </c>
    </row>
    <row r="3819" spans="1:6" x14ac:dyDescent="0.25">
      <c r="A3819" s="1070">
        <v>220205</v>
      </c>
      <c r="B3819" s="987" t="s">
        <v>1189</v>
      </c>
      <c r="C3819" s="991">
        <f>SUM(C3820:C3821)</f>
        <v>0</v>
      </c>
      <c r="D3819" s="991">
        <f t="shared" ref="D3819:F3819" si="766">SUM(D3820:D3821)</f>
        <v>0</v>
      </c>
      <c r="E3819" s="991">
        <f t="shared" si="766"/>
        <v>0</v>
      </c>
      <c r="F3819" s="991">
        <f t="shared" si="766"/>
        <v>0</v>
      </c>
    </row>
    <row r="3820" spans="1:6" x14ac:dyDescent="0.25">
      <c r="A3820" s="1072">
        <v>22020501</v>
      </c>
      <c r="B3820" s="969" t="s">
        <v>1368</v>
      </c>
      <c r="C3820" s="428">
        <v>0</v>
      </c>
      <c r="D3820" s="428">
        <v>0</v>
      </c>
      <c r="E3820" s="428">
        <v>0</v>
      </c>
      <c r="F3820" s="428">
        <v>0</v>
      </c>
    </row>
    <row r="3821" spans="1:6" x14ac:dyDescent="0.25">
      <c r="A3821" s="1072">
        <v>22020502</v>
      </c>
      <c r="B3821" s="969" t="s">
        <v>1193</v>
      </c>
      <c r="C3821" s="428">
        <v>0</v>
      </c>
      <c r="D3821" s="428">
        <v>0</v>
      </c>
      <c r="E3821" s="428">
        <v>0</v>
      </c>
      <c r="F3821" s="428">
        <v>0</v>
      </c>
    </row>
    <row r="3822" spans="1:6" x14ac:dyDescent="0.25">
      <c r="A3822" s="1070">
        <v>220206</v>
      </c>
      <c r="B3822" s="987" t="s">
        <v>1195</v>
      </c>
      <c r="C3822" s="991">
        <f>SUM(C3823:C3824)</f>
        <v>0</v>
      </c>
      <c r="D3822" s="991">
        <f t="shared" ref="D3822:F3822" si="767">SUM(D3823:D3824)</f>
        <v>0</v>
      </c>
      <c r="E3822" s="991">
        <f t="shared" si="767"/>
        <v>0</v>
      </c>
      <c r="F3822" s="991">
        <f t="shared" si="767"/>
        <v>0</v>
      </c>
    </row>
    <row r="3823" spans="1:6" x14ac:dyDescent="0.25">
      <c r="A3823" s="1072">
        <v>22020601</v>
      </c>
      <c r="B3823" s="969" t="s">
        <v>1197</v>
      </c>
      <c r="C3823" s="428">
        <v>0</v>
      </c>
      <c r="D3823" s="428">
        <v>0</v>
      </c>
      <c r="E3823" s="428">
        <v>0</v>
      </c>
      <c r="F3823" s="428">
        <v>0</v>
      </c>
    </row>
    <row r="3824" spans="1:6" x14ac:dyDescent="0.25">
      <c r="A3824" s="1072">
        <v>22020605</v>
      </c>
      <c r="B3824" s="969" t="s">
        <v>1205</v>
      </c>
      <c r="C3824" s="428">
        <v>0</v>
      </c>
      <c r="D3824" s="428">
        <v>0</v>
      </c>
      <c r="E3824" s="428">
        <v>0</v>
      </c>
      <c r="F3824" s="428">
        <v>0</v>
      </c>
    </row>
    <row r="3825" spans="1:6" x14ac:dyDescent="0.25">
      <c r="A3825" s="1070">
        <v>220207</v>
      </c>
      <c r="B3825" s="987" t="s">
        <v>1207</v>
      </c>
      <c r="C3825" s="991">
        <f>SUM(C3826:C3829)</f>
        <v>0</v>
      </c>
      <c r="D3825" s="991">
        <f t="shared" ref="D3825:F3825" si="768">SUM(D3826:D3829)</f>
        <v>0</v>
      </c>
      <c r="E3825" s="991">
        <f t="shared" si="768"/>
        <v>0</v>
      </c>
      <c r="F3825" s="991">
        <f t="shared" si="768"/>
        <v>0</v>
      </c>
    </row>
    <row r="3826" spans="1:6" x14ac:dyDescent="0.25">
      <c r="A3826" s="1072">
        <v>22020701</v>
      </c>
      <c r="B3826" s="969" t="s">
        <v>1209</v>
      </c>
      <c r="C3826" s="428">
        <v>0</v>
      </c>
      <c r="D3826" s="428">
        <v>0</v>
      </c>
      <c r="E3826" s="428">
        <v>0</v>
      </c>
      <c r="F3826" s="428">
        <v>0</v>
      </c>
    </row>
    <row r="3827" spans="1:6" x14ac:dyDescent="0.25">
      <c r="A3827" s="1072">
        <v>22020702</v>
      </c>
      <c r="B3827" s="969" t="s">
        <v>1211</v>
      </c>
      <c r="C3827" s="428">
        <v>0</v>
      </c>
      <c r="D3827" s="428">
        <v>0</v>
      </c>
      <c r="E3827" s="428">
        <v>0</v>
      </c>
      <c r="F3827" s="428">
        <v>0</v>
      </c>
    </row>
    <row r="3828" spans="1:6" x14ac:dyDescent="0.25">
      <c r="A3828" s="1072">
        <v>22020703</v>
      </c>
      <c r="B3828" s="969" t="s">
        <v>1213</v>
      </c>
      <c r="C3828" s="428">
        <v>0</v>
      </c>
      <c r="D3828" s="428">
        <v>0</v>
      </c>
      <c r="E3828" s="428">
        <v>0</v>
      </c>
      <c r="F3828" s="428">
        <v>0</v>
      </c>
    </row>
    <row r="3829" spans="1:6" x14ac:dyDescent="0.25">
      <c r="A3829" s="1072">
        <v>22020704</v>
      </c>
      <c r="B3829" s="969" t="s">
        <v>1215</v>
      </c>
      <c r="C3829" s="428">
        <v>0</v>
      </c>
      <c r="D3829" s="428">
        <v>0</v>
      </c>
      <c r="E3829" s="428">
        <v>0</v>
      </c>
      <c r="F3829" s="428">
        <v>0</v>
      </c>
    </row>
    <row r="3830" spans="1:6" x14ac:dyDescent="0.25">
      <c r="A3830" s="1070">
        <v>220208</v>
      </c>
      <c r="B3830" s="987" t="s">
        <v>1217</v>
      </c>
      <c r="C3830" s="991">
        <f>SUM(C3831:C3832)</f>
        <v>0</v>
      </c>
      <c r="D3830" s="991">
        <f t="shared" ref="D3830:F3830" si="769">SUM(D3831:D3832)</f>
        <v>0</v>
      </c>
      <c r="E3830" s="991">
        <f t="shared" si="769"/>
        <v>140940</v>
      </c>
      <c r="F3830" s="991">
        <f t="shared" si="769"/>
        <v>281880</v>
      </c>
    </row>
    <row r="3831" spans="1:6" x14ac:dyDescent="0.25">
      <c r="A3831" s="1072">
        <v>22020801</v>
      </c>
      <c r="B3831" s="969" t="s">
        <v>1219</v>
      </c>
      <c r="C3831" s="969"/>
      <c r="D3831" s="453"/>
      <c r="E3831" s="453">
        <v>140940</v>
      </c>
      <c r="F3831" s="428">
        <v>167040</v>
      </c>
    </row>
    <row r="3832" spans="1:6" x14ac:dyDescent="0.25">
      <c r="A3832" s="1072">
        <v>22020803</v>
      </c>
      <c r="B3832" s="969" t="s">
        <v>1223</v>
      </c>
      <c r="C3832" s="969">
        <v>0</v>
      </c>
      <c r="D3832" s="453"/>
      <c r="E3832" s="453"/>
      <c r="F3832" s="428">
        <v>114840</v>
      </c>
    </row>
    <row r="3833" spans="1:6" x14ac:dyDescent="0.25">
      <c r="A3833" s="1070">
        <v>220210</v>
      </c>
      <c r="B3833" s="987" t="s">
        <v>1227</v>
      </c>
      <c r="C3833" s="991">
        <f>SUM(C3834:C3840)</f>
        <v>200000</v>
      </c>
      <c r="D3833" s="991">
        <f t="shared" ref="D3833:F3833" si="770">SUM(D3834:D3840)</f>
        <v>280000</v>
      </c>
      <c r="E3833" s="991">
        <f t="shared" si="770"/>
        <v>280000</v>
      </c>
      <c r="F3833" s="991">
        <f t="shared" si="770"/>
        <v>780500</v>
      </c>
    </row>
    <row r="3834" spans="1:6" x14ac:dyDescent="0.25">
      <c r="A3834" s="1073">
        <v>22021001</v>
      </c>
      <c r="B3834" s="969" t="s">
        <v>1228</v>
      </c>
      <c r="C3834" s="969">
        <v>0</v>
      </c>
      <c r="D3834" s="453">
        <v>0</v>
      </c>
      <c r="E3834" s="453">
        <v>0</v>
      </c>
      <c r="F3834" s="428">
        <v>180000</v>
      </c>
    </row>
    <row r="3835" spans="1:6" x14ac:dyDescent="0.25">
      <c r="A3835" s="1073">
        <v>22021003</v>
      </c>
      <c r="B3835" s="969" t="s">
        <v>1229</v>
      </c>
      <c r="C3835" s="969">
        <v>0</v>
      </c>
      <c r="D3835" s="453">
        <v>0</v>
      </c>
      <c r="E3835" s="453">
        <v>0</v>
      </c>
      <c r="F3835" s="428">
        <v>50000</v>
      </c>
    </row>
    <row r="3836" spans="1:6" x14ac:dyDescent="0.25">
      <c r="A3836" s="1073">
        <v>22021006</v>
      </c>
      <c r="B3836" s="969" t="s">
        <v>1231</v>
      </c>
      <c r="C3836" s="969">
        <v>0</v>
      </c>
      <c r="D3836" s="453">
        <v>0</v>
      </c>
      <c r="E3836" s="453">
        <v>0</v>
      </c>
      <c r="F3836" s="428">
        <v>60000</v>
      </c>
    </row>
    <row r="3837" spans="1:6" x14ac:dyDescent="0.25">
      <c r="A3837" s="1073">
        <v>22021007</v>
      </c>
      <c r="B3837" s="969" t="s">
        <v>1243</v>
      </c>
      <c r="C3837" s="969">
        <v>0</v>
      </c>
      <c r="D3837" s="453">
        <v>0</v>
      </c>
      <c r="E3837" s="453">
        <v>0</v>
      </c>
      <c r="F3837" s="428">
        <v>0</v>
      </c>
    </row>
    <row r="3838" spans="1:6" x14ac:dyDescent="0.25">
      <c r="A3838" s="1073">
        <v>22021014</v>
      </c>
      <c r="B3838" s="969" t="s">
        <v>1300</v>
      </c>
      <c r="C3838" s="969">
        <v>0</v>
      </c>
      <c r="D3838" s="453">
        <v>0</v>
      </c>
      <c r="E3838" s="453">
        <v>0</v>
      </c>
      <c r="F3838" s="428">
        <v>10500</v>
      </c>
    </row>
    <row r="3839" spans="1:6" x14ac:dyDescent="0.25">
      <c r="A3839" s="1073">
        <v>22021022</v>
      </c>
      <c r="B3839" s="969" t="s">
        <v>1234</v>
      </c>
      <c r="C3839" s="969">
        <v>0</v>
      </c>
      <c r="D3839" s="453">
        <v>0</v>
      </c>
      <c r="E3839" s="808">
        <v>0</v>
      </c>
      <c r="F3839" s="428">
        <v>0</v>
      </c>
    </row>
    <row r="3840" spans="1:6" x14ac:dyDescent="0.25">
      <c r="A3840" s="1073">
        <v>22021023</v>
      </c>
      <c r="B3840" s="969" t="s">
        <v>1235</v>
      </c>
      <c r="C3840" s="969">
        <v>200000</v>
      </c>
      <c r="D3840" s="1137">
        <v>280000</v>
      </c>
      <c r="E3840" s="453">
        <v>280000</v>
      </c>
      <c r="F3840" s="438">
        <v>480000</v>
      </c>
    </row>
    <row r="3841" spans="1:6" x14ac:dyDescent="0.25">
      <c r="A3841" s="987"/>
      <c r="B3841" s="978" t="s">
        <v>2749</v>
      </c>
      <c r="C3841" s="1138">
        <f>SUM(C3793,C3797,C3800,C3806,C3812,C3819,C3822,C3825,C3830,C3833)</f>
        <v>650000</v>
      </c>
      <c r="D3841" s="1138">
        <f t="shared" ref="D3841:F3841" si="771">SUM(D3793,D3797,D3800,D3806,D3812,D3819,D3822,D3825,D3830,D3833)</f>
        <v>1050000</v>
      </c>
      <c r="E3841" s="1138">
        <f t="shared" si="771"/>
        <v>1225440</v>
      </c>
      <c r="F3841" s="1138">
        <f t="shared" si="771"/>
        <v>2100000</v>
      </c>
    </row>
    <row r="3842" spans="1:6" s="381" customFormat="1" x14ac:dyDescent="0.25">
      <c r="A3842" s="968"/>
      <c r="B3842" s="1207"/>
      <c r="C3842" s="1207"/>
      <c r="D3842" s="1207"/>
      <c r="E3842" s="1207"/>
      <c r="F3842" s="1005"/>
    </row>
    <row r="3843" spans="1:6" ht="15" customHeight="1" x14ac:dyDescent="0.25">
      <c r="A3843" s="1456" t="s">
        <v>2633</v>
      </c>
      <c r="B3843" s="1456"/>
      <c r="C3843" s="1108"/>
      <c r="D3843" s="437"/>
      <c r="E3843" s="437"/>
      <c r="F3843" s="437"/>
    </row>
    <row r="3844" spans="1:6" ht="15" customHeight="1" x14ac:dyDescent="0.25">
      <c r="A3844" s="1452" t="s">
        <v>2750</v>
      </c>
      <c r="B3844" s="1452"/>
      <c r="C3844" s="813"/>
      <c r="D3844" s="437"/>
      <c r="E3844" s="437"/>
      <c r="F3844" s="437"/>
    </row>
    <row r="3845" spans="1:6" x14ac:dyDescent="0.25">
      <c r="A3845" s="1070">
        <v>21</v>
      </c>
      <c r="B3845" s="987" t="s">
        <v>1125</v>
      </c>
      <c r="C3845" s="966">
        <f>SUM(C3847:C3847)</f>
        <v>2080881013</v>
      </c>
      <c r="D3845" s="966">
        <f t="shared" ref="D3845:F3845" si="772">SUM(D3847:D3847)</f>
        <v>2241867126</v>
      </c>
      <c r="E3845" s="966">
        <f t="shared" si="772"/>
        <v>2241867126</v>
      </c>
      <c r="F3845" s="966">
        <f t="shared" si="772"/>
        <v>2382769720</v>
      </c>
    </row>
    <row r="3846" spans="1:6" s="812" customFormat="1" x14ac:dyDescent="0.25">
      <c r="A3846" s="1071">
        <v>2101</v>
      </c>
      <c r="B3846" s="813" t="s">
        <v>1126</v>
      </c>
      <c r="C3846" s="813"/>
      <c r="D3846" s="428"/>
      <c r="E3846" s="428">
        <v>0</v>
      </c>
      <c r="F3846" s="427"/>
    </row>
    <row r="3847" spans="1:6" ht="17.25" customHeight="1" x14ac:dyDescent="0.25">
      <c r="A3847" s="1072">
        <v>210101</v>
      </c>
      <c r="B3847" s="969" t="s">
        <v>1127</v>
      </c>
      <c r="C3847" s="969">
        <v>2080881013</v>
      </c>
      <c r="D3847" s="437">
        <v>2241867126</v>
      </c>
      <c r="E3847" s="437">
        <v>2241867126</v>
      </c>
      <c r="F3847" s="428">
        <v>2382769720</v>
      </c>
    </row>
    <row r="3848" spans="1:6" x14ac:dyDescent="0.25">
      <c r="A3848" s="1070">
        <v>2202</v>
      </c>
      <c r="B3848" s="987" t="s">
        <v>1119</v>
      </c>
      <c r="C3848" s="997">
        <f>(C3902-C3845)</f>
        <v>29447500</v>
      </c>
      <c r="D3848" s="997">
        <f t="shared" ref="D3848:F3848" si="773">(D3902-D3845)</f>
        <v>37086204.159999847</v>
      </c>
      <c r="E3848" s="997">
        <f t="shared" si="773"/>
        <v>60080297</v>
      </c>
      <c r="F3848" s="997">
        <f t="shared" si="773"/>
        <v>85793578</v>
      </c>
    </row>
    <row r="3849" spans="1:6" x14ac:dyDescent="0.25">
      <c r="A3849" s="1070">
        <v>220201</v>
      </c>
      <c r="B3849" s="987" t="s">
        <v>1129</v>
      </c>
      <c r="C3849" s="966">
        <f>SUM(C3850:C3851)</f>
        <v>718000</v>
      </c>
      <c r="D3849" s="966">
        <f t="shared" ref="D3849:F3849" si="774">SUM(D3850:D3851)</f>
        <v>2352852</v>
      </c>
      <c r="E3849" s="966">
        <f t="shared" si="774"/>
        <v>2696767</v>
      </c>
      <c r="F3849" s="966">
        <f t="shared" si="774"/>
        <v>4000000</v>
      </c>
    </row>
    <row r="3850" spans="1:6" x14ac:dyDescent="0.25">
      <c r="A3850" s="1072">
        <v>22020101</v>
      </c>
      <c r="B3850" s="969" t="s">
        <v>1131</v>
      </c>
      <c r="C3850" s="969">
        <v>718000</v>
      </c>
      <c r="D3850" s="437">
        <v>2352852</v>
      </c>
      <c r="E3850" s="437">
        <v>2696767</v>
      </c>
      <c r="F3850" s="438">
        <v>4000000</v>
      </c>
    </row>
    <row r="3851" spans="1:6" x14ac:dyDescent="0.25">
      <c r="A3851" s="1072">
        <v>22020104</v>
      </c>
      <c r="B3851" s="969" t="s">
        <v>1253</v>
      </c>
      <c r="C3851" s="437">
        <v>0</v>
      </c>
      <c r="D3851" s="437">
        <v>0</v>
      </c>
      <c r="E3851" s="437">
        <v>0</v>
      </c>
      <c r="F3851" s="437">
        <v>0</v>
      </c>
    </row>
    <row r="3852" spans="1:6" x14ac:dyDescent="0.25">
      <c r="A3852" s="1070">
        <v>220202</v>
      </c>
      <c r="B3852" s="987" t="s">
        <v>1137</v>
      </c>
      <c r="C3852" s="966">
        <f>SUM(C3853:C3857)</f>
        <v>0</v>
      </c>
      <c r="D3852" s="966">
        <f t="shared" ref="D3852:F3852" si="775">SUM(D3853:D3857)</f>
        <v>240000</v>
      </c>
      <c r="E3852" s="966">
        <f t="shared" si="775"/>
        <v>360000</v>
      </c>
      <c r="F3852" s="966">
        <f t="shared" si="775"/>
        <v>360000</v>
      </c>
    </row>
    <row r="3853" spans="1:6" x14ac:dyDescent="0.25">
      <c r="A3853" s="1072">
        <v>22020201</v>
      </c>
      <c r="B3853" s="969" t="s">
        <v>1139</v>
      </c>
      <c r="C3853" s="437">
        <v>0</v>
      </c>
      <c r="D3853" s="437">
        <v>0</v>
      </c>
      <c r="E3853" s="437">
        <v>0</v>
      </c>
      <c r="F3853" s="437">
        <v>0</v>
      </c>
    </row>
    <row r="3854" spans="1:6" x14ac:dyDescent="0.25">
      <c r="A3854" s="1072">
        <v>22020202</v>
      </c>
      <c r="B3854" s="969" t="s">
        <v>1141</v>
      </c>
      <c r="C3854" s="437">
        <v>0</v>
      </c>
      <c r="D3854" s="437">
        <v>0</v>
      </c>
      <c r="E3854" s="437">
        <v>0</v>
      </c>
      <c r="F3854" s="437">
        <v>0</v>
      </c>
    </row>
    <row r="3855" spans="1:6" x14ac:dyDescent="0.25">
      <c r="A3855" s="1072">
        <v>22020203</v>
      </c>
      <c r="B3855" s="969" t="s">
        <v>1143</v>
      </c>
      <c r="C3855" s="437">
        <v>0</v>
      </c>
      <c r="D3855" s="437">
        <v>0</v>
      </c>
      <c r="E3855" s="437">
        <v>0</v>
      </c>
      <c r="F3855" s="437">
        <v>0</v>
      </c>
    </row>
    <row r="3856" spans="1:6" x14ac:dyDescent="0.25">
      <c r="A3856" s="1072">
        <v>22020204</v>
      </c>
      <c r="B3856" s="969" t="s">
        <v>1145</v>
      </c>
      <c r="C3856" s="437">
        <v>0</v>
      </c>
      <c r="D3856" s="437">
        <v>240000</v>
      </c>
      <c r="E3856" s="437">
        <v>360000</v>
      </c>
      <c r="F3856" s="428">
        <v>360000</v>
      </c>
    </row>
    <row r="3857" spans="1:6" x14ac:dyDescent="0.25">
      <c r="A3857" s="1072">
        <v>22020205</v>
      </c>
      <c r="B3857" s="969" t="s">
        <v>1147</v>
      </c>
      <c r="C3857" s="437">
        <v>0</v>
      </c>
      <c r="D3857" s="437">
        <v>0</v>
      </c>
      <c r="E3857" s="437">
        <v>0</v>
      </c>
      <c r="F3857" s="437">
        <v>0</v>
      </c>
    </row>
    <row r="3858" spans="1:6" x14ac:dyDescent="0.25">
      <c r="A3858" s="1070">
        <v>220203</v>
      </c>
      <c r="B3858" s="987" t="s">
        <v>1149</v>
      </c>
      <c r="C3858" s="966">
        <f>SUM(C3859:C3864)</f>
        <v>1200000</v>
      </c>
      <c r="D3858" s="966">
        <f t="shared" ref="D3858:F3858" si="776">SUM(D3859:D3864)</f>
        <v>2718453.16</v>
      </c>
      <c r="E3858" s="966">
        <f t="shared" si="776"/>
        <v>4656880</v>
      </c>
      <c r="F3858" s="966">
        <f t="shared" si="776"/>
        <v>5637200</v>
      </c>
    </row>
    <row r="3859" spans="1:6" x14ac:dyDescent="0.25">
      <c r="A3859" s="1072">
        <v>22020301</v>
      </c>
      <c r="B3859" s="969" t="s">
        <v>1151</v>
      </c>
      <c r="C3859" s="969">
        <v>800000</v>
      </c>
      <c r="D3859" s="428">
        <v>1226920</v>
      </c>
      <c r="E3859" s="428">
        <v>1319880</v>
      </c>
      <c r="F3859" s="445">
        <v>2000000</v>
      </c>
    </row>
    <row r="3860" spans="1:6" x14ac:dyDescent="0.25">
      <c r="A3860" s="1072">
        <v>22020302</v>
      </c>
      <c r="B3860" s="969" t="s">
        <v>1153</v>
      </c>
      <c r="C3860" s="969">
        <v>0</v>
      </c>
      <c r="D3860" s="437">
        <v>0</v>
      </c>
      <c r="E3860" s="437">
        <v>0</v>
      </c>
      <c r="F3860" s="437">
        <v>0</v>
      </c>
    </row>
    <row r="3861" spans="1:6" x14ac:dyDescent="0.25">
      <c r="A3861" s="1072">
        <v>22020303</v>
      </c>
      <c r="B3861" s="969" t="s">
        <v>1239</v>
      </c>
      <c r="C3861" s="969">
        <v>200000</v>
      </c>
      <c r="D3861" s="437">
        <v>415200</v>
      </c>
      <c r="E3861" s="437">
        <v>622800</v>
      </c>
      <c r="F3861" s="435">
        <v>734400</v>
      </c>
    </row>
    <row r="3862" spans="1:6" x14ac:dyDescent="0.25">
      <c r="A3862" s="1072">
        <v>22020304</v>
      </c>
      <c r="B3862" s="969" t="s">
        <v>1157</v>
      </c>
      <c r="C3862" s="969">
        <v>200000</v>
      </c>
      <c r="D3862" s="437">
        <v>343200</v>
      </c>
      <c r="E3862" s="437">
        <v>514800</v>
      </c>
      <c r="F3862" s="435">
        <v>702000</v>
      </c>
    </row>
    <row r="3863" spans="1:6" x14ac:dyDescent="0.25">
      <c r="A3863" s="1072">
        <v>22020305</v>
      </c>
      <c r="B3863" s="969" t="s">
        <v>2751</v>
      </c>
      <c r="C3863" s="969">
        <v>0</v>
      </c>
      <c r="D3863" s="428">
        <v>733133.16</v>
      </c>
      <c r="E3863" s="428">
        <v>2199400</v>
      </c>
      <c r="F3863" s="435">
        <v>2200800</v>
      </c>
    </row>
    <row r="3864" spans="1:6" x14ac:dyDescent="0.25">
      <c r="A3864" s="1072">
        <v>22020307</v>
      </c>
      <c r="B3864" s="969" t="s">
        <v>1163</v>
      </c>
      <c r="C3864" s="437">
        <v>0</v>
      </c>
      <c r="D3864" s="437">
        <v>0</v>
      </c>
      <c r="E3864" s="437">
        <v>0</v>
      </c>
      <c r="F3864" s="437">
        <v>0</v>
      </c>
    </row>
    <row r="3865" spans="1:6" x14ac:dyDescent="0.25">
      <c r="A3865" s="1070">
        <v>220204</v>
      </c>
      <c r="B3865" s="987" t="s">
        <v>1173</v>
      </c>
      <c r="C3865" s="966">
        <f>SUM(C3866:C3871)</f>
        <v>5513000</v>
      </c>
      <c r="D3865" s="966">
        <f t="shared" ref="D3865:F3865" si="777">SUM(D3866:D3871)</f>
        <v>2274110</v>
      </c>
      <c r="E3865" s="966">
        <f t="shared" si="777"/>
        <v>2961390</v>
      </c>
      <c r="F3865" s="966">
        <f t="shared" si="777"/>
        <v>4177834</v>
      </c>
    </row>
    <row r="3866" spans="1:6" ht="15.75" customHeight="1" x14ac:dyDescent="0.25">
      <c r="A3866" s="1072">
        <v>22020401</v>
      </c>
      <c r="B3866" s="969" t="s">
        <v>1175</v>
      </c>
      <c r="C3866" s="969">
        <v>680000</v>
      </c>
      <c r="D3866" s="437">
        <v>1375183</v>
      </c>
      <c r="E3866" s="437">
        <v>1688000</v>
      </c>
      <c r="F3866" s="438">
        <v>2508064</v>
      </c>
    </row>
    <row r="3867" spans="1:6" x14ac:dyDescent="0.25">
      <c r="A3867" s="1072">
        <v>22020402</v>
      </c>
      <c r="B3867" s="969" t="s">
        <v>1177</v>
      </c>
      <c r="C3867" s="969">
        <v>790000</v>
      </c>
      <c r="D3867" s="428">
        <v>207000</v>
      </c>
      <c r="E3867" s="428">
        <v>276000</v>
      </c>
      <c r="F3867" s="438">
        <v>276000</v>
      </c>
    </row>
    <row r="3868" spans="1:6" x14ac:dyDescent="0.25">
      <c r="A3868" s="1072">
        <v>22020403</v>
      </c>
      <c r="B3868" s="969" t="s">
        <v>1179</v>
      </c>
      <c r="C3868" s="969">
        <v>200000</v>
      </c>
      <c r="D3868" s="437">
        <v>271327</v>
      </c>
      <c r="E3868" s="437">
        <v>406990</v>
      </c>
      <c r="F3868" s="453">
        <v>500000</v>
      </c>
    </row>
    <row r="3869" spans="1:6" x14ac:dyDescent="0.25">
      <c r="A3869" s="1072">
        <v>22020404</v>
      </c>
      <c r="B3869" s="969" t="s">
        <v>1181</v>
      </c>
      <c r="C3869" s="969">
        <v>720000</v>
      </c>
      <c r="D3869" s="428">
        <v>307000</v>
      </c>
      <c r="E3869" s="428">
        <v>420000</v>
      </c>
      <c r="F3869" s="438">
        <v>464970</v>
      </c>
    </row>
    <row r="3870" spans="1:6" x14ac:dyDescent="0.25">
      <c r="A3870" s="1072">
        <v>22020405</v>
      </c>
      <c r="B3870" s="969" t="s">
        <v>1183</v>
      </c>
      <c r="C3870" s="969">
        <v>200000</v>
      </c>
      <c r="D3870" s="437">
        <v>113600</v>
      </c>
      <c r="E3870" s="437">
        <v>170400</v>
      </c>
      <c r="F3870" s="438">
        <v>428800</v>
      </c>
    </row>
    <row r="3871" spans="1:6" x14ac:dyDescent="0.25">
      <c r="A3871" s="1072">
        <v>22020406</v>
      </c>
      <c r="B3871" s="969" t="s">
        <v>1185</v>
      </c>
      <c r="C3871" s="969">
        <v>2923000</v>
      </c>
      <c r="D3871" s="437">
        <v>0</v>
      </c>
      <c r="E3871" s="437">
        <v>0</v>
      </c>
      <c r="F3871" s="437">
        <v>0</v>
      </c>
    </row>
    <row r="3872" spans="1:6" x14ac:dyDescent="0.25">
      <c r="A3872" s="1070">
        <v>220205</v>
      </c>
      <c r="B3872" s="987" t="s">
        <v>1189</v>
      </c>
      <c r="C3872" s="966">
        <f>SUM(C3873:C3875)</f>
        <v>2431500</v>
      </c>
      <c r="D3872" s="966">
        <f t="shared" ref="D3872:F3872" si="778">SUM(D3873:D3875)</f>
        <v>3747000</v>
      </c>
      <c r="E3872" s="966">
        <f t="shared" si="778"/>
        <v>3678000</v>
      </c>
      <c r="F3872" s="966">
        <f t="shared" si="778"/>
        <v>4500000</v>
      </c>
    </row>
    <row r="3873" spans="1:6" ht="17.25" customHeight="1" x14ac:dyDescent="0.25">
      <c r="A3873" s="1072">
        <v>22020501</v>
      </c>
      <c r="B3873" s="969" t="s">
        <v>1191</v>
      </c>
      <c r="C3873" s="437">
        <v>0</v>
      </c>
      <c r="D3873" s="437">
        <v>1407000</v>
      </c>
      <c r="E3873" s="437">
        <v>1000000</v>
      </c>
      <c r="F3873" s="435">
        <v>1500000</v>
      </c>
    </row>
    <row r="3874" spans="1:6" ht="30" customHeight="1" x14ac:dyDescent="0.25">
      <c r="A3874" s="1072">
        <v>22020503</v>
      </c>
      <c r="B3874" s="969" t="s">
        <v>1307</v>
      </c>
      <c r="C3874" s="437">
        <v>2431500</v>
      </c>
      <c r="D3874" s="437">
        <v>2340000</v>
      </c>
      <c r="E3874" s="437">
        <v>2678000</v>
      </c>
      <c r="F3874" s="438">
        <v>3000000</v>
      </c>
    </row>
    <row r="3875" spans="1:6" ht="19.5" customHeight="1" x14ac:dyDescent="0.25">
      <c r="A3875" s="1072">
        <v>22020502</v>
      </c>
      <c r="B3875" s="969" t="s">
        <v>1193</v>
      </c>
      <c r="C3875" s="437">
        <v>0</v>
      </c>
      <c r="D3875" s="437">
        <v>0</v>
      </c>
      <c r="E3875" s="437">
        <v>0</v>
      </c>
      <c r="F3875" s="437">
        <v>0</v>
      </c>
    </row>
    <row r="3876" spans="1:6" ht="18" customHeight="1" x14ac:dyDescent="0.25">
      <c r="A3876" s="1070">
        <v>220206</v>
      </c>
      <c r="B3876" s="987" t="s">
        <v>1195</v>
      </c>
      <c r="C3876" s="966">
        <f>SUM(C3877:C3877)</f>
        <v>0</v>
      </c>
      <c r="D3876" s="966">
        <f t="shared" ref="D3876:F3876" si="779">SUM(D3877:D3877)</f>
        <v>299950</v>
      </c>
      <c r="E3876" s="966">
        <f t="shared" si="779"/>
        <v>400000</v>
      </c>
      <c r="F3876" s="966">
        <f t="shared" si="779"/>
        <v>400000</v>
      </c>
    </row>
    <row r="3877" spans="1:6" ht="18" customHeight="1" x14ac:dyDescent="0.25">
      <c r="A3877" s="1072">
        <v>22020605</v>
      </c>
      <c r="B3877" s="969" t="s">
        <v>1205</v>
      </c>
      <c r="C3877" s="969"/>
      <c r="D3877" s="437">
        <v>299950</v>
      </c>
      <c r="E3877" s="437">
        <v>400000</v>
      </c>
      <c r="F3877" s="437">
        <v>400000</v>
      </c>
    </row>
    <row r="3878" spans="1:6" ht="18" customHeight="1" x14ac:dyDescent="0.25">
      <c r="A3878" s="1070">
        <v>220207</v>
      </c>
      <c r="B3878" s="987" t="s">
        <v>1207</v>
      </c>
      <c r="C3878" s="966">
        <f>SUM(C3879:C3884)</f>
        <v>0</v>
      </c>
      <c r="D3878" s="966">
        <f t="shared" ref="D3878:F3878" si="780">SUM(D3879:D3884)</f>
        <v>0</v>
      </c>
      <c r="E3878" s="966">
        <f t="shared" si="780"/>
        <v>0</v>
      </c>
      <c r="F3878" s="966">
        <f t="shared" si="780"/>
        <v>0</v>
      </c>
    </row>
    <row r="3879" spans="1:6" ht="18" customHeight="1" x14ac:dyDescent="0.25">
      <c r="A3879" s="1072">
        <v>22020701</v>
      </c>
      <c r="B3879" s="969" t="s">
        <v>1209</v>
      </c>
      <c r="C3879" s="437">
        <v>0</v>
      </c>
      <c r="D3879" s="437">
        <v>0</v>
      </c>
      <c r="E3879" s="437">
        <v>0</v>
      </c>
      <c r="F3879" s="437">
        <v>0</v>
      </c>
    </row>
    <row r="3880" spans="1:6" ht="18" customHeight="1" x14ac:dyDescent="0.25">
      <c r="A3880" s="1072">
        <v>22020702</v>
      </c>
      <c r="B3880" s="969" t="s">
        <v>1211</v>
      </c>
      <c r="C3880" s="437">
        <v>0</v>
      </c>
      <c r="D3880" s="437">
        <v>0</v>
      </c>
      <c r="E3880" s="437">
        <v>0</v>
      </c>
      <c r="F3880" s="437">
        <v>0</v>
      </c>
    </row>
    <row r="3881" spans="1:6" ht="18" customHeight="1" x14ac:dyDescent="0.25">
      <c r="A3881" s="1072">
        <v>22020703</v>
      </c>
      <c r="B3881" s="969" t="s">
        <v>1213</v>
      </c>
      <c r="C3881" s="437">
        <v>0</v>
      </c>
      <c r="D3881" s="437">
        <v>0</v>
      </c>
      <c r="E3881" s="437">
        <v>0</v>
      </c>
      <c r="F3881" s="437">
        <v>0</v>
      </c>
    </row>
    <row r="3882" spans="1:6" ht="18" customHeight="1" x14ac:dyDescent="0.25">
      <c r="A3882" s="1072">
        <v>22020704</v>
      </c>
      <c r="B3882" s="969" t="s">
        <v>1215</v>
      </c>
      <c r="C3882" s="437">
        <v>0</v>
      </c>
      <c r="D3882" s="437">
        <v>0</v>
      </c>
      <c r="E3882" s="437">
        <v>0</v>
      </c>
      <c r="F3882" s="437">
        <v>0</v>
      </c>
    </row>
    <row r="3883" spans="1:6" ht="18" customHeight="1" x14ac:dyDescent="0.25">
      <c r="A3883" s="1073">
        <v>22020706</v>
      </c>
      <c r="B3883" s="969" t="s">
        <v>1358</v>
      </c>
      <c r="C3883" s="437">
        <v>0</v>
      </c>
      <c r="D3883" s="437">
        <v>0</v>
      </c>
      <c r="E3883" s="437">
        <v>0</v>
      </c>
      <c r="F3883" s="437">
        <v>0</v>
      </c>
    </row>
    <row r="3884" spans="1:6" ht="18" customHeight="1" x14ac:dyDescent="0.25">
      <c r="A3884" s="1073">
        <v>22020708</v>
      </c>
      <c r="B3884" s="969" t="s">
        <v>2752</v>
      </c>
      <c r="C3884" s="437">
        <v>0</v>
      </c>
      <c r="D3884" s="437">
        <v>0</v>
      </c>
      <c r="E3884" s="437">
        <v>0</v>
      </c>
      <c r="F3884" s="437">
        <v>0</v>
      </c>
    </row>
    <row r="3885" spans="1:6" ht="18" customHeight="1" x14ac:dyDescent="0.25">
      <c r="A3885" s="1070">
        <v>220208</v>
      </c>
      <c r="B3885" s="987" t="s">
        <v>1217</v>
      </c>
      <c r="C3885" s="966">
        <f>SUM(C3886:C3887)</f>
        <v>0</v>
      </c>
      <c r="D3885" s="966">
        <f t="shared" ref="D3885:F3885" si="781">SUM(D3886:D3887)</f>
        <v>2435999</v>
      </c>
      <c r="E3885" s="966">
        <f t="shared" si="781"/>
        <v>3654000</v>
      </c>
      <c r="F3885" s="966">
        <f t="shared" si="781"/>
        <v>4673274</v>
      </c>
    </row>
    <row r="3886" spans="1:6" ht="18" customHeight="1" x14ac:dyDescent="0.25">
      <c r="A3886" s="1072">
        <v>22020801</v>
      </c>
      <c r="B3886" s="969" t="s">
        <v>1219</v>
      </c>
      <c r="C3886" s="437">
        <v>0</v>
      </c>
      <c r="D3886" s="437">
        <v>1731333</v>
      </c>
      <c r="E3886" s="437">
        <v>2597000</v>
      </c>
      <c r="F3886" s="438">
        <v>2597274</v>
      </c>
    </row>
    <row r="3887" spans="1:6" ht="18" customHeight="1" x14ac:dyDescent="0.25">
      <c r="A3887" s="1072">
        <v>22020803</v>
      </c>
      <c r="B3887" s="969" t="s">
        <v>1223</v>
      </c>
      <c r="C3887" s="437">
        <v>0</v>
      </c>
      <c r="D3887" s="437">
        <v>704666</v>
      </c>
      <c r="E3887" s="437">
        <v>1057000</v>
      </c>
      <c r="F3887" s="438">
        <v>2076000</v>
      </c>
    </row>
    <row r="3888" spans="1:6" ht="18" customHeight="1" x14ac:dyDescent="0.25">
      <c r="A3888" s="1070">
        <v>220210</v>
      </c>
      <c r="B3888" s="987" t="s">
        <v>1227</v>
      </c>
      <c r="C3888" s="966">
        <f>SUM(C3889:C3901)</f>
        <v>19585000</v>
      </c>
      <c r="D3888" s="966">
        <f t="shared" ref="D3888:F3888" si="782">SUM(D3889:D3901)</f>
        <v>23017840</v>
      </c>
      <c r="E3888" s="966">
        <f t="shared" si="782"/>
        <v>41673260</v>
      </c>
      <c r="F3888" s="966">
        <f t="shared" si="782"/>
        <v>62045270</v>
      </c>
    </row>
    <row r="3889" spans="1:6" ht="18" customHeight="1" x14ac:dyDescent="0.25">
      <c r="A3889" s="1072">
        <v>22021001</v>
      </c>
      <c r="B3889" s="969" t="s">
        <v>1228</v>
      </c>
      <c r="C3889" s="969">
        <v>200000</v>
      </c>
      <c r="D3889" s="437">
        <v>234640</v>
      </c>
      <c r="E3889" s="437">
        <v>351960</v>
      </c>
      <c r="F3889" s="438">
        <v>392400</v>
      </c>
    </row>
    <row r="3890" spans="1:6" ht="21" customHeight="1" x14ac:dyDescent="0.25">
      <c r="A3890" s="1072">
        <v>22021003</v>
      </c>
      <c r="B3890" s="969" t="s">
        <v>1229</v>
      </c>
      <c r="C3890" s="969">
        <v>400000</v>
      </c>
      <c r="D3890" s="437">
        <v>0</v>
      </c>
      <c r="E3890" s="437">
        <v>1250000</v>
      </c>
      <c r="F3890" s="438">
        <v>4290000</v>
      </c>
    </row>
    <row r="3891" spans="1:6" ht="21" customHeight="1" x14ac:dyDescent="0.25">
      <c r="A3891" s="1072">
        <v>22021006</v>
      </c>
      <c r="B3891" s="969" t="s">
        <v>1231</v>
      </c>
      <c r="C3891" s="437">
        <v>0</v>
      </c>
      <c r="D3891" s="437">
        <v>80000</v>
      </c>
      <c r="E3891" s="437">
        <v>120000</v>
      </c>
      <c r="F3891" s="428">
        <v>120000</v>
      </c>
    </row>
    <row r="3892" spans="1:6" ht="19.5" customHeight="1" x14ac:dyDescent="0.25">
      <c r="A3892" s="1072">
        <v>22021007</v>
      </c>
      <c r="B3892" s="969" t="s">
        <v>1243</v>
      </c>
      <c r="C3892" s="969">
        <v>16185000</v>
      </c>
      <c r="D3892" s="437">
        <v>19562000</v>
      </c>
      <c r="E3892" s="437">
        <v>22500000</v>
      </c>
      <c r="F3892" s="435">
        <v>20600000</v>
      </c>
    </row>
    <row r="3893" spans="1:6" ht="18" customHeight="1" x14ac:dyDescent="0.25">
      <c r="A3893" s="1072">
        <v>22021014</v>
      </c>
      <c r="B3893" s="969" t="s">
        <v>1300</v>
      </c>
      <c r="C3893" s="437">
        <v>500000</v>
      </c>
      <c r="D3893" s="437">
        <v>424000</v>
      </c>
      <c r="E3893" s="437">
        <v>424700</v>
      </c>
      <c r="F3893" s="435">
        <v>499870</v>
      </c>
    </row>
    <row r="3894" spans="1:6" ht="18" customHeight="1" x14ac:dyDescent="0.25">
      <c r="A3894" s="1072">
        <v>22021022</v>
      </c>
      <c r="B3894" s="969" t="s">
        <v>1234</v>
      </c>
      <c r="C3894" s="437">
        <v>0</v>
      </c>
      <c r="D3894" s="437">
        <v>0</v>
      </c>
      <c r="E3894" s="437">
        <v>0</v>
      </c>
      <c r="F3894" s="437">
        <v>0</v>
      </c>
    </row>
    <row r="3895" spans="1:6" ht="18" customHeight="1" x14ac:dyDescent="0.25">
      <c r="A3895" s="1072">
        <v>22021023</v>
      </c>
      <c r="B3895" s="969" t="s">
        <v>1235</v>
      </c>
      <c r="C3895" s="437">
        <v>700000</v>
      </c>
      <c r="D3895" s="437">
        <v>535200</v>
      </c>
      <c r="E3895" s="437">
        <v>10000000</v>
      </c>
      <c r="F3895" s="438">
        <v>25980000</v>
      </c>
    </row>
    <row r="3896" spans="1:6" ht="18" customHeight="1" x14ac:dyDescent="0.25">
      <c r="A3896" s="1072">
        <v>22021026</v>
      </c>
      <c r="B3896" s="969" t="s">
        <v>787</v>
      </c>
      <c r="C3896" s="437">
        <v>1600000</v>
      </c>
      <c r="D3896" s="437">
        <v>200000</v>
      </c>
      <c r="E3896" s="437">
        <v>1000000</v>
      </c>
      <c r="F3896" s="438">
        <v>3600000</v>
      </c>
    </row>
    <row r="3897" spans="1:6" x14ac:dyDescent="0.25">
      <c r="A3897" s="1072">
        <v>22021027</v>
      </c>
      <c r="B3897" s="969" t="s">
        <v>1244</v>
      </c>
      <c r="C3897" s="437">
        <v>0</v>
      </c>
      <c r="D3897" s="428">
        <v>1182000</v>
      </c>
      <c r="E3897" s="437">
        <v>2582600</v>
      </c>
      <c r="F3897" s="453">
        <v>4363000</v>
      </c>
    </row>
    <row r="3898" spans="1:6" x14ac:dyDescent="0.25">
      <c r="A3898" s="1072">
        <v>22021029</v>
      </c>
      <c r="B3898" s="969" t="s">
        <v>2592</v>
      </c>
      <c r="C3898" s="437">
        <v>0</v>
      </c>
      <c r="D3898" s="437">
        <v>0</v>
      </c>
      <c r="E3898" s="437">
        <v>0</v>
      </c>
      <c r="F3898" s="437">
        <v>0</v>
      </c>
    </row>
    <row r="3899" spans="1:6" x14ac:dyDescent="0.25">
      <c r="A3899" s="1072">
        <v>22021036</v>
      </c>
      <c r="B3899" s="969" t="s">
        <v>2753</v>
      </c>
      <c r="C3899" s="437">
        <v>0</v>
      </c>
      <c r="D3899" s="437">
        <v>800000</v>
      </c>
      <c r="E3899" s="437">
        <v>1200000</v>
      </c>
      <c r="F3899" s="450">
        <v>1200000</v>
      </c>
    </row>
    <row r="3900" spans="1:6" ht="17.25" customHeight="1" x14ac:dyDescent="0.25">
      <c r="A3900" s="1072">
        <v>22021063</v>
      </c>
      <c r="B3900" s="969" t="s">
        <v>2754</v>
      </c>
      <c r="C3900" s="437">
        <v>0</v>
      </c>
      <c r="D3900" s="437">
        <v>0</v>
      </c>
      <c r="E3900" s="437">
        <v>0</v>
      </c>
      <c r="F3900" s="437">
        <v>0</v>
      </c>
    </row>
    <row r="3901" spans="1:6" x14ac:dyDescent="0.25">
      <c r="A3901" s="1072">
        <v>22021064</v>
      </c>
      <c r="B3901" s="969" t="s">
        <v>2755</v>
      </c>
      <c r="C3901" s="437">
        <v>0</v>
      </c>
      <c r="D3901" s="437">
        <v>0</v>
      </c>
      <c r="E3901" s="437">
        <v>2244000</v>
      </c>
      <c r="F3901" s="438">
        <v>1000000</v>
      </c>
    </row>
    <row r="3902" spans="1:6" x14ac:dyDescent="0.25">
      <c r="A3902" s="1084"/>
      <c r="B3902" s="978" t="s">
        <v>2756</v>
      </c>
      <c r="C3902" s="976">
        <f>SUM(C3845,C3849,C3852,C3858,C3865,C3872,C3876,C3878,C3885,C3888)</f>
        <v>2110328513</v>
      </c>
      <c r="D3902" s="976">
        <f t="shared" ref="D3902:F3902" si="783">SUM(D3845,D3849,D3852,D3858,D3865,D3872,D3876,D3878,D3885,D3888)</f>
        <v>2278953330.1599998</v>
      </c>
      <c r="E3902" s="976">
        <f t="shared" si="783"/>
        <v>2301947423</v>
      </c>
      <c r="F3902" s="976">
        <f t="shared" si="783"/>
        <v>2468563298</v>
      </c>
    </row>
    <row r="3903" spans="1:6" s="381" customFormat="1" x14ac:dyDescent="0.25">
      <c r="A3903" s="1030"/>
      <c r="B3903" s="1207"/>
      <c r="C3903" s="1207"/>
      <c r="D3903" s="1005"/>
      <c r="E3903" s="1005"/>
      <c r="F3903" s="1005"/>
    </row>
    <row r="3904" spans="1:6" ht="15" customHeight="1" x14ac:dyDescent="0.25">
      <c r="A3904" s="1456" t="s">
        <v>2757</v>
      </c>
      <c r="B3904" s="1456"/>
      <c r="C3904" s="1108"/>
      <c r="D3904" s="437"/>
      <c r="E3904" s="437"/>
      <c r="F3904" s="437"/>
    </row>
    <row r="3905" spans="1:6" ht="26.25" customHeight="1" x14ac:dyDescent="0.25">
      <c r="A3905" s="1451" t="s">
        <v>2758</v>
      </c>
      <c r="B3905" s="1451"/>
      <c r="C3905" s="610"/>
      <c r="D3905" s="437"/>
      <c r="E3905" s="437"/>
      <c r="F3905" s="437"/>
    </row>
    <row r="3906" spans="1:6" x14ac:dyDescent="0.25">
      <c r="A3906" s="1070">
        <v>21</v>
      </c>
      <c r="B3906" s="987" t="s">
        <v>1125</v>
      </c>
      <c r="C3906" s="966">
        <f>SUM(C3908:C3908)</f>
        <v>0</v>
      </c>
      <c r="D3906" s="966">
        <f t="shared" ref="D3906:F3906" si="784">SUM(D3908:D3908)</f>
        <v>0</v>
      </c>
      <c r="E3906" s="966">
        <f t="shared" si="784"/>
        <v>0</v>
      </c>
      <c r="F3906" s="966">
        <f t="shared" si="784"/>
        <v>0</v>
      </c>
    </row>
    <row r="3907" spans="1:6" x14ac:dyDescent="0.25">
      <c r="A3907" s="1139">
        <v>2101</v>
      </c>
      <c r="B3907" s="966" t="s">
        <v>2759</v>
      </c>
      <c r="C3907" s="427"/>
      <c r="D3907" s="427"/>
      <c r="E3907" s="427"/>
      <c r="F3907" s="1140"/>
    </row>
    <row r="3908" spans="1:6" x14ac:dyDescent="0.25">
      <c r="A3908" s="1079">
        <v>210101</v>
      </c>
      <c r="B3908" s="428" t="s">
        <v>1127</v>
      </c>
      <c r="C3908" s="428">
        <v>0</v>
      </c>
      <c r="D3908" s="437">
        <v>0</v>
      </c>
      <c r="E3908" s="1141">
        <v>0</v>
      </c>
      <c r="F3908" s="435">
        <v>0</v>
      </c>
    </row>
    <row r="3909" spans="1:6" x14ac:dyDescent="0.25">
      <c r="A3909" s="1070">
        <v>2202</v>
      </c>
      <c r="B3909" s="987" t="s">
        <v>1119</v>
      </c>
      <c r="C3909" s="997">
        <f>(C3949-C3906)</f>
        <v>0</v>
      </c>
      <c r="D3909" s="997">
        <f>(D3949-D3906)</f>
        <v>208392487</v>
      </c>
      <c r="E3909" s="997">
        <f>(E3949-E3906)</f>
        <v>248449391</v>
      </c>
      <c r="F3909" s="997">
        <f>(F3949-F3906)</f>
        <v>371402796</v>
      </c>
    </row>
    <row r="3910" spans="1:6" x14ac:dyDescent="0.25">
      <c r="A3910" s="1070">
        <v>220201</v>
      </c>
      <c r="B3910" s="987" t="s">
        <v>1129</v>
      </c>
      <c r="C3910" s="966">
        <f>SUM(C3911:C3912)</f>
        <v>0</v>
      </c>
      <c r="D3910" s="966">
        <f t="shared" ref="D3910:E3910" si="785">SUM(D3911:D3912)</f>
        <v>0</v>
      </c>
      <c r="E3910" s="966">
        <f t="shared" si="785"/>
        <v>2000000</v>
      </c>
      <c r="F3910" s="966">
        <f>SUM(F3911:F3912)</f>
        <v>4302000</v>
      </c>
    </row>
    <row r="3911" spans="1:6" ht="24.75" customHeight="1" x14ac:dyDescent="0.25">
      <c r="A3911" s="1079">
        <v>22020101</v>
      </c>
      <c r="B3911" s="1016" t="s">
        <v>1131</v>
      </c>
      <c r="C3911" s="1016">
        <v>0</v>
      </c>
      <c r="D3911" s="1141">
        <v>0</v>
      </c>
      <c r="E3911" s="428">
        <v>2000000</v>
      </c>
      <c r="F3911" s="437">
        <v>4302000</v>
      </c>
    </row>
    <row r="3912" spans="1:6" x14ac:dyDescent="0.25">
      <c r="A3912" s="1079">
        <v>22020104</v>
      </c>
      <c r="B3912" s="1016" t="s">
        <v>1253</v>
      </c>
      <c r="C3912" s="1016">
        <v>0</v>
      </c>
      <c r="D3912" s="1016">
        <v>0</v>
      </c>
      <c r="E3912" s="1016">
        <v>0</v>
      </c>
      <c r="F3912" s="1016">
        <v>0</v>
      </c>
    </row>
    <row r="3913" spans="1:6" x14ac:dyDescent="0.25">
      <c r="A3913" s="1070">
        <v>220202</v>
      </c>
      <c r="B3913" s="987" t="s">
        <v>1410</v>
      </c>
      <c r="C3913" s="966">
        <f>SUM(C3914:C3917)</f>
        <v>0</v>
      </c>
      <c r="D3913" s="966">
        <f t="shared" ref="D3913:E3913" si="786">SUM(D3914:D3917)</f>
        <v>582200</v>
      </c>
      <c r="E3913" s="966">
        <f t="shared" si="786"/>
        <v>582200</v>
      </c>
      <c r="F3913" s="966">
        <f>SUM(F3914:F3917)</f>
        <v>517200</v>
      </c>
    </row>
    <row r="3914" spans="1:6" ht="17.25" customHeight="1" x14ac:dyDescent="0.25">
      <c r="A3914" s="1079">
        <v>22020201</v>
      </c>
      <c r="B3914" s="428" t="s">
        <v>1139</v>
      </c>
      <c r="C3914" s="428">
        <v>0</v>
      </c>
      <c r="D3914" s="428">
        <v>0</v>
      </c>
      <c r="E3914" s="437"/>
      <c r="F3914" s="428">
        <v>0</v>
      </c>
    </row>
    <row r="3915" spans="1:6" ht="17.25" customHeight="1" x14ac:dyDescent="0.25">
      <c r="A3915" s="1079">
        <v>22020202</v>
      </c>
      <c r="B3915" s="428" t="s">
        <v>1141</v>
      </c>
      <c r="C3915" s="428">
        <v>0</v>
      </c>
      <c r="D3915" s="428">
        <v>0</v>
      </c>
      <c r="E3915" s="437"/>
      <c r="F3915" s="428">
        <v>0</v>
      </c>
    </row>
    <row r="3916" spans="1:6" x14ac:dyDescent="0.25">
      <c r="A3916" s="1079">
        <v>22020203</v>
      </c>
      <c r="B3916" s="428" t="s">
        <v>1143</v>
      </c>
      <c r="C3916" s="428">
        <v>0</v>
      </c>
      <c r="D3916" s="1141">
        <v>501200</v>
      </c>
      <c r="E3916" s="1141">
        <v>501200</v>
      </c>
      <c r="F3916" s="445">
        <v>420000</v>
      </c>
    </row>
    <row r="3917" spans="1:6" x14ac:dyDescent="0.25">
      <c r="A3917" s="1079">
        <v>22020204</v>
      </c>
      <c r="B3917" s="969" t="s">
        <v>2760</v>
      </c>
      <c r="C3917" s="969"/>
      <c r="D3917" s="1141">
        <v>81000</v>
      </c>
      <c r="E3917" s="1141">
        <v>81000</v>
      </c>
      <c r="F3917" s="445">
        <v>97200</v>
      </c>
    </row>
    <row r="3918" spans="1:6" x14ac:dyDescent="0.25">
      <c r="A3918" s="1070">
        <v>220203</v>
      </c>
      <c r="B3918" s="987" t="s">
        <v>2761</v>
      </c>
      <c r="C3918" s="966">
        <f>SUM(C3919:C3923)</f>
        <v>0</v>
      </c>
      <c r="D3918" s="966">
        <f>SUM(D3919:D3923)</f>
        <v>80109055</v>
      </c>
      <c r="E3918" s="966">
        <f>SUM(E3919:E3923)</f>
        <v>116265139</v>
      </c>
      <c r="F3918" s="966">
        <f>SUM(F3919:F3923)</f>
        <v>151176000</v>
      </c>
    </row>
    <row r="3919" spans="1:6" ht="18.75" customHeight="1" x14ac:dyDescent="0.25">
      <c r="A3919" s="1079">
        <v>22020301</v>
      </c>
      <c r="B3919" s="1016" t="s">
        <v>2762</v>
      </c>
      <c r="C3919" s="1016">
        <v>0</v>
      </c>
      <c r="D3919" s="1141">
        <v>1420000</v>
      </c>
      <c r="E3919" s="1141">
        <v>1450000</v>
      </c>
      <c r="F3919" s="445">
        <v>1440000</v>
      </c>
    </row>
    <row r="3920" spans="1:6" ht="18.75" customHeight="1" x14ac:dyDescent="0.25">
      <c r="A3920" s="1079">
        <v>22020303</v>
      </c>
      <c r="B3920" s="428" t="s">
        <v>1239</v>
      </c>
      <c r="C3920" s="1016">
        <v>0</v>
      </c>
      <c r="D3920" s="437">
        <v>580000</v>
      </c>
      <c r="E3920" s="1141">
        <v>590000</v>
      </c>
      <c r="F3920" s="437">
        <v>436000</v>
      </c>
    </row>
    <row r="3921" spans="1:6" ht="18.75" customHeight="1" x14ac:dyDescent="0.25">
      <c r="A3921" s="1079">
        <v>22020304</v>
      </c>
      <c r="B3921" s="1016" t="s">
        <v>2763</v>
      </c>
      <c r="C3921" s="1016">
        <v>0</v>
      </c>
      <c r="D3921" s="437">
        <v>0</v>
      </c>
      <c r="E3921" s="1141">
        <v>500000</v>
      </c>
      <c r="F3921" s="1002">
        <v>300000</v>
      </c>
    </row>
    <row r="3922" spans="1:6" ht="18.75" customHeight="1" x14ac:dyDescent="0.25">
      <c r="A3922" s="1079">
        <v>22020305</v>
      </c>
      <c r="B3922" s="1016" t="s">
        <v>2764</v>
      </c>
      <c r="C3922" s="1016">
        <v>0</v>
      </c>
      <c r="D3922" s="437">
        <v>0</v>
      </c>
      <c r="E3922" s="1141">
        <v>500000</v>
      </c>
      <c r="F3922" s="1002">
        <v>5000000</v>
      </c>
    </row>
    <row r="3923" spans="1:6" ht="25.5" x14ac:dyDescent="0.25">
      <c r="A3923" s="1079">
        <v>22020307</v>
      </c>
      <c r="B3923" s="1016" t="s">
        <v>2765</v>
      </c>
      <c r="C3923" s="1106">
        <v>0</v>
      </c>
      <c r="D3923" s="1193">
        <v>78109055</v>
      </c>
      <c r="E3923" s="1141">
        <v>113225139</v>
      </c>
      <c r="F3923" s="1030">
        <v>144000000</v>
      </c>
    </row>
    <row r="3924" spans="1:6" ht="16.5" customHeight="1" x14ac:dyDescent="0.25">
      <c r="A3924" s="1070">
        <v>220204</v>
      </c>
      <c r="B3924" s="987" t="s">
        <v>2766</v>
      </c>
      <c r="C3924" s="966">
        <f>SUM(C3925:C3928)</f>
        <v>0</v>
      </c>
      <c r="D3924" s="966">
        <f t="shared" ref="D3924:E3924" si="787">SUM(D3925:D3928)</f>
        <v>4409500</v>
      </c>
      <c r="E3924" s="966">
        <f t="shared" si="787"/>
        <v>4414000</v>
      </c>
      <c r="F3924" s="966">
        <f>SUM(F3925:F3928)</f>
        <v>4770000</v>
      </c>
    </row>
    <row r="3925" spans="1:6" x14ac:dyDescent="0.25">
      <c r="A3925" s="1079">
        <v>22020401</v>
      </c>
      <c r="B3925" s="1016" t="s">
        <v>2767</v>
      </c>
      <c r="C3925" s="1016">
        <v>0</v>
      </c>
      <c r="D3925" s="1141">
        <v>1453000</v>
      </c>
      <c r="E3925" s="1141">
        <v>1453800</v>
      </c>
      <c r="F3925" s="445">
        <v>1680000</v>
      </c>
    </row>
    <row r="3926" spans="1:6" x14ac:dyDescent="0.25">
      <c r="A3926" s="1079">
        <v>22020402</v>
      </c>
      <c r="B3926" s="1016" t="s">
        <v>1177</v>
      </c>
      <c r="C3926" s="1016">
        <v>0</v>
      </c>
      <c r="D3926" s="1141">
        <v>980000</v>
      </c>
      <c r="E3926" s="1141">
        <v>980000</v>
      </c>
      <c r="F3926" s="445">
        <v>1080000</v>
      </c>
    </row>
    <row r="3927" spans="1:6" x14ac:dyDescent="0.25">
      <c r="A3927" s="1079">
        <v>22020404</v>
      </c>
      <c r="B3927" s="1016" t="s">
        <v>2768</v>
      </c>
      <c r="C3927" s="1016">
        <v>0</v>
      </c>
      <c r="D3927" s="1141">
        <v>1299000</v>
      </c>
      <c r="E3927" s="1141">
        <v>1300000</v>
      </c>
      <c r="F3927" s="445">
        <v>1260000</v>
      </c>
    </row>
    <row r="3928" spans="1:6" ht="15" customHeight="1" x14ac:dyDescent="0.25">
      <c r="A3928" s="1079">
        <v>22020406</v>
      </c>
      <c r="B3928" s="1016" t="s">
        <v>1185</v>
      </c>
      <c r="C3928" s="1016">
        <v>0</v>
      </c>
      <c r="D3928" s="1141">
        <v>677500</v>
      </c>
      <c r="E3928" s="1141">
        <v>680200</v>
      </c>
      <c r="F3928" s="445">
        <v>750000</v>
      </c>
    </row>
    <row r="3929" spans="1:6" ht="16.5" customHeight="1" x14ac:dyDescent="0.25">
      <c r="A3929" s="1070">
        <v>220205</v>
      </c>
      <c r="B3929" s="987" t="s">
        <v>2769</v>
      </c>
      <c r="C3929" s="966">
        <f>SUM(C3930:C3931)</f>
        <v>0</v>
      </c>
      <c r="D3929" s="966">
        <f t="shared" ref="D3929:E3929" si="788">SUM(D3930:D3931)</f>
        <v>0</v>
      </c>
      <c r="E3929" s="966">
        <f t="shared" si="788"/>
        <v>1000000</v>
      </c>
      <c r="F3929" s="966">
        <f>SUM(F3930:F3931)</f>
        <v>8000000</v>
      </c>
    </row>
    <row r="3930" spans="1:6" ht="17.25" customHeight="1" x14ac:dyDescent="0.25">
      <c r="A3930" s="1079">
        <v>22020501</v>
      </c>
      <c r="B3930" s="1016" t="s">
        <v>1191</v>
      </c>
      <c r="C3930" s="1016">
        <v>0</v>
      </c>
      <c r="D3930" s="437">
        <v>0</v>
      </c>
      <c r="E3930" s="1141">
        <v>1000000</v>
      </c>
      <c r="F3930" s="1141">
        <v>8000000</v>
      </c>
    </row>
    <row r="3931" spans="1:6" ht="39.75" customHeight="1" x14ac:dyDescent="0.25">
      <c r="A3931" s="1079">
        <v>22020503</v>
      </c>
      <c r="B3931" s="1016" t="s">
        <v>2770</v>
      </c>
      <c r="C3931" s="1016">
        <v>0</v>
      </c>
      <c r="D3931" s="437">
        <v>0</v>
      </c>
      <c r="E3931" s="437">
        <v>0</v>
      </c>
      <c r="F3931" s="437">
        <v>0</v>
      </c>
    </row>
    <row r="3932" spans="1:6" ht="19.5" customHeight="1" x14ac:dyDescent="0.25">
      <c r="A3932" s="1070">
        <v>22020605</v>
      </c>
      <c r="B3932" s="987" t="s">
        <v>2771</v>
      </c>
      <c r="C3932" s="966">
        <f>SUM(C3933:C3933)</f>
        <v>0</v>
      </c>
      <c r="D3932" s="966">
        <f t="shared" ref="D3932:F3932" si="789">SUM(D3933:D3933)</f>
        <v>0</v>
      </c>
      <c r="E3932" s="966">
        <f t="shared" si="789"/>
        <v>200000</v>
      </c>
      <c r="F3932" s="966">
        <f t="shared" si="789"/>
        <v>500000</v>
      </c>
    </row>
    <row r="3933" spans="1:6" ht="19.5" customHeight="1" x14ac:dyDescent="0.25">
      <c r="A3933" s="1079">
        <v>22020605</v>
      </c>
      <c r="B3933" s="1016" t="s">
        <v>1205</v>
      </c>
      <c r="C3933" s="428">
        <v>0</v>
      </c>
      <c r="D3933" s="437">
        <v>0</v>
      </c>
      <c r="E3933" s="1141">
        <v>200000</v>
      </c>
      <c r="F3933" s="1141">
        <v>500000</v>
      </c>
    </row>
    <row r="3934" spans="1:6" ht="18.75" customHeight="1" x14ac:dyDescent="0.25">
      <c r="A3934" s="1070">
        <v>220207</v>
      </c>
      <c r="B3934" s="987" t="s">
        <v>1207</v>
      </c>
      <c r="C3934" s="966">
        <f>SUM(C3935:C3935)</f>
        <v>0</v>
      </c>
      <c r="D3934" s="966">
        <f t="shared" ref="D3934:F3934" si="790">SUM(D3935:D3935)</f>
        <v>0</v>
      </c>
      <c r="E3934" s="966">
        <f t="shared" si="790"/>
        <v>0</v>
      </c>
      <c r="F3934" s="966">
        <f t="shared" si="790"/>
        <v>300000</v>
      </c>
    </row>
    <row r="3935" spans="1:6" x14ac:dyDescent="0.25">
      <c r="A3935" s="1079">
        <v>22020701</v>
      </c>
      <c r="B3935" s="428" t="s">
        <v>2772</v>
      </c>
      <c r="C3935" s="428">
        <v>0</v>
      </c>
      <c r="D3935" s="437">
        <v>0</v>
      </c>
      <c r="E3935" s="1141">
        <v>0</v>
      </c>
      <c r="F3935" s="431">
        <v>300000</v>
      </c>
    </row>
    <row r="3936" spans="1:6" x14ac:dyDescent="0.25">
      <c r="A3936" s="1070">
        <v>220208</v>
      </c>
      <c r="B3936" s="987" t="s">
        <v>2773</v>
      </c>
      <c r="C3936" s="966">
        <f>SUM(C3937:C3938)</f>
        <v>0</v>
      </c>
      <c r="D3936" s="966">
        <f t="shared" ref="D3936:E3936" si="791">SUM(D3937:D3938)</f>
        <v>5353880</v>
      </c>
      <c r="E3936" s="966">
        <f t="shared" si="791"/>
        <v>5430000</v>
      </c>
      <c r="F3936" s="966">
        <f>SUM(F3937:F3938)</f>
        <v>5300000</v>
      </c>
    </row>
    <row r="3937" spans="1:6" ht="21.75" customHeight="1" x14ac:dyDescent="0.25">
      <c r="A3937" s="1079">
        <v>22020801</v>
      </c>
      <c r="B3937" s="428" t="s">
        <v>1219</v>
      </c>
      <c r="C3937" s="428">
        <v>0</v>
      </c>
      <c r="D3937" s="1141">
        <v>3872000</v>
      </c>
      <c r="E3937" s="1141">
        <v>3940000</v>
      </c>
      <c r="F3937" s="445">
        <v>4000000</v>
      </c>
    </row>
    <row r="3938" spans="1:6" x14ac:dyDescent="0.25">
      <c r="A3938" s="1079">
        <v>22020803</v>
      </c>
      <c r="B3938" s="1016" t="s">
        <v>1223</v>
      </c>
      <c r="C3938" s="428">
        <v>0</v>
      </c>
      <c r="D3938" s="1141">
        <v>1481880</v>
      </c>
      <c r="E3938" s="1141">
        <v>1490000</v>
      </c>
      <c r="F3938" s="445">
        <v>1300000</v>
      </c>
    </row>
    <row r="3939" spans="1:6" x14ac:dyDescent="0.25">
      <c r="A3939" s="1070">
        <v>220210</v>
      </c>
      <c r="B3939" s="987" t="s">
        <v>2774</v>
      </c>
      <c r="C3939" s="966">
        <f>SUM(C3940:C3948)</f>
        <v>0</v>
      </c>
      <c r="D3939" s="966">
        <f t="shared" ref="D3939:F3939" si="792">SUM(D3940:D3948)</f>
        <v>117937852</v>
      </c>
      <c r="E3939" s="966">
        <f t="shared" si="792"/>
        <v>118558052</v>
      </c>
      <c r="F3939" s="966">
        <f t="shared" si="792"/>
        <v>196537596</v>
      </c>
    </row>
    <row r="3940" spans="1:6" x14ac:dyDescent="0.25">
      <c r="A3940" s="1079">
        <v>22021001</v>
      </c>
      <c r="B3940" s="428" t="s">
        <v>2775</v>
      </c>
      <c r="C3940" s="428">
        <v>0</v>
      </c>
      <c r="D3940" s="1141">
        <v>2292000</v>
      </c>
      <c r="E3940" s="1141">
        <v>2300000</v>
      </c>
      <c r="F3940" s="431">
        <v>2000000</v>
      </c>
    </row>
    <row r="3941" spans="1:6" x14ac:dyDescent="0.25">
      <c r="A3941" s="1079">
        <v>22021003</v>
      </c>
      <c r="B3941" s="1016" t="s">
        <v>2776</v>
      </c>
      <c r="C3941" s="428">
        <v>0</v>
      </c>
      <c r="D3941" s="1141">
        <v>0</v>
      </c>
      <c r="E3941" s="1141">
        <v>100000</v>
      </c>
      <c r="F3941" s="431">
        <v>300000</v>
      </c>
    </row>
    <row r="3942" spans="1:6" x14ac:dyDescent="0.25">
      <c r="A3942" s="1079">
        <v>22021006</v>
      </c>
      <c r="B3942" s="1016" t="s">
        <v>2777</v>
      </c>
      <c r="C3942" s="428">
        <v>0</v>
      </c>
      <c r="D3942" s="1141">
        <v>601800</v>
      </c>
      <c r="E3942" s="1141">
        <v>650000</v>
      </c>
      <c r="F3942" s="431">
        <v>500000</v>
      </c>
    </row>
    <row r="3943" spans="1:6" ht="19.5" customHeight="1" x14ac:dyDescent="0.25">
      <c r="A3943" s="1079">
        <v>22021007</v>
      </c>
      <c r="B3943" s="428" t="s">
        <v>1243</v>
      </c>
      <c r="C3943" s="428">
        <v>0</v>
      </c>
      <c r="D3943" s="445">
        <v>0</v>
      </c>
      <c r="E3943" s="437">
        <v>0</v>
      </c>
      <c r="F3943" s="445">
        <v>0</v>
      </c>
    </row>
    <row r="3944" spans="1:6" x14ac:dyDescent="0.25">
      <c r="A3944" s="1079">
        <v>22021014</v>
      </c>
      <c r="B3944" s="1016" t="s">
        <v>2778</v>
      </c>
      <c r="C3944" s="428">
        <v>0</v>
      </c>
      <c r="D3944" s="437"/>
      <c r="E3944" s="1141">
        <v>100000</v>
      </c>
      <c r="F3944" s="445">
        <v>100000</v>
      </c>
    </row>
    <row r="3945" spans="1:6" ht="21.75" customHeight="1" x14ac:dyDescent="0.25">
      <c r="A3945" s="1079">
        <v>22021022</v>
      </c>
      <c r="B3945" s="1016" t="s">
        <v>1234</v>
      </c>
      <c r="C3945" s="428">
        <v>0</v>
      </c>
      <c r="D3945" s="445">
        <v>0</v>
      </c>
      <c r="E3945" s="437">
        <v>0</v>
      </c>
      <c r="F3945" s="445">
        <v>0</v>
      </c>
    </row>
    <row r="3946" spans="1:6" ht="22.5" customHeight="1" x14ac:dyDescent="0.25">
      <c r="A3946" s="1079">
        <v>22021023</v>
      </c>
      <c r="B3946" s="1016" t="s">
        <v>1235</v>
      </c>
      <c r="C3946" s="428">
        <v>0</v>
      </c>
      <c r="D3946" s="1141">
        <v>114044052</v>
      </c>
      <c r="E3946" s="1141">
        <v>114044052</v>
      </c>
      <c r="F3946" s="982">
        <v>192637596</v>
      </c>
    </row>
    <row r="3947" spans="1:6" ht="24" customHeight="1" x14ac:dyDescent="0.25">
      <c r="A3947" s="1079">
        <v>22021026</v>
      </c>
      <c r="B3947" s="1016" t="s">
        <v>787</v>
      </c>
      <c r="C3947" s="428">
        <v>0</v>
      </c>
      <c r="D3947" s="1141">
        <v>1000000</v>
      </c>
      <c r="E3947" s="1141">
        <v>0</v>
      </c>
      <c r="F3947" s="1066">
        <v>0</v>
      </c>
    </row>
    <row r="3948" spans="1:6" x14ac:dyDescent="0.25">
      <c r="A3948" s="1079">
        <v>22021036</v>
      </c>
      <c r="B3948" s="1016" t="s">
        <v>2779</v>
      </c>
      <c r="C3948" s="428">
        <v>0</v>
      </c>
      <c r="D3948" s="437">
        <v>0</v>
      </c>
      <c r="E3948" s="1141">
        <v>1364000</v>
      </c>
      <c r="F3948" s="982">
        <v>1000000</v>
      </c>
    </row>
    <row r="3949" spans="1:6" x14ac:dyDescent="0.25">
      <c r="A3949" s="1084"/>
      <c r="B3949" s="978" t="s">
        <v>2780</v>
      </c>
      <c r="C3949" s="976">
        <f>SUM(C3906,C3910,C3913,C3918,C3924,C3929,C3932,C3934,C3936,C3939)</f>
        <v>0</v>
      </c>
      <c r="D3949" s="976">
        <f>SUM(D3906,D3910,D3913,D3918,D3924,D3929,D3932,D3934,D3936,D3939)</f>
        <v>208392487</v>
      </c>
      <c r="E3949" s="976">
        <f>SUM(E3906,E3910,E3913,E3918,E3924,E3929,E3932,E3934,E3936,E3939)</f>
        <v>248449391</v>
      </c>
      <c r="F3949" s="976">
        <f>SUM(F3906,F3910,F3913,F3918,F3924,F3929,F3932,F3934,F3936,F3939)</f>
        <v>371402796</v>
      </c>
    </row>
    <row r="3950" spans="1:6" s="381" customFormat="1" x14ac:dyDescent="0.25">
      <c r="A3950" s="1030"/>
      <c r="B3950" s="1207"/>
      <c r="C3950" s="1207"/>
      <c r="D3950" s="1005"/>
      <c r="E3950" s="1005"/>
      <c r="F3950" s="1005"/>
    </row>
    <row r="3951" spans="1:6" ht="15" customHeight="1" x14ac:dyDescent="0.25">
      <c r="A3951" s="1456" t="s">
        <v>2633</v>
      </c>
      <c r="B3951" s="1456"/>
      <c r="C3951" s="1108"/>
      <c r="D3951" s="437"/>
      <c r="E3951" s="437"/>
      <c r="F3951" s="437"/>
    </row>
    <row r="3952" spans="1:6" ht="28.5" customHeight="1" x14ac:dyDescent="0.25">
      <c r="A3952" s="1452" t="s">
        <v>2781</v>
      </c>
      <c r="B3952" s="1452"/>
      <c r="C3952" s="813"/>
      <c r="D3952" s="813"/>
      <c r="E3952" s="437"/>
      <c r="F3952" s="437"/>
    </row>
    <row r="3953" spans="1:6" x14ac:dyDescent="0.25">
      <c r="A3953" s="1070">
        <v>21</v>
      </c>
      <c r="B3953" s="987" t="s">
        <v>1125</v>
      </c>
      <c r="C3953" s="966">
        <f>SUM(C3955:C3955)</f>
        <v>0</v>
      </c>
      <c r="D3953" s="966">
        <f t="shared" ref="D3953:F3953" si="793">SUM(D3955:D3955)</f>
        <v>0</v>
      </c>
      <c r="E3953" s="966">
        <f t="shared" si="793"/>
        <v>0</v>
      </c>
      <c r="F3953" s="966">
        <f t="shared" si="793"/>
        <v>0</v>
      </c>
    </row>
    <row r="3954" spans="1:6" x14ac:dyDescent="0.25">
      <c r="A3954" s="1070">
        <v>2101</v>
      </c>
      <c r="B3954" s="987" t="s">
        <v>1126</v>
      </c>
      <c r="C3954" s="813"/>
      <c r="D3954" s="427"/>
      <c r="E3954" s="427"/>
      <c r="F3954" s="427"/>
    </row>
    <row r="3955" spans="1:6" x14ac:dyDescent="0.25">
      <c r="A3955" s="1072">
        <v>210101</v>
      </c>
      <c r="B3955" s="969" t="s">
        <v>1127</v>
      </c>
      <c r="C3955" s="969">
        <v>0</v>
      </c>
      <c r="D3955" s="437">
        <v>0</v>
      </c>
      <c r="E3955" s="437">
        <v>0</v>
      </c>
      <c r="F3955" s="437">
        <v>0</v>
      </c>
    </row>
    <row r="3956" spans="1:6" x14ac:dyDescent="0.25">
      <c r="A3956" s="1070">
        <v>2202</v>
      </c>
      <c r="B3956" s="987" t="s">
        <v>1119</v>
      </c>
      <c r="C3956" s="997">
        <f>(C4010-C3953)</f>
        <v>345000</v>
      </c>
      <c r="D3956" s="997">
        <f t="shared" ref="D3956:F3956" si="794">(D4010-D3953)</f>
        <v>13989948</v>
      </c>
      <c r="E3956" s="997">
        <f t="shared" si="794"/>
        <v>14069497</v>
      </c>
      <c r="F3956" s="997">
        <f t="shared" si="794"/>
        <v>32167400</v>
      </c>
    </row>
    <row r="3957" spans="1:6" x14ac:dyDescent="0.25">
      <c r="A3957" s="1070">
        <v>220201</v>
      </c>
      <c r="B3957" s="987" t="s">
        <v>1129</v>
      </c>
      <c r="C3957" s="966">
        <f>SUM(C3958:C3959)</f>
        <v>0</v>
      </c>
      <c r="D3957" s="966">
        <f t="shared" ref="D3957:F3957" si="795">SUM(D3958:D3959)</f>
        <v>0</v>
      </c>
      <c r="E3957" s="966">
        <f t="shared" si="795"/>
        <v>0</v>
      </c>
      <c r="F3957" s="966">
        <f t="shared" si="795"/>
        <v>2000000</v>
      </c>
    </row>
    <row r="3958" spans="1:6" ht="20.25" customHeight="1" x14ac:dyDescent="0.25">
      <c r="A3958" s="1072">
        <v>22020101</v>
      </c>
      <c r="B3958" s="969" t="s">
        <v>1131</v>
      </c>
      <c r="C3958" s="969">
        <v>0</v>
      </c>
      <c r="D3958" s="437">
        <v>0</v>
      </c>
      <c r="E3958" s="437">
        <v>0</v>
      </c>
      <c r="F3958" s="437">
        <v>2000000</v>
      </c>
    </row>
    <row r="3959" spans="1:6" ht="20.25" customHeight="1" x14ac:dyDescent="0.25">
      <c r="A3959" s="1072">
        <v>22020104</v>
      </c>
      <c r="B3959" s="969" t="s">
        <v>2782</v>
      </c>
      <c r="C3959" s="969">
        <v>0</v>
      </c>
      <c r="D3959" s="969">
        <v>0</v>
      </c>
      <c r="E3959" s="969">
        <v>0</v>
      </c>
      <c r="F3959" s="969">
        <v>0</v>
      </c>
    </row>
    <row r="3960" spans="1:6" ht="25.5" customHeight="1" x14ac:dyDescent="0.25">
      <c r="A3960" s="1070">
        <v>220202</v>
      </c>
      <c r="B3960" s="987" t="s">
        <v>1410</v>
      </c>
      <c r="C3960" s="966">
        <f>SUM(C3961:C3963)</f>
        <v>0</v>
      </c>
      <c r="D3960" s="966">
        <f t="shared" ref="D3960:F3960" si="796">SUM(D3961:D3963)</f>
        <v>315000</v>
      </c>
      <c r="E3960" s="966">
        <f t="shared" si="796"/>
        <v>315000</v>
      </c>
      <c r="F3960" s="966">
        <f t="shared" si="796"/>
        <v>540000</v>
      </c>
    </row>
    <row r="3961" spans="1:6" ht="21.75" customHeight="1" x14ac:dyDescent="0.25">
      <c r="A3961" s="1079">
        <v>22020201</v>
      </c>
      <c r="B3961" s="428" t="s">
        <v>1139</v>
      </c>
      <c r="C3961" s="428">
        <v>0</v>
      </c>
      <c r="D3961" s="437">
        <v>0</v>
      </c>
      <c r="E3961" s="437">
        <v>0</v>
      </c>
      <c r="F3961" s="437">
        <v>0</v>
      </c>
    </row>
    <row r="3962" spans="1:6" x14ac:dyDescent="0.25">
      <c r="A3962" s="1079">
        <v>22020202</v>
      </c>
      <c r="B3962" s="428" t="s">
        <v>1143</v>
      </c>
      <c r="C3962" s="428">
        <v>0</v>
      </c>
      <c r="D3962" s="437">
        <v>315000</v>
      </c>
      <c r="E3962" s="437">
        <v>315000</v>
      </c>
      <c r="F3962" s="437">
        <v>420000</v>
      </c>
    </row>
    <row r="3963" spans="1:6" ht="25.5" x14ac:dyDescent="0.25">
      <c r="A3963" s="1079">
        <v>22020203</v>
      </c>
      <c r="B3963" s="1016" t="s">
        <v>3025</v>
      </c>
      <c r="C3963" s="427">
        <v>0</v>
      </c>
      <c r="D3963" s="437">
        <v>0</v>
      </c>
      <c r="E3963" s="437">
        <v>0</v>
      </c>
      <c r="F3963" s="437">
        <v>120000</v>
      </c>
    </row>
    <row r="3964" spans="1:6" x14ac:dyDescent="0.25">
      <c r="A3964" s="1070">
        <v>220203</v>
      </c>
      <c r="B3964" s="987" t="s">
        <v>1149</v>
      </c>
      <c r="C3964" s="966">
        <f>SUM(C3965:C3971)</f>
        <v>0</v>
      </c>
      <c r="D3964" s="966">
        <f t="shared" ref="D3964:F3964" si="797">SUM(D3965:D3971)</f>
        <v>3349945</v>
      </c>
      <c r="E3964" s="966">
        <f t="shared" si="797"/>
        <v>3350000</v>
      </c>
      <c r="F3964" s="966">
        <f t="shared" si="797"/>
        <v>4621400</v>
      </c>
    </row>
    <row r="3965" spans="1:6" x14ac:dyDescent="0.25">
      <c r="A3965" s="1072">
        <v>22020301</v>
      </c>
      <c r="B3965" s="969" t="s">
        <v>1151</v>
      </c>
      <c r="C3965" s="969"/>
      <c r="D3965" s="437">
        <v>969300</v>
      </c>
      <c r="E3965" s="437">
        <v>969300</v>
      </c>
      <c r="F3965" s="437">
        <v>1292400</v>
      </c>
    </row>
    <row r="3966" spans="1:6" x14ac:dyDescent="0.25">
      <c r="A3966" s="1072">
        <v>22020302</v>
      </c>
      <c r="B3966" s="969" t="s">
        <v>1153</v>
      </c>
      <c r="C3966" s="969"/>
      <c r="D3966" s="428">
        <v>187497</v>
      </c>
      <c r="E3966" s="437">
        <v>187500</v>
      </c>
      <c r="F3966" s="428">
        <v>250000</v>
      </c>
    </row>
    <row r="3967" spans="1:6" x14ac:dyDescent="0.25">
      <c r="A3967" s="1072">
        <v>22020303</v>
      </c>
      <c r="B3967" s="969" t="s">
        <v>1239</v>
      </c>
      <c r="C3967" s="969">
        <v>0</v>
      </c>
      <c r="D3967" s="437">
        <v>657000</v>
      </c>
      <c r="E3967" s="437">
        <v>657000</v>
      </c>
      <c r="F3967" s="437">
        <v>876000</v>
      </c>
    </row>
    <row r="3968" spans="1:6" x14ac:dyDescent="0.25">
      <c r="A3968" s="1072">
        <v>22020304</v>
      </c>
      <c r="B3968" s="1002" t="s">
        <v>1157</v>
      </c>
      <c r="C3968" s="1002">
        <v>0</v>
      </c>
      <c r="D3968" s="437">
        <v>152100</v>
      </c>
      <c r="E3968" s="437">
        <v>152100</v>
      </c>
      <c r="F3968" s="428">
        <v>203000</v>
      </c>
    </row>
    <row r="3969" spans="1:6" x14ac:dyDescent="0.25">
      <c r="A3969" s="1072">
        <v>22020305</v>
      </c>
      <c r="B3969" s="969" t="s">
        <v>2751</v>
      </c>
      <c r="C3969" s="969">
        <v>0</v>
      </c>
      <c r="D3969" s="969">
        <v>0</v>
      </c>
      <c r="E3969" s="437">
        <v>0</v>
      </c>
      <c r="F3969" s="428">
        <v>0</v>
      </c>
    </row>
    <row r="3970" spans="1:6" x14ac:dyDescent="0.25">
      <c r="A3970" s="1072">
        <v>22020306</v>
      </c>
      <c r="B3970" s="969" t="s">
        <v>2783</v>
      </c>
      <c r="C3970" s="969">
        <v>0</v>
      </c>
      <c r="D3970" s="969">
        <v>0</v>
      </c>
      <c r="E3970" s="437">
        <v>0</v>
      </c>
      <c r="F3970" s="428">
        <v>0</v>
      </c>
    </row>
    <row r="3971" spans="1:6" x14ac:dyDescent="0.25">
      <c r="A3971" s="1072">
        <v>22020307</v>
      </c>
      <c r="B3971" s="969" t="s">
        <v>1163</v>
      </c>
      <c r="C3971" s="969">
        <v>0</v>
      </c>
      <c r="D3971" s="428">
        <v>1384048</v>
      </c>
      <c r="E3971" s="437">
        <v>1384100</v>
      </c>
      <c r="F3971" s="437">
        <v>2000000</v>
      </c>
    </row>
    <row r="3972" spans="1:6" x14ac:dyDescent="0.25">
      <c r="A3972" s="1070">
        <v>220204</v>
      </c>
      <c r="B3972" s="987" t="s">
        <v>1173</v>
      </c>
      <c r="C3972" s="966">
        <f>SUM(C3973:C3978)</f>
        <v>0</v>
      </c>
      <c r="D3972" s="966">
        <f t="shared" ref="D3972:F3972" si="798">SUM(D3973:D3978)</f>
        <v>1924700</v>
      </c>
      <c r="E3972" s="966">
        <f t="shared" si="798"/>
        <v>1988100</v>
      </c>
      <c r="F3972" s="966">
        <f t="shared" si="798"/>
        <v>2900000</v>
      </c>
    </row>
    <row r="3973" spans="1:6" x14ac:dyDescent="0.25">
      <c r="A3973" s="1072">
        <v>22020401</v>
      </c>
      <c r="B3973" s="969" t="s">
        <v>1175</v>
      </c>
      <c r="C3973" s="969">
        <v>0</v>
      </c>
      <c r="D3973" s="437">
        <v>832500</v>
      </c>
      <c r="E3973" s="437">
        <v>832500</v>
      </c>
      <c r="F3973" s="437">
        <v>1110000</v>
      </c>
    </row>
    <row r="3974" spans="1:6" x14ac:dyDescent="0.25">
      <c r="A3974" s="1072">
        <v>22020402</v>
      </c>
      <c r="B3974" s="969" t="s">
        <v>1177</v>
      </c>
      <c r="C3974" s="969">
        <v>0</v>
      </c>
      <c r="D3974" s="437">
        <v>90000</v>
      </c>
      <c r="E3974" s="437">
        <v>90000</v>
      </c>
      <c r="F3974" s="437">
        <v>120000</v>
      </c>
    </row>
    <row r="3975" spans="1:6" x14ac:dyDescent="0.25">
      <c r="A3975" s="1072">
        <v>22020403</v>
      </c>
      <c r="B3975" s="1002" t="s">
        <v>1179</v>
      </c>
      <c r="C3975" s="969">
        <v>0</v>
      </c>
      <c r="D3975" s="428"/>
      <c r="E3975" s="437">
        <v>0</v>
      </c>
      <c r="F3975" s="437">
        <v>0</v>
      </c>
    </row>
    <row r="3976" spans="1:6" x14ac:dyDescent="0.25">
      <c r="A3976" s="1072">
        <v>22020404</v>
      </c>
      <c r="B3976" s="969" t="s">
        <v>1181</v>
      </c>
      <c r="C3976" s="969">
        <v>0</v>
      </c>
      <c r="D3976" s="437">
        <v>315000</v>
      </c>
      <c r="E3976" s="437">
        <v>315000</v>
      </c>
      <c r="F3976" s="437">
        <v>420000</v>
      </c>
    </row>
    <row r="3977" spans="1:6" x14ac:dyDescent="0.25">
      <c r="A3977" s="1072">
        <v>22020405</v>
      </c>
      <c r="B3977" s="969" t="s">
        <v>1183</v>
      </c>
      <c r="C3977" s="969">
        <v>0</v>
      </c>
      <c r="D3977" s="437">
        <v>180000</v>
      </c>
      <c r="E3977" s="437">
        <v>180000</v>
      </c>
      <c r="F3977" s="437">
        <v>250000</v>
      </c>
    </row>
    <row r="3978" spans="1:6" x14ac:dyDescent="0.25">
      <c r="A3978" s="1072">
        <v>22020406</v>
      </c>
      <c r="B3978" s="969" t="s">
        <v>1185</v>
      </c>
      <c r="C3978" s="969">
        <v>0</v>
      </c>
      <c r="D3978" s="437">
        <v>507200</v>
      </c>
      <c r="E3978" s="437">
        <v>570600</v>
      </c>
      <c r="F3978" s="437">
        <v>1000000</v>
      </c>
    </row>
    <row r="3979" spans="1:6" x14ac:dyDescent="0.25">
      <c r="A3979" s="1074">
        <v>220205</v>
      </c>
      <c r="B3979" s="1076" t="s">
        <v>1189</v>
      </c>
      <c r="C3979" s="966">
        <f>SUM(C3980:C3981)</f>
        <v>0</v>
      </c>
      <c r="D3979" s="966">
        <f t="shared" ref="D3979:F3979" si="799">SUM(D3980:D3981)</f>
        <v>0</v>
      </c>
      <c r="E3979" s="966">
        <f t="shared" si="799"/>
        <v>0</v>
      </c>
      <c r="F3979" s="966">
        <f t="shared" si="799"/>
        <v>3000000</v>
      </c>
    </row>
    <row r="3980" spans="1:6" x14ac:dyDescent="0.25">
      <c r="A3980" s="1072">
        <v>22020501</v>
      </c>
      <c r="B3980" s="1002" t="s">
        <v>1191</v>
      </c>
      <c r="C3980" s="437">
        <v>0</v>
      </c>
      <c r="D3980" s="437">
        <v>0</v>
      </c>
      <c r="E3980" s="437">
        <v>0</v>
      </c>
      <c r="F3980" s="437">
        <v>0</v>
      </c>
    </row>
    <row r="3981" spans="1:6" ht="25.5" x14ac:dyDescent="0.25">
      <c r="A3981" s="1142">
        <v>22020503</v>
      </c>
      <c r="B3981" s="1002" t="s">
        <v>1401</v>
      </c>
      <c r="C3981" s="437">
        <v>0</v>
      </c>
      <c r="D3981" s="437">
        <v>0</v>
      </c>
      <c r="E3981" s="437">
        <v>0</v>
      </c>
      <c r="F3981" s="437">
        <v>3000000</v>
      </c>
    </row>
    <row r="3982" spans="1:6" x14ac:dyDescent="0.25">
      <c r="A3982" s="1070">
        <v>220206</v>
      </c>
      <c r="B3982" s="987" t="s">
        <v>1195</v>
      </c>
      <c r="C3982" s="966">
        <f>SUM(C3983:C3983)</f>
        <v>0</v>
      </c>
      <c r="D3982" s="966">
        <f t="shared" ref="D3982:F3982" si="800">SUM(D3983:D3983)</f>
        <v>150003</v>
      </c>
      <c r="E3982" s="966">
        <f t="shared" si="800"/>
        <v>150000</v>
      </c>
      <c r="F3982" s="966">
        <f t="shared" si="800"/>
        <v>200000</v>
      </c>
    </row>
    <row r="3983" spans="1:6" x14ac:dyDescent="0.25">
      <c r="A3983" s="1072">
        <v>22020605</v>
      </c>
      <c r="B3983" s="969" t="s">
        <v>1205</v>
      </c>
      <c r="C3983" s="969">
        <v>0</v>
      </c>
      <c r="D3983" s="437">
        <v>150003</v>
      </c>
      <c r="E3983" s="437">
        <v>150000</v>
      </c>
      <c r="F3983" s="1016">
        <v>200000</v>
      </c>
    </row>
    <row r="3984" spans="1:6" x14ac:dyDescent="0.25">
      <c r="A3984" s="1070">
        <v>220207</v>
      </c>
      <c r="B3984" s="987" t="s">
        <v>1207</v>
      </c>
      <c r="C3984" s="966">
        <f>SUM(C3985:C3990)</f>
        <v>0</v>
      </c>
      <c r="D3984" s="966">
        <f t="shared" ref="D3984:F3984" si="801">SUM(D3985:D3990)</f>
        <v>0</v>
      </c>
      <c r="E3984" s="966">
        <f t="shared" si="801"/>
        <v>0</v>
      </c>
      <c r="F3984" s="966">
        <f t="shared" si="801"/>
        <v>0</v>
      </c>
    </row>
    <row r="3985" spans="1:6" x14ac:dyDescent="0.25">
      <c r="A3985" s="1072">
        <v>22020701</v>
      </c>
      <c r="B3985" s="969" t="s">
        <v>1209</v>
      </c>
      <c r="C3985" s="969">
        <v>0</v>
      </c>
      <c r="D3985" s="969">
        <v>0</v>
      </c>
      <c r="E3985" s="969">
        <v>0</v>
      </c>
      <c r="F3985" s="969">
        <v>0</v>
      </c>
    </row>
    <row r="3986" spans="1:6" x14ac:dyDescent="0.25">
      <c r="A3986" s="1072">
        <v>22020702</v>
      </c>
      <c r="B3986" s="969" t="s">
        <v>1211</v>
      </c>
      <c r="C3986" s="969">
        <v>0</v>
      </c>
      <c r="D3986" s="969">
        <v>0</v>
      </c>
      <c r="E3986" s="969">
        <v>0</v>
      </c>
      <c r="F3986" s="969">
        <v>0</v>
      </c>
    </row>
    <row r="3987" spans="1:6" x14ac:dyDescent="0.25">
      <c r="A3987" s="1072">
        <v>22020703</v>
      </c>
      <c r="B3987" s="969" t="s">
        <v>1213</v>
      </c>
      <c r="C3987" s="969">
        <v>0</v>
      </c>
      <c r="D3987" s="969">
        <v>0</v>
      </c>
      <c r="E3987" s="969">
        <v>0</v>
      </c>
      <c r="F3987" s="969">
        <v>0</v>
      </c>
    </row>
    <row r="3988" spans="1:6" x14ac:dyDescent="0.25">
      <c r="A3988" s="1072">
        <v>22020704</v>
      </c>
      <c r="B3988" s="969" t="s">
        <v>1215</v>
      </c>
      <c r="C3988" s="969">
        <v>0</v>
      </c>
      <c r="D3988" s="969">
        <v>0</v>
      </c>
      <c r="E3988" s="969">
        <v>0</v>
      </c>
      <c r="F3988" s="969">
        <v>0</v>
      </c>
    </row>
    <row r="3989" spans="1:6" x14ac:dyDescent="0.25">
      <c r="A3989" s="1073">
        <v>22020706</v>
      </c>
      <c r="B3989" s="969" t="s">
        <v>1358</v>
      </c>
      <c r="C3989" s="969">
        <v>0</v>
      </c>
      <c r="D3989" s="969">
        <v>0</v>
      </c>
      <c r="E3989" s="969">
        <v>0</v>
      </c>
      <c r="F3989" s="969">
        <v>0</v>
      </c>
    </row>
    <row r="3990" spans="1:6" x14ac:dyDescent="0.25">
      <c r="A3990" s="1073">
        <v>22020708</v>
      </c>
      <c r="B3990" s="969" t="s">
        <v>2752</v>
      </c>
      <c r="C3990" s="969">
        <v>0</v>
      </c>
      <c r="D3990" s="969">
        <v>0</v>
      </c>
      <c r="E3990" s="969">
        <v>0</v>
      </c>
      <c r="F3990" s="969">
        <v>0</v>
      </c>
    </row>
    <row r="3991" spans="1:6" x14ac:dyDescent="0.25">
      <c r="A3991" s="1070">
        <v>220208</v>
      </c>
      <c r="B3991" s="987" t="s">
        <v>1217</v>
      </c>
      <c r="C3991" s="966">
        <f>SUM(C3992:C3993)</f>
        <v>0</v>
      </c>
      <c r="D3991" s="966">
        <f t="shared" ref="D3991:F3991" si="802">SUM(D3992:D3993)</f>
        <v>3395700</v>
      </c>
      <c r="E3991" s="966">
        <f t="shared" si="802"/>
        <v>3395700</v>
      </c>
      <c r="F3991" s="966">
        <f t="shared" si="802"/>
        <v>5034400</v>
      </c>
    </row>
    <row r="3992" spans="1:6" x14ac:dyDescent="0.25">
      <c r="A3992" s="1072">
        <v>22020801</v>
      </c>
      <c r="B3992" s="969" t="s">
        <v>1219</v>
      </c>
      <c r="C3992" s="969">
        <v>0</v>
      </c>
      <c r="D3992" s="437">
        <v>1900800</v>
      </c>
      <c r="E3992" s="437">
        <v>1900800</v>
      </c>
      <c r="F3992" s="437">
        <v>2534400</v>
      </c>
    </row>
    <row r="3993" spans="1:6" ht="17.25" customHeight="1" x14ac:dyDescent="0.25">
      <c r="A3993" s="1072">
        <v>22020803</v>
      </c>
      <c r="B3993" s="969" t="s">
        <v>1223</v>
      </c>
      <c r="C3993" s="969">
        <v>0</v>
      </c>
      <c r="D3993" s="437">
        <v>1494900</v>
      </c>
      <c r="E3993" s="437">
        <v>1494900</v>
      </c>
      <c r="F3993" s="437">
        <v>2500000</v>
      </c>
    </row>
    <row r="3994" spans="1:6" ht="19.5" customHeight="1" x14ac:dyDescent="0.25">
      <c r="A3994" s="1070" t="s">
        <v>1289</v>
      </c>
      <c r="B3994" s="987" t="s">
        <v>1290</v>
      </c>
      <c r="C3994" s="966">
        <f>SUM(C3995)</f>
        <v>0</v>
      </c>
      <c r="D3994" s="966">
        <f t="shared" ref="D3994:F3994" si="803">SUM(D3995)</f>
        <v>0</v>
      </c>
      <c r="E3994" s="966">
        <f t="shared" si="803"/>
        <v>0</v>
      </c>
      <c r="F3994" s="966">
        <f t="shared" si="803"/>
        <v>0</v>
      </c>
    </row>
    <row r="3995" spans="1:6" ht="19.5" customHeight="1" x14ac:dyDescent="0.25">
      <c r="A3995" s="1072" t="s">
        <v>1291</v>
      </c>
      <c r="B3995" s="969" t="s">
        <v>2534</v>
      </c>
      <c r="C3995" s="969">
        <v>0</v>
      </c>
      <c r="D3995" s="969">
        <v>0</v>
      </c>
      <c r="E3995" s="969">
        <v>0</v>
      </c>
      <c r="F3995" s="969">
        <v>0</v>
      </c>
    </row>
    <row r="3996" spans="1:6" ht="19.5" customHeight="1" x14ac:dyDescent="0.25">
      <c r="A3996" s="1070">
        <v>220210</v>
      </c>
      <c r="B3996" s="987" t="s">
        <v>1227</v>
      </c>
      <c r="C3996" s="966">
        <f>SUM(C3997:C4009)</f>
        <v>345000</v>
      </c>
      <c r="D3996" s="966">
        <f t="shared" ref="D3996:F3996" si="804">SUM(D3997:D4009)</f>
        <v>4854600</v>
      </c>
      <c r="E3996" s="966">
        <f t="shared" si="804"/>
        <v>4870697</v>
      </c>
      <c r="F3996" s="966">
        <f t="shared" si="804"/>
        <v>13871600</v>
      </c>
    </row>
    <row r="3997" spans="1:6" ht="19.5" customHeight="1" x14ac:dyDescent="0.25">
      <c r="A3997" s="1072">
        <v>22021001</v>
      </c>
      <c r="B3997" s="1002" t="s">
        <v>1228</v>
      </c>
      <c r="C3997" s="1002">
        <v>0</v>
      </c>
      <c r="D3997" s="437">
        <v>183600</v>
      </c>
      <c r="E3997" s="437">
        <v>183600</v>
      </c>
      <c r="F3997" s="437">
        <v>249600</v>
      </c>
    </row>
    <row r="3998" spans="1:6" x14ac:dyDescent="0.25">
      <c r="A3998" s="1072">
        <v>22021003</v>
      </c>
      <c r="B3998" s="1002" t="s">
        <v>1229</v>
      </c>
      <c r="C3998" s="1002">
        <v>0</v>
      </c>
      <c r="D3998" s="428">
        <v>0</v>
      </c>
      <c r="E3998" s="437">
        <v>16097</v>
      </c>
      <c r="F3998" s="428">
        <v>1800000</v>
      </c>
    </row>
    <row r="3999" spans="1:6" ht="17.25" customHeight="1" x14ac:dyDescent="0.25">
      <c r="A3999" s="1072">
        <v>22021006</v>
      </c>
      <c r="B3999" s="969" t="s">
        <v>1231</v>
      </c>
      <c r="C3999" s="1002">
        <v>0</v>
      </c>
      <c r="D3999" s="437">
        <v>171000</v>
      </c>
      <c r="E3999" s="437">
        <v>171000</v>
      </c>
      <c r="F3999" s="437">
        <v>228000</v>
      </c>
    </row>
    <row r="4000" spans="1:6" ht="17.25" customHeight="1" x14ac:dyDescent="0.25">
      <c r="A4000" s="1072">
        <v>22021014</v>
      </c>
      <c r="B4000" s="969" t="s">
        <v>1300</v>
      </c>
      <c r="C4000" s="1002">
        <v>0</v>
      </c>
      <c r="D4000" s="428">
        <v>0</v>
      </c>
      <c r="E4000" s="437">
        <v>0</v>
      </c>
      <c r="F4000" s="437">
        <v>300000</v>
      </c>
    </row>
    <row r="4001" spans="1:6" x14ac:dyDescent="0.25">
      <c r="A4001" s="1072">
        <v>22021021</v>
      </c>
      <c r="B4001" s="969" t="s">
        <v>1331</v>
      </c>
      <c r="C4001" s="1002">
        <v>0</v>
      </c>
      <c r="D4001" s="428">
        <v>0</v>
      </c>
      <c r="E4001" s="437">
        <v>0</v>
      </c>
      <c r="F4001" s="437">
        <v>1500000</v>
      </c>
    </row>
    <row r="4002" spans="1:6" x14ac:dyDescent="0.25">
      <c r="A4002" s="1072">
        <v>22021022</v>
      </c>
      <c r="B4002" s="1002" t="s">
        <v>1234</v>
      </c>
      <c r="C4002" s="1002">
        <v>0</v>
      </c>
      <c r="D4002" s="1002">
        <v>0</v>
      </c>
      <c r="E4002" s="1002">
        <v>0</v>
      </c>
      <c r="F4002" s="1002">
        <v>0</v>
      </c>
    </row>
    <row r="4003" spans="1:6" x14ac:dyDescent="0.25">
      <c r="A4003" s="1072">
        <v>22021023</v>
      </c>
      <c r="B4003" s="1002" t="s">
        <v>1235</v>
      </c>
      <c r="C4003" s="1002">
        <v>345000</v>
      </c>
      <c r="D4003" s="437">
        <v>4500000</v>
      </c>
      <c r="E4003" s="437">
        <v>4500000</v>
      </c>
      <c r="F4003" s="1016">
        <v>6000000</v>
      </c>
    </row>
    <row r="4004" spans="1:6" x14ac:dyDescent="0.25">
      <c r="A4004" s="1072">
        <v>22021025</v>
      </c>
      <c r="B4004" s="969" t="s">
        <v>1362</v>
      </c>
      <c r="C4004" s="428">
        <v>0</v>
      </c>
      <c r="D4004" s="428">
        <v>0</v>
      </c>
      <c r="E4004" s="437">
        <v>0</v>
      </c>
      <c r="F4004" s="437">
        <v>0</v>
      </c>
    </row>
    <row r="4005" spans="1:6" x14ac:dyDescent="0.25">
      <c r="A4005" s="1072">
        <v>22021026</v>
      </c>
      <c r="B4005" s="1002" t="s">
        <v>787</v>
      </c>
      <c r="C4005" s="428">
        <v>0</v>
      </c>
      <c r="D4005" s="428">
        <v>0</v>
      </c>
      <c r="E4005" s="437">
        <v>0</v>
      </c>
      <c r="F4005" s="437">
        <v>1000000</v>
      </c>
    </row>
    <row r="4006" spans="1:6" x14ac:dyDescent="0.25">
      <c r="A4006" s="1072">
        <v>22021031</v>
      </c>
      <c r="B4006" s="1002" t="s">
        <v>1261</v>
      </c>
      <c r="C4006" s="428">
        <v>0</v>
      </c>
      <c r="D4006" s="428">
        <v>0</v>
      </c>
      <c r="E4006" s="437">
        <v>0</v>
      </c>
      <c r="F4006" s="437">
        <v>1000000</v>
      </c>
    </row>
    <row r="4007" spans="1:6" x14ac:dyDescent="0.25">
      <c r="A4007" s="1072">
        <v>22021036</v>
      </c>
      <c r="B4007" s="1002" t="s">
        <v>2753</v>
      </c>
      <c r="C4007" s="428">
        <v>0</v>
      </c>
      <c r="D4007" s="428">
        <v>0</v>
      </c>
      <c r="E4007" s="437">
        <v>0</v>
      </c>
      <c r="F4007" s="437">
        <v>1000000</v>
      </c>
    </row>
    <row r="4008" spans="1:6" x14ac:dyDescent="0.25">
      <c r="A4008" s="1072">
        <v>22021037</v>
      </c>
      <c r="B4008" s="1002" t="s">
        <v>2784</v>
      </c>
      <c r="C4008" s="1002">
        <v>0</v>
      </c>
      <c r="D4008" s="428">
        <v>0</v>
      </c>
      <c r="E4008" s="437">
        <v>0</v>
      </c>
      <c r="F4008" s="428">
        <v>0</v>
      </c>
    </row>
    <row r="4009" spans="1:6" x14ac:dyDescent="0.25">
      <c r="A4009" s="1072">
        <v>22021060</v>
      </c>
      <c r="B4009" s="1002" t="s">
        <v>2696</v>
      </c>
      <c r="C4009" s="1002">
        <v>0</v>
      </c>
      <c r="D4009" s="1002">
        <v>0</v>
      </c>
      <c r="E4009" s="1002">
        <v>0</v>
      </c>
      <c r="F4009" s="437">
        <v>794000</v>
      </c>
    </row>
    <row r="4010" spans="1:6" x14ac:dyDescent="0.25">
      <c r="A4010" s="1077"/>
      <c r="B4010" s="978" t="s">
        <v>2785</v>
      </c>
      <c r="C4010" s="976">
        <f>SUM(C3953,C3957,C3960,C3964,C3972,C3979,C3982,C3984,C3991,C3994,C3996)</f>
        <v>345000</v>
      </c>
      <c r="D4010" s="976">
        <f t="shared" ref="D4010:F4010" si="805">SUM(D3953,D3957,D3960,D3964,D3972,D3979,D3982,D3984,D3991,D3994,D3996)</f>
        <v>13989948</v>
      </c>
      <c r="E4010" s="976">
        <f t="shared" si="805"/>
        <v>14069497</v>
      </c>
      <c r="F4010" s="976">
        <f t="shared" si="805"/>
        <v>32167400</v>
      </c>
    </row>
    <row r="4011" spans="1:6" s="381" customFormat="1" x14ac:dyDescent="0.25">
      <c r="A4011" s="1030"/>
      <c r="B4011" s="1207"/>
      <c r="C4011" s="1207"/>
      <c r="D4011" s="1005"/>
      <c r="E4011" s="1005"/>
      <c r="F4011" s="1005"/>
    </row>
    <row r="4012" spans="1:6" ht="15" customHeight="1" x14ac:dyDescent="0.25">
      <c r="A4012" s="1456" t="s">
        <v>2633</v>
      </c>
      <c r="B4012" s="1456"/>
      <c r="C4012" s="1108"/>
      <c r="D4012" s="437"/>
      <c r="E4012" s="437"/>
      <c r="F4012" s="437"/>
    </row>
    <row r="4013" spans="1:6" ht="30.75" customHeight="1" x14ac:dyDescent="0.25">
      <c r="A4013" s="1451" t="s">
        <v>2786</v>
      </c>
      <c r="B4013" s="1451"/>
      <c r="C4013" s="1023"/>
      <c r="D4013" s="993"/>
      <c r="E4013" s="437"/>
      <c r="F4013" s="437"/>
    </row>
    <row r="4014" spans="1:6" ht="19.5" customHeight="1" x14ac:dyDescent="0.25">
      <c r="A4014" s="1070">
        <v>21</v>
      </c>
      <c r="B4014" s="987" t="s">
        <v>1125</v>
      </c>
      <c r="C4014" s="966">
        <f t="shared" ref="C4014:F4014" si="806">SUM(C4016:C4016)</f>
        <v>119715090</v>
      </c>
      <c r="D4014" s="966">
        <f>SUM(D4016:D4016)</f>
        <v>122687081</v>
      </c>
      <c r="E4014" s="966">
        <f t="shared" si="806"/>
        <v>122687100</v>
      </c>
      <c r="F4014" s="966">
        <f t="shared" si="806"/>
        <v>128000000</v>
      </c>
    </row>
    <row r="4015" spans="1:6" ht="19.5" customHeight="1" x14ac:dyDescent="0.25">
      <c r="A4015" s="1071">
        <v>210101</v>
      </c>
      <c r="B4015" s="813" t="s">
        <v>1126</v>
      </c>
      <c r="C4015" s="813"/>
      <c r="D4015" s="437"/>
      <c r="E4015" s="437"/>
      <c r="F4015" s="427"/>
    </row>
    <row r="4016" spans="1:6" ht="19.5" customHeight="1" x14ac:dyDescent="0.25">
      <c r="A4016" s="1072">
        <v>21010101</v>
      </c>
      <c r="B4016" s="969" t="s">
        <v>1127</v>
      </c>
      <c r="C4016" s="969">
        <v>119715090</v>
      </c>
      <c r="D4016" s="428">
        <v>122687081</v>
      </c>
      <c r="E4016" s="983">
        <v>122687100</v>
      </c>
      <c r="F4016" s="437">
        <v>128000000</v>
      </c>
    </row>
    <row r="4017" spans="1:6" ht="19.5" customHeight="1" x14ac:dyDescent="0.25">
      <c r="A4017" s="1070">
        <v>2202</v>
      </c>
      <c r="B4017" s="987" t="s">
        <v>1119</v>
      </c>
      <c r="C4017" s="997">
        <f>(C4075-C4014)</f>
        <v>286264496</v>
      </c>
      <c r="D4017" s="997">
        <f>(D4075-D4014)</f>
        <v>290235131</v>
      </c>
      <c r="E4017" s="997">
        <f t="shared" ref="E4017:F4017" si="807">(E4075-E4014)</f>
        <v>303243598</v>
      </c>
      <c r="F4017" s="997">
        <f t="shared" si="807"/>
        <v>354509437.74000001</v>
      </c>
    </row>
    <row r="4018" spans="1:6" ht="19.5" customHeight="1" x14ac:dyDescent="0.25">
      <c r="A4018" s="1070">
        <v>220201</v>
      </c>
      <c r="B4018" s="987" t="s">
        <v>1250</v>
      </c>
      <c r="C4018" s="991">
        <f t="shared" ref="C4018:F4018" si="808">SUM(C4019:C4021)</f>
        <v>567000</v>
      </c>
      <c r="D4018" s="991">
        <f t="shared" si="808"/>
        <v>400000</v>
      </c>
      <c r="E4018" s="991">
        <f t="shared" si="808"/>
        <v>500000</v>
      </c>
      <c r="F4018" s="991">
        <f t="shared" si="808"/>
        <v>3460000</v>
      </c>
    </row>
    <row r="4019" spans="1:6" ht="24.75" customHeight="1" x14ac:dyDescent="0.25">
      <c r="A4019" s="1072">
        <v>22020101</v>
      </c>
      <c r="B4019" s="969" t="s">
        <v>1131</v>
      </c>
      <c r="C4019" s="969">
        <v>327000</v>
      </c>
      <c r="D4019" s="1010">
        <v>400000</v>
      </c>
      <c r="E4019" s="983">
        <v>500000</v>
      </c>
      <c r="F4019" s="437">
        <v>2500000</v>
      </c>
    </row>
    <row r="4020" spans="1:6" ht="19.5" customHeight="1" x14ac:dyDescent="0.25">
      <c r="A4020" s="1072">
        <v>22020102</v>
      </c>
      <c r="B4020" s="969" t="s">
        <v>1133</v>
      </c>
      <c r="C4020" s="969">
        <v>240000</v>
      </c>
      <c r="D4020" s="437">
        <v>0</v>
      </c>
      <c r="E4020" s="983">
        <v>0</v>
      </c>
      <c r="F4020" s="437">
        <v>960000</v>
      </c>
    </row>
    <row r="4021" spans="1:6" ht="19.5" customHeight="1" x14ac:dyDescent="0.25">
      <c r="A4021" s="1072">
        <v>22020103</v>
      </c>
      <c r="B4021" s="969" t="s">
        <v>1135</v>
      </c>
      <c r="C4021" s="437">
        <v>0</v>
      </c>
      <c r="D4021" s="437">
        <v>0</v>
      </c>
      <c r="E4021" s="437"/>
      <c r="F4021" s="437">
        <v>0</v>
      </c>
    </row>
    <row r="4022" spans="1:6" ht="19.5" customHeight="1" x14ac:dyDescent="0.25">
      <c r="A4022" s="1070">
        <v>220202</v>
      </c>
      <c r="B4022" s="987" t="s">
        <v>1137</v>
      </c>
      <c r="C4022" s="966">
        <f t="shared" ref="C4022:F4022" si="809">SUM(C4023:C4027)</f>
        <v>0</v>
      </c>
      <c r="D4022" s="966">
        <f t="shared" si="809"/>
        <v>0</v>
      </c>
      <c r="E4022" s="966">
        <f t="shared" si="809"/>
        <v>20000</v>
      </c>
      <c r="F4022" s="966">
        <f t="shared" si="809"/>
        <v>552000</v>
      </c>
    </row>
    <row r="4023" spans="1:6" ht="19.5" customHeight="1" x14ac:dyDescent="0.25">
      <c r="A4023" s="1072">
        <v>22020201</v>
      </c>
      <c r="B4023" s="969" t="s">
        <v>1139</v>
      </c>
      <c r="C4023" s="437">
        <v>0</v>
      </c>
      <c r="D4023" s="437">
        <v>0</v>
      </c>
      <c r="E4023" s="437">
        <v>0</v>
      </c>
      <c r="F4023" s="437">
        <v>0</v>
      </c>
    </row>
    <row r="4024" spans="1:6" ht="19.5" customHeight="1" x14ac:dyDescent="0.25">
      <c r="A4024" s="1072">
        <v>22020202</v>
      </c>
      <c r="B4024" s="969" t="s">
        <v>1141</v>
      </c>
      <c r="C4024" s="437">
        <v>0</v>
      </c>
      <c r="D4024" s="437">
        <v>0</v>
      </c>
      <c r="E4024" s="437">
        <v>0</v>
      </c>
      <c r="F4024" s="437"/>
    </row>
    <row r="4025" spans="1:6" ht="25.5" customHeight="1" x14ac:dyDescent="0.25">
      <c r="A4025" s="1072">
        <v>22020203</v>
      </c>
      <c r="B4025" s="969" t="s">
        <v>1143</v>
      </c>
      <c r="C4025" s="437">
        <v>0</v>
      </c>
      <c r="D4025" s="437">
        <v>0</v>
      </c>
      <c r="E4025" s="437">
        <v>0</v>
      </c>
      <c r="F4025" s="437">
        <v>480000</v>
      </c>
    </row>
    <row r="4026" spans="1:6" ht="21" customHeight="1" x14ac:dyDescent="0.25">
      <c r="A4026" s="1072">
        <v>22020204</v>
      </c>
      <c r="B4026" s="969" t="s">
        <v>1145</v>
      </c>
      <c r="C4026" s="437">
        <v>0</v>
      </c>
      <c r="D4026" s="437">
        <v>0</v>
      </c>
      <c r="E4026" s="983">
        <v>20000</v>
      </c>
      <c r="F4026" s="437">
        <v>72000</v>
      </c>
    </row>
    <row r="4027" spans="1:6" ht="21" customHeight="1" x14ac:dyDescent="0.25">
      <c r="A4027" s="1072">
        <v>22020205</v>
      </c>
      <c r="B4027" s="969" t="s">
        <v>1147</v>
      </c>
      <c r="C4027" s="437">
        <v>0</v>
      </c>
      <c r="D4027" s="437">
        <v>0</v>
      </c>
      <c r="E4027" s="437">
        <v>0</v>
      </c>
      <c r="F4027" s="437">
        <v>0</v>
      </c>
    </row>
    <row r="4028" spans="1:6" ht="21" customHeight="1" x14ac:dyDescent="0.25">
      <c r="A4028" s="1070">
        <v>220203</v>
      </c>
      <c r="B4028" s="987" t="s">
        <v>1149</v>
      </c>
      <c r="C4028" s="966">
        <f t="shared" ref="C4028:F4028" si="810">SUM(C4029:C4033)</f>
        <v>190000</v>
      </c>
      <c r="D4028" s="966">
        <f t="shared" si="810"/>
        <v>650000</v>
      </c>
      <c r="E4028" s="966">
        <f t="shared" si="810"/>
        <v>660000</v>
      </c>
      <c r="F4028" s="966">
        <f t="shared" si="810"/>
        <v>880000</v>
      </c>
    </row>
    <row r="4029" spans="1:6" ht="22.5" customHeight="1" x14ac:dyDescent="0.25">
      <c r="A4029" s="1072">
        <v>22020301</v>
      </c>
      <c r="B4029" s="969" t="s">
        <v>1279</v>
      </c>
      <c r="C4029" s="969">
        <v>60000</v>
      </c>
      <c r="D4029" s="1010">
        <v>110000</v>
      </c>
      <c r="E4029" s="983">
        <v>120000</v>
      </c>
      <c r="F4029" s="437">
        <v>180000</v>
      </c>
    </row>
    <row r="4030" spans="1:6" ht="22.5" customHeight="1" x14ac:dyDescent="0.25">
      <c r="A4030" s="1072">
        <v>22020302</v>
      </c>
      <c r="B4030" s="969" t="s">
        <v>1153</v>
      </c>
      <c r="C4030" s="969"/>
      <c r="D4030" s="1010"/>
      <c r="E4030" s="983">
        <v>0</v>
      </c>
      <c r="F4030" s="437"/>
    </row>
    <row r="4031" spans="1:6" ht="22.5" customHeight="1" x14ac:dyDescent="0.25">
      <c r="A4031" s="1072">
        <v>22020303</v>
      </c>
      <c r="B4031" s="969" t="s">
        <v>1239</v>
      </c>
      <c r="C4031" s="969">
        <v>130000</v>
      </c>
      <c r="D4031" s="1010">
        <v>260000</v>
      </c>
      <c r="E4031" s="438">
        <v>260000</v>
      </c>
      <c r="F4031" s="437">
        <v>300000</v>
      </c>
    </row>
    <row r="4032" spans="1:6" ht="17.25" customHeight="1" x14ac:dyDescent="0.25">
      <c r="A4032" s="1072">
        <v>22020304</v>
      </c>
      <c r="B4032" s="969" t="s">
        <v>1157</v>
      </c>
      <c r="C4032" s="969"/>
      <c r="D4032" s="1010"/>
      <c r="E4032" s="983"/>
      <c r="F4032" s="437"/>
    </row>
    <row r="4033" spans="1:6" ht="21" customHeight="1" x14ac:dyDescent="0.25">
      <c r="A4033" s="1072">
        <v>22020305</v>
      </c>
      <c r="B4033" s="969" t="s">
        <v>1159</v>
      </c>
      <c r="C4033" s="969"/>
      <c r="D4033" s="1010">
        <v>280000</v>
      </c>
      <c r="E4033" s="983">
        <v>280000</v>
      </c>
      <c r="F4033" s="437">
        <v>400000</v>
      </c>
    </row>
    <row r="4034" spans="1:6" x14ac:dyDescent="0.25">
      <c r="A4034" s="1070">
        <v>220204</v>
      </c>
      <c r="B4034" s="987" t="s">
        <v>1173</v>
      </c>
      <c r="C4034" s="966">
        <f>SUM(C4035:C4041)</f>
        <v>25379000</v>
      </c>
      <c r="D4034" s="966">
        <f t="shared" ref="D4034:F4034" si="811">SUM(D4035:D4041)</f>
        <v>23791000</v>
      </c>
      <c r="E4034" s="966">
        <f t="shared" si="811"/>
        <v>24228000</v>
      </c>
      <c r="F4034" s="966">
        <f t="shared" si="811"/>
        <v>34337600</v>
      </c>
    </row>
    <row r="4035" spans="1:6" ht="22.5" customHeight="1" x14ac:dyDescent="0.25">
      <c r="A4035" s="1072">
        <v>22020401</v>
      </c>
      <c r="B4035" s="969" t="s">
        <v>1175</v>
      </c>
      <c r="C4035" s="969">
        <v>202000</v>
      </c>
      <c r="D4035" s="1010">
        <v>1372800</v>
      </c>
      <c r="E4035" s="1143">
        <v>1400000</v>
      </c>
      <c r="F4035" s="437">
        <v>2195600</v>
      </c>
    </row>
    <row r="4036" spans="1:6" ht="22.5" customHeight="1" x14ac:dyDescent="0.25">
      <c r="A4036" s="1072">
        <v>22020402</v>
      </c>
      <c r="B4036" s="969" t="s">
        <v>1177</v>
      </c>
      <c r="C4036" s="969">
        <v>32000</v>
      </c>
      <c r="D4036" s="1010">
        <v>64000</v>
      </c>
      <c r="E4036" s="1143">
        <v>64000</v>
      </c>
      <c r="F4036" s="437">
        <v>96000</v>
      </c>
    </row>
    <row r="4037" spans="1:6" ht="22.5" customHeight="1" x14ac:dyDescent="0.25">
      <c r="A4037" s="1072">
        <v>22020403</v>
      </c>
      <c r="B4037" s="969" t="s">
        <v>1179</v>
      </c>
      <c r="C4037" s="969">
        <v>0</v>
      </c>
      <c r="D4037" s="1010">
        <v>0</v>
      </c>
      <c r="E4037" s="1143"/>
      <c r="F4037" s="437"/>
    </row>
    <row r="4038" spans="1:6" ht="21.75" customHeight="1" x14ac:dyDescent="0.25">
      <c r="A4038" s="1072">
        <v>22020404</v>
      </c>
      <c r="B4038" s="969" t="s">
        <v>1181</v>
      </c>
      <c r="C4038" s="969">
        <v>84000</v>
      </c>
      <c r="D4038" s="1010">
        <v>168000</v>
      </c>
      <c r="E4038" s="983">
        <v>168000</v>
      </c>
      <c r="F4038" s="437">
        <v>252000</v>
      </c>
    </row>
    <row r="4039" spans="1:6" ht="21.75" customHeight="1" x14ac:dyDescent="0.25">
      <c r="A4039" s="1072">
        <v>22020405</v>
      </c>
      <c r="B4039" s="969" t="s">
        <v>1183</v>
      </c>
      <c r="C4039" s="969">
        <v>50000</v>
      </c>
      <c r="D4039" s="1010">
        <v>96000</v>
      </c>
      <c r="E4039" s="983">
        <v>96000</v>
      </c>
      <c r="F4039" s="437">
        <v>144000</v>
      </c>
    </row>
    <row r="4040" spans="1:6" ht="19.5" customHeight="1" x14ac:dyDescent="0.25">
      <c r="A4040" s="1073">
        <v>22020406</v>
      </c>
      <c r="B4040" s="969" t="s">
        <v>1185</v>
      </c>
      <c r="C4040" s="969">
        <v>25011000</v>
      </c>
      <c r="D4040" s="1010">
        <v>22090200</v>
      </c>
      <c r="E4040" s="983">
        <v>22500000</v>
      </c>
      <c r="F4040" s="437">
        <v>26650000</v>
      </c>
    </row>
    <row r="4041" spans="1:6" ht="22.5" customHeight="1" x14ac:dyDescent="0.25">
      <c r="A4041" s="1073">
        <v>22020413</v>
      </c>
      <c r="B4041" s="430" t="s">
        <v>2787</v>
      </c>
      <c r="C4041" s="969">
        <v>0</v>
      </c>
      <c r="D4041" s="969">
        <v>0</v>
      </c>
      <c r="E4041" s="969">
        <v>0</v>
      </c>
      <c r="F4041" s="437">
        <v>5000000</v>
      </c>
    </row>
    <row r="4042" spans="1:6" ht="17.25" customHeight="1" x14ac:dyDescent="0.25">
      <c r="A4042" s="1070">
        <v>220205</v>
      </c>
      <c r="B4042" s="987" t="s">
        <v>1189</v>
      </c>
      <c r="C4042" s="966">
        <f t="shared" ref="C4042:F4042" si="812">SUM(C4043:C4045)</f>
        <v>0</v>
      </c>
      <c r="D4042" s="966">
        <f t="shared" si="812"/>
        <v>887000</v>
      </c>
      <c r="E4042" s="966">
        <f t="shared" si="812"/>
        <v>890000</v>
      </c>
      <c r="F4042" s="966">
        <f t="shared" si="812"/>
        <v>2000000</v>
      </c>
    </row>
    <row r="4043" spans="1:6" ht="17.25" customHeight="1" x14ac:dyDescent="0.25">
      <c r="A4043" s="1072">
        <v>22020501</v>
      </c>
      <c r="B4043" s="969" t="s">
        <v>1191</v>
      </c>
      <c r="C4043" s="969"/>
      <c r="D4043" s="437"/>
      <c r="E4043" s="437"/>
      <c r="F4043" s="437"/>
    </row>
    <row r="4044" spans="1:6" ht="17.25" customHeight="1" x14ac:dyDescent="0.25">
      <c r="A4044" s="1072">
        <v>22020502</v>
      </c>
      <c r="B4044" s="969" t="s">
        <v>1193</v>
      </c>
      <c r="C4044" s="969"/>
      <c r="D4044" s="437"/>
      <c r="E4044" s="437"/>
      <c r="F4044" s="437"/>
    </row>
    <row r="4045" spans="1:6" ht="35.25" customHeight="1" x14ac:dyDescent="0.25">
      <c r="A4045" s="1072">
        <v>22020503</v>
      </c>
      <c r="B4045" s="969" t="s">
        <v>1307</v>
      </c>
      <c r="C4045" s="969"/>
      <c r="D4045" s="437">
        <v>887000</v>
      </c>
      <c r="E4045" s="437">
        <v>890000</v>
      </c>
      <c r="F4045" s="437">
        <v>2000000</v>
      </c>
    </row>
    <row r="4046" spans="1:6" ht="22.5" customHeight="1" x14ac:dyDescent="0.25">
      <c r="A4046" s="1070">
        <v>220206</v>
      </c>
      <c r="B4046" s="987" t="s">
        <v>1195</v>
      </c>
      <c r="C4046" s="966">
        <f t="shared" ref="C4046:F4046" si="813">SUM(C4047:C4048)</f>
        <v>475900</v>
      </c>
      <c r="D4046" s="966">
        <f t="shared" si="813"/>
        <v>133333</v>
      </c>
      <c r="E4046" s="966">
        <f t="shared" si="813"/>
        <v>140000</v>
      </c>
      <c r="F4046" s="966">
        <f t="shared" si="813"/>
        <v>200000</v>
      </c>
    </row>
    <row r="4047" spans="1:6" ht="18.75" customHeight="1" x14ac:dyDescent="0.25">
      <c r="A4047" s="1072">
        <v>22020601</v>
      </c>
      <c r="B4047" s="969" t="s">
        <v>2635</v>
      </c>
      <c r="C4047" s="969">
        <v>0</v>
      </c>
      <c r="D4047" s="437"/>
      <c r="E4047" s="437"/>
      <c r="F4047" s="437"/>
    </row>
    <row r="4048" spans="1:6" ht="18.75" customHeight="1" x14ac:dyDescent="0.25">
      <c r="A4048" s="1072">
        <v>22020605</v>
      </c>
      <c r="B4048" s="969" t="s">
        <v>1205</v>
      </c>
      <c r="C4048" s="969">
        <v>475900</v>
      </c>
      <c r="D4048" s="1010">
        <v>133333</v>
      </c>
      <c r="E4048" s="983">
        <v>140000</v>
      </c>
      <c r="F4048" s="437">
        <v>200000</v>
      </c>
    </row>
    <row r="4049" spans="1:6" ht="30" customHeight="1" x14ac:dyDescent="0.25">
      <c r="A4049" s="1070">
        <v>220207</v>
      </c>
      <c r="B4049" s="987" t="s">
        <v>2788</v>
      </c>
      <c r="C4049" s="966">
        <f>SUM(C4050:C4054)</f>
        <v>257657598</v>
      </c>
      <c r="D4049" s="966">
        <f t="shared" ref="D4049:F4049" si="814">SUM(D4050:D4054)</f>
        <v>257657598</v>
      </c>
      <c r="E4049" s="966">
        <f t="shared" si="814"/>
        <v>257657598</v>
      </c>
      <c r="F4049" s="966">
        <f t="shared" si="814"/>
        <v>257657598.24000001</v>
      </c>
    </row>
    <row r="4050" spans="1:6" ht="19.5" customHeight="1" x14ac:dyDescent="0.25">
      <c r="A4050" s="1072">
        <v>22020701</v>
      </c>
      <c r="B4050" s="969" t="s">
        <v>1209</v>
      </c>
      <c r="C4050" s="969"/>
      <c r="D4050" s="437"/>
      <c r="E4050" s="437"/>
      <c r="F4050" s="437"/>
    </row>
    <row r="4051" spans="1:6" ht="19.5" customHeight="1" x14ac:dyDescent="0.25">
      <c r="A4051" s="1072">
        <v>22020702</v>
      </c>
      <c r="B4051" s="969" t="s">
        <v>1211</v>
      </c>
      <c r="C4051" s="969"/>
      <c r="D4051" s="437"/>
      <c r="E4051" s="437"/>
      <c r="F4051" s="437"/>
    </row>
    <row r="4052" spans="1:6" ht="19.5" customHeight="1" x14ac:dyDescent="0.25">
      <c r="A4052" s="1072">
        <v>22020703</v>
      </c>
      <c r="B4052" s="969" t="s">
        <v>2789</v>
      </c>
      <c r="C4052" s="969"/>
      <c r="D4052" s="437"/>
      <c r="E4052" s="437"/>
      <c r="F4052" s="437"/>
    </row>
    <row r="4053" spans="1:6" ht="19.5" customHeight="1" x14ac:dyDescent="0.25">
      <c r="A4053" s="1072">
        <v>22020704</v>
      </c>
      <c r="B4053" s="969" t="s">
        <v>2790</v>
      </c>
      <c r="C4053" s="969"/>
      <c r="D4053" s="437"/>
      <c r="E4053" s="437"/>
      <c r="F4053" s="437"/>
    </row>
    <row r="4054" spans="1:6" ht="20.25" customHeight="1" x14ac:dyDescent="0.25">
      <c r="A4054" s="1073">
        <v>22020709</v>
      </c>
      <c r="B4054" s="969" t="s">
        <v>2791</v>
      </c>
      <c r="C4054" s="969">
        <v>257657598</v>
      </c>
      <c r="D4054" s="1010">
        <v>257657598</v>
      </c>
      <c r="E4054" s="983">
        <v>257657598</v>
      </c>
      <c r="F4054" s="437">
        <v>257657598.24000001</v>
      </c>
    </row>
    <row r="4055" spans="1:6" ht="20.25" customHeight="1" x14ac:dyDescent="0.25">
      <c r="A4055" s="1070">
        <v>220208</v>
      </c>
      <c r="B4055" s="987" t="s">
        <v>2637</v>
      </c>
      <c r="C4055" s="966">
        <f>SUM(C4056:C4058)</f>
        <v>314000</v>
      </c>
      <c r="D4055" s="966">
        <f t="shared" ref="D4055:F4055" si="815">SUM(D4056:D4058)</f>
        <v>628000</v>
      </c>
      <c r="E4055" s="966">
        <f t="shared" si="815"/>
        <v>628000</v>
      </c>
      <c r="F4055" s="966">
        <f t="shared" si="815"/>
        <v>1271680</v>
      </c>
    </row>
    <row r="4056" spans="1:6" ht="21" customHeight="1" x14ac:dyDescent="0.25">
      <c r="A4056" s="1072">
        <v>22020801</v>
      </c>
      <c r="B4056" s="969" t="s">
        <v>1219</v>
      </c>
      <c r="C4056" s="969">
        <v>250000</v>
      </c>
      <c r="D4056" s="1010">
        <v>500000</v>
      </c>
      <c r="E4056" s="983">
        <v>500000</v>
      </c>
      <c r="F4056" s="437">
        <v>751680</v>
      </c>
    </row>
    <row r="4057" spans="1:6" x14ac:dyDescent="0.25">
      <c r="A4057" s="1072">
        <v>22020802</v>
      </c>
      <c r="B4057" s="969" t="s">
        <v>1221</v>
      </c>
      <c r="C4057" s="969">
        <v>64000</v>
      </c>
      <c r="D4057" s="1010">
        <v>0</v>
      </c>
      <c r="E4057" s="983">
        <v>0</v>
      </c>
      <c r="F4057" s="437"/>
    </row>
    <row r="4058" spans="1:6" ht="21" customHeight="1" x14ac:dyDescent="0.25">
      <c r="A4058" s="1072">
        <v>22020803</v>
      </c>
      <c r="B4058" s="969" t="s">
        <v>1223</v>
      </c>
      <c r="C4058" s="969">
        <v>0</v>
      </c>
      <c r="D4058" s="1010">
        <v>128000</v>
      </c>
      <c r="E4058" s="983">
        <v>128000</v>
      </c>
      <c r="F4058" s="437">
        <v>520000</v>
      </c>
    </row>
    <row r="4059" spans="1:6" ht="19.5" customHeight="1" x14ac:dyDescent="0.25">
      <c r="A4059" s="1070">
        <v>220210</v>
      </c>
      <c r="B4059" s="987" t="s">
        <v>1227</v>
      </c>
      <c r="C4059" s="966">
        <f>SUM(C4060:C4074)</f>
        <v>1680998</v>
      </c>
      <c r="D4059" s="966">
        <f t="shared" ref="D4059:F4059" si="816">SUM(D4060:D4074)</f>
        <v>6088200</v>
      </c>
      <c r="E4059" s="966">
        <f t="shared" si="816"/>
        <v>18520000</v>
      </c>
      <c r="F4059" s="966">
        <f t="shared" si="816"/>
        <v>54150559.5</v>
      </c>
    </row>
    <row r="4060" spans="1:6" ht="19.5" customHeight="1" x14ac:dyDescent="0.25">
      <c r="A4060" s="1072">
        <v>22021001</v>
      </c>
      <c r="B4060" s="969" t="s">
        <v>1228</v>
      </c>
      <c r="C4060" s="969">
        <v>176000</v>
      </c>
      <c r="D4060" s="1010">
        <v>352000</v>
      </c>
      <c r="E4060" s="983">
        <v>352000</v>
      </c>
      <c r="F4060" s="437">
        <v>528000</v>
      </c>
    </row>
    <row r="4061" spans="1:6" ht="19.5" customHeight="1" x14ac:dyDescent="0.25">
      <c r="A4061" s="1072">
        <v>22021003</v>
      </c>
      <c r="B4061" s="969" t="s">
        <v>1229</v>
      </c>
      <c r="C4061" s="969">
        <v>469998</v>
      </c>
      <c r="D4061" s="445">
        <v>2243000</v>
      </c>
      <c r="E4061" s="983">
        <v>2300000</v>
      </c>
      <c r="F4061" s="438">
        <v>2600000</v>
      </c>
    </row>
    <row r="4062" spans="1:6" ht="18" customHeight="1" x14ac:dyDescent="0.25">
      <c r="A4062" s="1072">
        <v>22021006</v>
      </c>
      <c r="B4062" s="969" t="s">
        <v>1231</v>
      </c>
      <c r="C4062" s="969"/>
      <c r="D4062" s="437"/>
      <c r="E4062" s="437">
        <v>0</v>
      </c>
      <c r="F4062" s="437"/>
    </row>
    <row r="4063" spans="1:6" ht="18" customHeight="1" x14ac:dyDescent="0.25">
      <c r="A4063" s="1073">
        <v>22021007</v>
      </c>
      <c r="B4063" s="969" t="s">
        <v>2638</v>
      </c>
      <c r="C4063" s="969"/>
      <c r="D4063" s="437"/>
      <c r="E4063" s="437">
        <v>0</v>
      </c>
      <c r="F4063" s="437"/>
    </row>
    <row r="4064" spans="1:6" ht="21" customHeight="1" x14ac:dyDescent="0.25">
      <c r="A4064" s="1073">
        <v>22021014</v>
      </c>
      <c r="B4064" s="969" t="s">
        <v>1233</v>
      </c>
      <c r="C4064" s="969">
        <v>75000</v>
      </c>
      <c r="D4064" s="437"/>
      <c r="E4064" s="983">
        <v>50000</v>
      </c>
      <c r="F4064" s="437">
        <v>500000</v>
      </c>
    </row>
    <row r="4065" spans="1:6" ht="21" customHeight="1" x14ac:dyDescent="0.25">
      <c r="A4065" s="1073">
        <v>22021021</v>
      </c>
      <c r="B4065" s="969" t="s">
        <v>1331</v>
      </c>
      <c r="C4065" s="969">
        <v>0</v>
      </c>
      <c r="D4065" s="437">
        <v>600000</v>
      </c>
      <c r="E4065" s="983">
        <v>600000</v>
      </c>
      <c r="F4065" s="437">
        <v>1000000</v>
      </c>
    </row>
    <row r="4066" spans="1:6" ht="21" customHeight="1" x14ac:dyDescent="0.25">
      <c r="A4066" s="1072">
        <v>22021022</v>
      </c>
      <c r="B4066" s="969" t="s">
        <v>1234</v>
      </c>
      <c r="C4066" s="969">
        <v>0</v>
      </c>
      <c r="D4066" s="437"/>
      <c r="E4066" s="983">
        <v>0</v>
      </c>
      <c r="F4066" s="437">
        <v>800000</v>
      </c>
    </row>
    <row r="4067" spans="1:6" ht="21" customHeight="1" x14ac:dyDescent="0.25">
      <c r="A4067" s="1072">
        <v>22021023</v>
      </c>
      <c r="B4067" s="969" t="s">
        <v>2792</v>
      </c>
      <c r="C4067" s="969">
        <v>960000</v>
      </c>
      <c r="D4067" s="1010">
        <v>1750000</v>
      </c>
      <c r="E4067" s="983">
        <v>1800000</v>
      </c>
      <c r="F4067" s="437">
        <v>4504000</v>
      </c>
    </row>
    <row r="4068" spans="1:6" ht="17.25" customHeight="1" x14ac:dyDescent="0.25">
      <c r="A4068" s="1073">
        <v>22021026</v>
      </c>
      <c r="B4068" s="969" t="s">
        <v>787</v>
      </c>
      <c r="C4068" s="969">
        <v>0</v>
      </c>
      <c r="D4068" s="437"/>
      <c r="E4068" s="437">
        <v>0</v>
      </c>
      <c r="F4068" s="437"/>
    </row>
    <row r="4069" spans="1:6" ht="17.25" customHeight="1" x14ac:dyDescent="0.25">
      <c r="A4069" s="1073">
        <v>22021060</v>
      </c>
      <c r="B4069" s="969" t="s">
        <v>2696</v>
      </c>
      <c r="C4069" s="969">
        <v>0</v>
      </c>
      <c r="D4069" s="437"/>
      <c r="E4069" s="437">
        <v>0</v>
      </c>
      <c r="F4069" s="450">
        <v>0</v>
      </c>
    </row>
    <row r="4070" spans="1:6" ht="17.25" customHeight="1" x14ac:dyDescent="0.25">
      <c r="A4070" s="1073">
        <v>22021061</v>
      </c>
      <c r="B4070" s="969" t="s">
        <v>2793</v>
      </c>
      <c r="C4070" s="969">
        <v>0</v>
      </c>
      <c r="D4070" s="437">
        <v>750000</v>
      </c>
      <c r="E4070" s="983">
        <v>750000</v>
      </c>
      <c r="F4070" s="437">
        <v>1980000</v>
      </c>
    </row>
    <row r="4071" spans="1:6" ht="20.25" customHeight="1" x14ac:dyDescent="0.25">
      <c r="A4071" s="1073">
        <v>22021062</v>
      </c>
      <c r="B4071" s="969" t="s">
        <v>2794</v>
      </c>
      <c r="C4071" s="969">
        <v>0</v>
      </c>
      <c r="D4071" s="437">
        <v>393200</v>
      </c>
      <c r="E4071" s="983">
        <v>500000</v>
      </c>
      <c r="F4071" s="437">
        <v>7279200</v>
      </c>
    </row>
    <row r="4072" spans="1:6" ht="27" customHeight="1" x14ac:dyDescent="0.25">
      <c r="A4072" s="1073">
        <v>22021063</v>
      </c>
      <c r="B4072" s="969" t="s">
        <v>2795</v>
      </c>
      <c r="C4072" s="969">
        <v>0</v>
      </c>
      <c r="D4072" s="969">
        <v>0</v>
      </c>
      <c r="E4072" s="983">
        <v>12168000</v>
      </c>
      <c r="F4072" s="437">
        <v>25355000</v>
      </c>
    </row>
    <row r="4073" spans="1:6" ht="19.5" customHeight="1" x14ac:dyDescent="0.25">
      <c r="A4073" s="1073">
        <v>22021064</v>
      </c>
      <c r="B4073" s="969" t="s">
        <v>2796</v>
      </c>
      <c r="C4073" s="969">
        <v>0</v>
      </c>
      <c r="D4073" s="969">
        <v>0</v>
      </c>
      <c r="E4073" s="983">
        <v>0</v>
      </c>
      <c r="F4073" s="437">
        <v>6836359.5</v>
      </c>
    </row>
    <row r="4074" spans="1:6" x14ac:dyDescent="0.25">
      <c r="A4074" s="1073">
        <v>22021100</v>
      </c>
      <c r="B4074" s="430" t="s">
        <v>2797</v>
      </c>
      <c r="C4074" s="969">
        <v>0</v>
      </c>
      <c r="D4074" s="969">
        <v>0</v>
      </c>
      <c r="E4074" s="450"/>
      <c r="F4074" s="437">
        <v>2768000</v>
      </c>
    </row>
    <row r="4075" spans="1:6" s="381" customFormat="1" x14ac:dyDescent="0.25">
      <c r="A4075" s="1229"/>
      <c r="B4075" s="1207" t="s">
        <v>2798</v>
      </c>
      <c r="C4075" s="1208">
        <f>SUM(C4014,C4018,C4022,C4028,C4034,C4042,C4046,C4049,C4055,C4059)</f>
        <v>405979586</v>
      </c>
      <c r="D4075" s="1208">
        <f>SUM(D4014,D4018,D4022,D4028,D4034,D4042,D4046,D4049,D4055,D4059)</f>
        <v>412922212</v>
      </c>
      <c r="E4075" s="1208">
        <f t="shared" ref="E4075:F4075" si="817">SUM(E4014,E4018,E4022,E4028,E4034,E4042,E4046,E4049,E4055,E4059)</f>
        <v>425930698</v>
      </c>
      <c r="F4075" s="1208">
        <f t="shared" si="817"/>
        <v>482509437.74000001</v>
      </c>
    </row>
    <row r="4076" spans="1:6" s="381" customFormat="1" x14ac:dyDescent="0.25">
      <c r="A4076" s="1030"/>
      <c r="B4076" s="1106"/>
      <c r="C4076" s="1106"/>
      <c r="D4076" s="1005"/>
      <c r="E4076" s="1005"/>
      <c r="F4076" s="1005"/>
    </row>
    <row r="4077" spans="1:6" ht="15" customHeight="1" x14ac:dyDescent="0.25">
      <c r="A4077" s="1456" t="s">
        <v>2633</v>
      </c>
      <c r="B4077" s="1456"/>
      <c r="C4077" s="1108"/>
      <c r="D4077" s="437"/>
      <c r="E4077" s="437"/>
      <c r="F4077" s="437"/>
    </row>
    <row r="4078" spans="1:6" ht="27" customHeight="1" x14ac:dyDescent="0.25">
      <c r="A4078" s="1452" t="s">
        <v>2799</v>
      </c>
      <c r="B4078" s="1452"/>
      <c r="C4078" s="813"/>
      <c r="D4078" s="993"/>
      <c r="E4078" s="437"/>
      <c r="F4078" s="437"/>
    </row>
    <row r="4079" spans="1:6" x14ac:dyDescent="0.25">
      <c r="A4079" s="807">
        <v>22</v>
      </c>
      <c r="B4079" s="965" t="s">
        <v>1322</v>
      </c>
      <c r="C4079" s="966">
        <f t="shared" ref="C4079:F4079" si="818">SUM(C4080:C4080)</f>
        <v>6402615</v>
      </c>
      <c r="D4079" s="966">
        <f t="shared" si="818"/>
        <v>7970466</v>
      </c>
      <c r="E4079" s="966">
        <f t="shared" si="818"/>
        <v>8403451</v>
      </c>
      <c r="F4079" s="966">
        <f t="shared" si="818"/>
        <v>6073383</v>
      </c>
    </row>
    <row r="4080" spans="1:6" ht="23.25" customHeight="1" x14ac:dyDescent="0.25">
      <c r="A4080" s="429">
        <v>22</v>
      </c>
      <c r="B4080" s="430" t="s">
        <v>1322</v>
      </c>
      <c r="C4080" s="969">
        <v>6402615</v>
      </c>
      <c r="D4080" s="557">
        <v>7970466</v>
      </c>
      <c r="E4080" s="557">
        <v>8403451</v>
      </c>
      <c r="F4080" s="557">
        <v>6073383</v>
      </c>
    </row>
    <row r="4081" spans="1:6" ht="19.5" customHeight="1" x14ac:dyDescent="0.25">
      <c r="A4081" s="1070">
        <v>2202</v>
      </c>
      <c r="B4081" s="987" t="s">
        <v>1119</v>
      </c>
      <c r="C4081" s="997">
        <f>(C4133-C4079)</f>
        <v>7132120</v>
      </c>
      <c r="D4081" s="997">
        <f>(D4133-D4079)</f>
        <v>6467775</v>
      </c>
      <c r="E4081" s="997">
        <f>(E4133-E4079)</f>
        <v>9258200</v>
      </c>
      <c r="F4081" s="997">
        <f>(F4133-F4079)</f>
        <v>15340000</v>
      </c>
    </row>
    <row r="4082" spans="1:6" ht="17.25" customHeight="1" x14ac:dyDescent="0.25">
      <c r="A4082" s="1070">
        <v>220201</v>
      </c>
      <c r="B4082" s="987" t="s">
        <v>1250</v>
      </c>
      <c r="C4082" s="966">
        <f t="shared" ref="C4082" si="819">SUM(C4083:C4085)</f>
        <v>0</v>
      </c>
      <c r="D4082" s="966">
        <f>SUM(D4083:D4085)</f>
        <v>398000</v>
      </c>
      <c r="E4082" s="966">
        <f t="shared" ref="E4082:F4082" si="820">SUM(E4083:E4085)</f>
        <v>935000</v>
      </c>
      <c r="F4082" s="966">
        <f t="shared" si="820"/>
        <v>935000</v>
      </c>
    </row>
    <row r="4083" spans="1:6" ht="23.25" customHeight="1" x14ac:dyDescent="0.25">
      <c r="A4083" s="1072">
        <v>22020101</v>
      </c>
      <c r="B4083" s="969" t="s">
        <v>1131</v>
      </c>
      <c r="C4083" s="969"/>
      <c r="D4083" s="437">
        <v>398000</v>
      </c>
      <c r="E4083" s="428">
        <v>935000</v>
      </c>
      <c r="F4083" s="557">
        <v>935000</v>
      </c>
    </row>
    <row r="4084" spans="1:6" x14ac:dyDescent="0.25">
      <c r="A4084" s="1072">
        <v>22020102</v>
      </c>
      <c r="B4084" s="969" t="s">
        <v>1133</v>
      </c>
      <c r="C4084" s="969"/>
      <c r="D4084" s="437"/>
      <c r="E4084" s="437"/>
      <c r="F4084" s="437"/>
    </row>
    <row r="4085" spans="1:6" x14ac:dyDescent="0.25">
      <c r="A4085" s="1072">
        <v>22020103</v>
      </c>
      <c r="B4085" s="969" t="s">
        <v>1135</v>
      </c>
      <c r="C4085" s="969"/>
      <c r="D4085" s="437"/>
      <c r="E4085" s="437"/>
      <c r="F4085" s="437"/>
    </row>
    <row r="4086" spans="1:6" x14ac:dyDescent="0.25">
      <c r="A4086" s="1070">
        <v>220202</v>
      </c>
      <c r="B4086" s="987" t="s">
        <v>1137</v>
      </c>
      <c r="C4086" s="966">
        <f t="shared" ref="C4086:F4086" si="821">SUM(C4087:C4091)</f>
        <v>21600</v>
      </c>
      <c r="D4086" s="966">
        <f>SUM(D4087:D4091)</f>
        <v>42000</v>
      </c>
      <c r="E4086" s="966">
        <f t="shared" si="821"/>
        <v>72000</v>
      </c>
      <c r="F4086" s="966">
        <f t="shared" si="821"/>
        <v>72000</v>
      </c>
    </row>
    <row r="4087" spans="1:6" x14ac:dyDescent="0.25">
      <c r="A4087" s="1072">
        <v>22020201</v>
      </c>
      <c r="B4087" s="969" t="s">
        <v>1139</v>
      </c>
      <c r="C4087" s="969"/>
      <c r="D4087" s="437"/>
      <c r="E4087" s="437"/>
      <c r="F4087" s="437"/>
    </row>
    <row r="4088" spans="1:6" x14ac:dyDescent="0.25">
      <c r="A4088" s="1072">
        <v>22020202</v>
      </c>
      <c r="B4088" s="969" t="s">
        <v>1141</v>
      </c>
      <c r="C4088" s="969"/>
      <c r="D4088" s="437"/>
      <c r="E4088" s="437"/>
      <c r="F4088" s="437"/>
    </row>
    <row r="4089" spans="1:6" x14ac:dyDescent="0.25">
      <c r="A4089" s="1072">
        <v>22020203</v>
      </c>
      <c r="B4089" s="969" t="s">
        <v>1143</v>
      </c>
      <c r="C4089" s="969"/>
      <c r="D4089" s="437"/>
      <c r="E4089" s="437"/>
      <c r="F4089" s="437"/>
    </row>
    <row r="4090" spans="1:6" ht="23.25" customHeight="1" x14ac:dyDescent="0.25">
      <c r="A4090" s="1072">
        <v>22020204</v>
      </c>
      <c r="B4090" s="969" t="s">
        <v>1145</v>
      </c>
      <c r="C4090" s="969">
        <v>21600</v>
      </c>
      <c r="D4090" s="437">
        <v>42000</v>
      </c>
      <c r="E4090" s="437">
        <v>72000</v>
      </c>
      <c r="F4090" s="437">
        <v>72000</v>
      </c>
    </row>
    <row r="4091" spans="1:6" x14ac:dyDescent="0.25">
      <c r="A4091" s="1072">
        <v>22020205</v>
      </c>
      <c r="B4091" s="969" t="s">
        <v>1147</v>
      </c>
      <c r="C4091" s="969"/>
      <c r="D4091" s="437">
        <v>0</v>
      </c>
      <c r="E4091" s="437"/>
      <c r="F4091" s="437"/>
    </row>
    <row r="4092" spans="1:6" x14ac:dyDescent="0.25">
      <c r="A4092" s="1070">
        <v>220203</v>
      </c>
      <c r="B4092" s="987" t="s">
        <v>1149</v>
      </c>
      <c r="C4092" s="966">
        <f t="shared" ref="C4092:F4092" si="822">SUM(C4093:C4097)</f>
        <v>434560</v>
      </c>
      <c r="D4092" s="966">
        <f>SUM(D4093:D4097)</f>
        <v>1092600</v>
      </c>
      <c r="E4092" s="966">
        <f t="shared" si="822"/>
        <v>447600</v>
      </c>
      <c r="F4092" s="966">
        <f t="shared" si="822"/>
        <v>562000</v>
      </c>
    </row>
    <row r="4093" spans="1:6" ht="22.5" customHeight="1" x14ac:dyDescent="0.25">
      <c r="A4093" s="1072">
        <v>22020301</v>
      </c>
      <c r="B4093" s="969" t="s">
        <v>1279</v>
      </c>
      <c r="C4093" s="969">
        <v>113460</v>
      </c>
      <c r="D4093" s="437">
        <v>868333</v>
      </c>
      <c r="E4093" s="1005">
        <v>87000</v>
      </c>
      <c r="F4093" s="437">
        <v>100000</v>
      </c>
    </row>
    <row r="4094" spans="1:6" x14ac:dyDescent="0.25">
      <c r="A4094" s="1072">
        <v>22020302</v>
      </c>
      <c r="B4094" s="969" t="s">
        <v>1153</v>
      </c>
      <c r="C4094" s="969"/>
      <c r="D4094" s="437"/>
      <c r="E4094" s="437"/>
      <c r="F4094" s="437"/>
    </row>
    <row r="4095" spans="1:6" ht="23.25" customHeight="1" x14ac:dyDescent="0.25">
      <c r="A4095" s="1072">
        <v>22020303</v>
      </c>
      <c r="B4095" s="969" t="s">
        <v>1239</v>
      </c>
      <c r="C4095" s="969">
        <v>85000</v>
      </c>
      <c r="D4095" s="437">
        <v>89500</v>
      </c>
      <c r="E4095" s="428">
        <v>155000</v>
      </c>
      <c r="F4095" s="437">
        <v>162000</v>
      </c>
    </row>
    <row r="4096" spans="1:6" ht="22.5" customHeight="1" x14ac:dyDescent="0.25">
      <c r="A4096" s="1072">
        <v>22020304</v>
      </c>
      <c r="B4096" s="969" t="s">
        <v>1157</v>
      </c>
      <c r="C4096" s="969"/>
      <c r="D4096" s="437"/>
      <c r="E4096" s="437"/>
      <c r="F4096" s="437"/>
    </row>
    <row r="4097" spans="1:6" ht="22.5" customHeight="1" x14ac:dyDescent="0.25">
      <c r="A4097" s="1072">
        <v>22020305</v>
      </c>
      <c r="B4097" s="969" t="s">
        <v>1159</v>
      </c>
      <c r="C4097" s="969">
        <v>236100</v>
      </c>
      <c r="D4097" s="453">
        <v>134767</v>
      </c>
      <c r="E4097" s="428">
        <f>245600-25000-15000</f>
        <v>205600</v>
      </c>
      <c r="F4097" s="437">
        <v>300000</v>
      </c>
    </row>
    <row r="4098" spans="1:6" ht="23.25" customHeight="1" x14ac:dyDescent="0.25">
      <c r="A4098" s="1070">
        <v>220204</v>
      </c>
      <c r="B4098" s="987" t="s">
        <v>1173</v>
      </c>
      <c r="C4098" s="966">
        <f t="shared" ref="C4098:F4098" si="823">SUM(C4099:C4104)</f>
        <v>3448165</v>
      </c>
      <c r="D4098" s="966">
        <f>SUM(D4099:D4104)</f>
        <v>1502792</v>
      </c>
      <c r="E4098" s="966">
        <f t="shared" si="823"/>
        <v>3130000</v>
      </c>
      <c r="F4098" s="966">
        <f t="shared" si="823"/>
        <v>5277000</v>
      </c>
    </row>
    <row r="4099" spans="1:6" ht="25.5" customHeight="1" x14ac:dyDescent="0.25">
      <c r="A4099" s="1072">
        <v>22020401</v>
      </c>
      <c r="B4099" s="969" t="s">
        <v>1175</v>
      </c>
      <c r="C4099" s="969">
        <v>3369795</v>
      </c>
      <c r="D4099" s="437">
        <v>1402667</v>
      </c>
      <c r="E4099" s="437">
        <v>3000000</v>
      </c>
      <c r="F4099" s="437">
        <v>5027000</v>
      </c>
    </row>
    <row r="4100" spans="1:6" ht="23.25" customHeight="1" x14ac:dyDescent="0.25">
      <c r="A4100" s="1072">
        <v>22020402</v>
      </c>
      <c r="B4100" s="969" t="s">
        <v>1177</v>
      </c>
      <c r="C4100" s="969">
        <v>33250</v>
      </c>
      <c r="D4100" s="437">
        <v>0</v>
      </c>
      <c r="E4100" s="437">
        <v>20000</v>
      </c>
      <c r="F4100" s="437">
        <v>150000</v>
      </c>
    </row>
    <row r="4101" spans="1:6" ht="27" customHeight="1" x14ac:dyDescent="0.25">
      <c r="A4101" s="1072">
        <v>22020403</v>
      </c>
      <c r="B4101" s="969" t="s">
        <v>1179</v>
      </c>
      <c r="C4101" s="969"/>
      <c r="D4101" s="437">
        <v>0</v>
      </c>
      <c r="E4101" s="437">
        <v>0</v>
      </c>
      <c r="F4101" s="437"/>
    </row>
    <row r="4102" spans="1:6" ht="24" customHeight="1" x14ac:dyDescent="0.25">
      <c r="A4102" s="1072">
        <v>22020404</v>
      </c>
      <c r="B4102" s="969" t="s">
        <v>1181</v>
      </c>
      <c r="C4102" s="969">
        <v>45120</v>
      </c>
      <c r="D4102" s="437">
        <v>100125</v>
      </c>
      <c r="E4102" s="1005">
        <v>110000</v>
      </c>
      <c r="F4102" s="437">
        <v>100000</v>
      </c>
    </row>
    <row r="4103" spans="1:6" x14ac:dyDescent="0.25">
      <c r="A4103" s="1072">
        <v>22020405</v>
      </c>
      <c r="B4103" s="969" t="s">
        <v>1183</v>
      </c>
      <c r="C4103" s="969"/>
      <c r="D4103" s="437"/>
      <c r="E4103" s="437"/>
      <c r="F4103" s="437"/>
    </row>
    <row r="4104" spans="1:6" x14ac:dyDescent="0.25">
      <c r="A4104" s="1073" t="s">
        <v>1184</v>
      </c>
      <c r="B4104" s="969" t="s">
        <v>1185</v>
      </c>
      <c r="C4104" s="969"/>
      <c r="D4104" s="437"/>
      <c r="E4104" s="437"/>
      <c r="F4104" s="437"/>
    </row>
    <row r="4105" spans="1:6" x14ac:dyDescent="0.25">
      <c r="A4105" s="1070">
        <v>220205</v>
      </c>
      <c r="B4105" s="987" t="s">
        <v>1189</v>
      </c>
      <c r="C4105" s="966">
        <f t="shared" ref="C4105:F4105" si="824">SUM(C4106:C4108)</f>
        <v>75000</v>
      </c>
      <c r="D4105" s="966">
        <f>SUM(D4106:D4108)</f>
        <v>20000</v>
      </c>
      <c r="E4105" s="966">
        <f t="shared" si="824"/>
        <v>410000</v>
      </c>
      <c r="F4105" s="966">
        <f t="shared" si="824"/>
        <v>430000</v>
      </c>
    </row>
    <row r="4106" spans="1:6" ht="19.5" customHeight="1" x14ac:dyDescent="0.25">
      <c r="A4106" s="1072">
        <v>22020501</v>
      </c>
      <c r="B4106" s="969" t="s">
        <v>1191</v>
      </c>
      <c r="C4106" s="969"/>
      <c r="D4106" s="437"/>
      <c r="E4106" s="437"/>
      <c r="F4106" s="437"/>
    </row>
    <row r="4107" spans="1:6" ht="19.5" customHeight="1" x14ac:dyDescent="0.25">
      <c r="A4107" s="1072">
        <v>22020502</v>
      </c>
      <c r="B4107" s="969" t="s">
        <v>1193</v>
      </c>
      <c r="C4107" s="969"/>
      <c r="D4107" s="437"/>
      <c r="E4107" s="437"/>
      <c r="F4107" s="437"/>
    </row>
    <row r="4108" spans="1:6" ht="29.25" customHeight="1" x14ac:dyDescent="0.25">
      <c r="A4108" s="1072">
        <v>22020503</v>
      </c>
      <c r="B4108" s="969" t="s">
        <v>1307</v>
      </c>
      <c r="C4108" s="969">
        <v>75000</v>
      </c>
      <c r="D4108" s="437">
        <v>20000</v>
      </c>
      <c r="E4108" s="428">
        <v>410000</v>
      </c>
      <c r="F4108" s="437">
        <v>430000</v>
      </c>
    </row>
    <row r="4109" spans="1:6" x14ac:dyDescent="0.25">
      <c r="A4109" s="1070">
        <v>220206</v>
      </c>
      <c r="B4109" s="987" t="s">
        <v>1195</v>
      </c>
      <c r="C4109" s="966">
        <f t="shared" ref="C4109:F4109" si="825">SUM(C4110:C4111)</f>
        <v>32000</v>
      </c>
      <c r="D4109" s="966">
        <f>SUM(D4110:D4111)</f>
        <v>21833</v>
      </c>
      <c r="E4109" s="966">
        <f t="shared" si="825"/>
        <v>26000</v>
      </c>
      <c r="F4109" s="966">
        <f t="shared" si="825"/>
        <v>67000</v>
      </c>
    </row>
    <row r="4110" spans="1:6" x14ac:dyDescent="0.25">
      <c r="A4110" s="1072">
        <v>22020601</v>
      </c>
      <c r="B4110" s="969" t="s">
        <v>2635</v>
      </c>
      <c r="C4110" s="969"/>
      <c r="D4110" s="437"/>
      <c r="E4110" s="437"/>
      <c r="F4110" s="437"/>
    </row>
    <row r="4111" spans="1:6" ht="17.25" customHeight="1" x14ac:dyDescent="0.25">
      <c r="A4111" s="1072">
        <v>22020605</v>
      </c>
      <c r="B4111" s="969" t="s">
        <v>1205</v>
      </c>
      <c r="C4111" s="969">
        <v>32000</v>
      </c>
      <c r="D4111" s="437">
        <v>21833</v>
      </c>
      <c r="E4111" s="428">
        <v>26000</v>
      </c>
      <c r="F4111" s="437">
        <v>67000</v>
      </c>
    </row>
    <row r="4112" spans="1:6" ht="30" customHeight="1" x14ac:dyDescent="0.25">
      <c r="A4112" s="1070">
        <v>220207</v>
      </c>
      <c r="B4112" s="987" t="s">
        <v>2788</v>
      </c>
      <c r="C4112" s="966">
        <f t="shared" ref="C4112:F4112" si="826">SUM(C4113:C4117)</f>
        <v>14000</v>
      </c>
      <c r="D4112" s="966">
        <f>SUM(D4113:D4117)</f>
        <v>0</v>
      </c>
      <c r="E4112" s="966">
        <f t="shared" si="826"/>
        <v>0</v>
      </c>
      <c r="F4112" s="966">
        <f t="shared" si="826"/>
        <v>0</v>
      </c>
    </row>
    <row r="4113" spans="1:6" x14ac:dyDescent="0.25">
      <c r="A4113" s="1072">
        <v>22020701</v>
      </c>
      <c r="B4113" s="969" t="s">
        <v>1209</v>
      </c>
      <c r="C4113" s="969"/>
      <c r="D4113" s="428">
        <v>0</v>
      </c>
      <c r="E4113" s="428">
        <v>0</v>
      </c>
      <c r="F4113" s="428"/>
    </row>
    <row r="4114" spans="1:6" x14ac:dyDescent="0.25">
      <c r="A4114" s="1072">
        <v>22020702</v>
      </c>
      <c r="B4114" s="969" t="s">
        <v>1211</v>
      </c>
      <c r="C4114" s="969"/>
      <c r="D4114" s="428">
        <v>0</v>
      </c>
      <c r="E4114" s="428">
        <v>0</v>
      </c>
      <c r="F4114" s="428"/>
    </row>
    <row r="4115" spans="1:6" x14ac:dyDescent="0.25">
      <c r="A4115" s="1072">
        <v>22020703</v>
      </c>
      <c r="B4115" s="969" t="s">
        <v>2789</v>
      </c>
      <c r="C4115" s="969">
        <v>14000</v>
      </c>
      <c r="D4115" s="428">
        <v>0</v>
      </c>
      <c r="E4115" s="428">
        <v>0</v>
      </c>
      <c r="F4115" s="428"/>
    </row>
    <row r="4116" spans="1:6" x14ac:dyDescent="0.25">
      <c r="A4116" s="1072">
        <v>22020704</v>
      </c>
      <c r="B4116" s="969" t="s">
        <v>2790</v>
      </c>
      <c r="C4116" s="969"/>
      <c r="D4116" s="428">
        <v>0</v>
      </c>
      <c r="E4116" s="428">
        <v>0</v>
      </c>
      <c r="F4116" s="428"/>
    </row>
    <row r="4117" spans="1:6" x14ac:dyDescent="0.25">
      <c r="A4117" s="1073">
        <v>22020709</v>
      </c>
      <c r="B4117" s="969" t="s">
        <v>2791</v>
      </c>
      <c r="C4117" s="969"/>
      <c r="D4117" s="428">
        <v>0</v>
      </c>
      <c r="E4117" s="428">
        <v>0</v>
      </c>
      <c r="F4117" s="428"/>
    </row>
    <row r="4118" spans="1:6" x14ac:dyDescent="0.25">
      <c r="A4118" s="1070">
        <v>220208</v>
      </c>
      <c r="B4118" s="987" t="s">
        <v>2637</v>
      </c>
      <c r="C4118" s="966">
        <f>SUM(C4119:C4121)</f>
        <v>2263595</v>
      </c>
      <c r="D4118" s="966">
        <f>SUM(D4119:D4121)</f>
        <v>1822883</v>
      </c>
      <c r="E4118" s="966">
        <f t="shared" ref="E4118:F4118" si="827">SUM(E4119:E4121)</f>
        <v>2061600</v>
      </c>
      <c r="F4118" s="966">
        <f t="shared" si="827"/>
        <v>3184000</v>
      </c>
    </row>
    <row r="4119" spans="1:6" ht="18.75" customHeight="1" x14ac:dyDescent="0.25">
      <c r="A4119" s="1072">
        <v>22020801</v>
      </c>
      <c r="B4119" s="969" t="s">
        <v>1219</v>
      </c>
      <c r="C4119" s="969">
        <v>2263595</v>
      </c>
      <c r="D4119" s="437">
        <v>1822883</v>
      </c>
      <c r="E4119" s="437">
        <v>2061600</v>
      </c>
      <c r="F4119" s="437">
        <v>3184000</v>
      </c>
    </row>
    <row r="4120" spans="1:6" x14ac:dyDescent="0.25">
      <c r="A4120" s="1072">
        <v>22020802</v>
      </c>
      <c r="B4120" s="969" t="s">
        <v>1221</v>
      </c>
      <c r="C4120" s="969"/>
      <c r="D4120" s="437"/>
      <c r="E4120" s="437"/>
      <c r="F4120" s="437"/>
    </row>
    <row r="4121" spans="1:6" x14ac:dyDescent="0.25">
      <c r="A4121" s="1072">
        <v>22020803</v>
      </c>
      <c r="B4121" s="969" t="s">
        <v>1223</v>
      </c>
      <c r="C4121" s="969"/>
      <c r="D4121" s="437"/>
      <c r="E4121" s="437"/>
      <c r="F4121" s="437"/>
    </row>
    <row r="4122" spans="1:6" x14ac:dyDescent="0.25">
      <c r="A4122" s="1070">
        <v>220210</v>
      </c>
      <c r="B4122" s="987" t="s">
        <v>1227</v>
      </c>
      <c r="C4122" s="966">
        <f>SUM(C4123:C4132)</f>
        <v>843200</v>
      </c>
      <c r="D4122" s="966">
        <f>SUM(D4123:D4132)</f>
        <v>1567667</v>
      </c>
      <c r="E4122" s="966">
        <f t="shared" ref="E4122" si="828">SUM(E4123:E4132)</f>
        <v>2176000</v>
      </c>
      <c r="F4122" s="966">
        <f>SUM(F4123:F4132)</f>
        <v>4813000</v>
      </c>
    </row>
    <row r="4123" spans="1:6" ht="19.5" customHeight="1" x14ac:dyDescent="0.25">
      <c r="A4123" s="1072">
        <v>22021001</v>
      </c>
      <c r="B4123" s="969" t="s">
        <v>1228</v>
      </c>
      <c r="C4123" s="969">
        <v>411000</v>
      </c>
      <c r="D4123" s="437">
        <v>173667</v>
      </c>
      <c r="E4123" s="437">
        <v>200000</v>
      </c>
      <c r="F4123" s="437">
        <v>520000</v>
      </c>
    </row>
    <row r="4124" spans="1:6" ht="19.5" customHeight="1" x14ac:dyDescent="0.25">
      <c r="A4124" s="1072">
        <v>22021003</v>
      </c>
      <c r="B4124" s="969" t="s">
        <v>1229</v>
      </c>
      <c r="C4124" s="969">
        <v>424200</v>
      </c>
      <c r="D4124" s="437">
        <v>240000</v>
      </c>
      <c r="E4124" s="437">
        <v>500000</v>
      </c>
      <c r="F4124" s="437">
        <v>909000</v>
      </c>
    </row>
    <row r="4125" spans="1:6" x14ac:dyDescent="0.25">
      <c r="A4125" s="1072">
        <v>22021006</v>
      </c>
      <c r="B4125" s="969" t="s">
        <v>1231</v>
      </c>
      <c r="C4125" s="969"/>
      <c r="D4125" s="437"/>
      <c r="E4125" s="437"/>
      <c r="F4125" s="437"/>
    </row>
    <row r="4126" spans="1:6" x14ac:dyDescent="0.25">
      <c r="A4126" s="1073">
        <v>22021007</v>
      </c>
      <c r="B4126" s="969" t="s">
        <v>2638</v>
      </c>
      <c r="C4126" s="969"/>
      <c r="D4126" s="437"/>
      <c r="E4126" s="437"/>
      <c r="F4126" s="437"/>
    </row>
    <row r="4127" spans="1:6" ht="21" customHeight="1" x14ac:dyDescent="0.25">
      <c r="A4127" s="1073">
        <v>22021014</v>
      </c>
      <c r="B4127" s="969" t="s">
        <v>1233</v>
      </c>
      <c r="C4127" s="969"/>
      <c r="D4127" s="437"/>
      <c r="E4127" s="437"/>
      <c r="F4127" s="437">
        <v>244000</v>
      </c>
    </row>
    <row r="4128" spans="1:6" ht="22.5" customHeight="1" x14ac:dyDescent="0.25">
      <c r="A4128" s="1073">
        <v>22021021</v>
      </c>
      <c r="B4128" s="969" t="s">
        <v>1331</v>
      </c>
      <c r="C4128" s="969">
        <v>8000</v>
      </c>
      <c r="D4128" s="437">
        <v>0</v>
      </c>
      <c r="E4128" s="428">
        <v>240000</v>
      </c>
      <c r="F4128" s="437">
        <v>240000</v>
      </c>
    </row>
    <row r="4129" spans="1:6" ht="22.5" customHeight="1" x14ac:dyDescent="0.25">
      <c r="A4129" s="1072">
        <v>22021022</v>
      </c>
      <c r="B4129" s="969" t="s">
        <v>1234</v>
      </c>
      <c r="C4129" s="969"/>
      <c r="D4129" s="437"/>
      <c r="E4129" s="437"/>
      <c r="F4129" s="437"/>
    </row>
    <row r="4130" spans="1:6" ht="21.75" customHeight="1" x14ac:dyDescent="0.25">
      <c r="A4130" s="1072">
        <v>22021023</v>
      </c>
      <c r="B4130" s="969" t="s">
        <v>1235</v>
      </c>
      <c r="C4130" s="969"/>
      <c r="D4130" s="437">
        <v>1154000</v>
      </c>
      <c r="E4130" s="437">
        <v>1236000</v>
      </c>
      <c r="F4130" s="437">
        <v>2900000</v>
      </c>
    </row>
    <row r="4131" spans="1:6" x14ac:dyDescent="0.25">
      <c r="A4131" s="1073">
        <v>22021026</v>
      </c>
      <c r="B4131" s="969" t="s">
        <v>787</v>
      </c>
      <c r="C4131" s="969"/>
      <c r="D4131" s="437"/>
      <c r="E4131" s="437"/>
      <c r="F4131" s="437"/>
    </row>
    <row r="4132" spans="1:6" x14ac:dyDescent="0.25">
      <c r="A4132" s="1073">
        <v>22021060</v>
      </c>
      <c r="B4132" s="969" t="s">
        <v>2696</v>
      </c>
      <c r="C4132" s="969"/>
      <c r="D4132" s="437"/>
      <c r="E4132" s="437"/>
      <c r="F4132" s="437"/>
    </row>
    <row r="4133" spans="1:6" x14ac:dyDescent="0.25">
      <c r="A4133" s="1083"/>
      <c r="B4133" s="978" t="s">
        <v>2800</v>
      </c>
      <c r="C4133" s="976">
        <f>SUM(C4079,C4082,C4086,C4092,C4098,C4105,C4109,C4112,C4118,C4122)</f>
        <v>13534735</v>
      </c>
      <c r="D4133" s="976">
        <f>SUM(D4079,D4082,D4086,D4092,D4098,D4105,D4109,D4112,D4118,D4122)</f>
        <v>14438241</v>
      </c>
      <c r="E4133" s="976">
        <f>SUM(E4079,E4082,E4086,E4092,E4098,E4105,E4109,E4112,E4118,E4122)</f>
        <v>17661651</v>
      </c>
      <c r="F4133" s="976">
        <f>SUM(F4079,F4082,F4086,F4092,F4098,F4105,F4109,F4112,F4118,F4122)</f>
        <v>21413383</v>
      </c>
    </row>
    <row r="4134" spans="1:6" s="381" customFormat="1" x14ac:dyDescent="0.25">
      <c r="A4134" s="1030"/>
      <c r="B4134" s="1106"/>
      <c r="C4134" s="1106"/>
      <c r="D4134" s="1005"/>
      <c r="E4134" s="1005"/>
      <c r="F4134" s="1005"/>
    </row>
    <row r="4135" spans="1:6" ht="15" customHeight="1" x14ac:dyDescent="0.25">
      <c r="A4135" s="1456" t="s">
        <v>2633</v>
      </c>
      <c r="B4135" s="1456"/>
      <c r="C4135" s="968"/>
      <c r="D4135" s="1005"/>
      <c r="E4135" s="437"/>
      <c r="F4135" s="437"/>
    </row>
    <row r="4136" spans="1:6" ht="40.5" customHeight="1" x14ac:dyDescent="0.25">
      <c r="A4136" s="1451" t="s">
        <v>2801</v>
      </c>
      <c r="B4136" s="1451"/>
      <c r="C4136" s="610"/>
      <c r="D4136" s="610"/>
      <c r="E4136" s="437"/>
      <c r="F4136" s="437"/>
    </row>
    <row r="4137" spans="1:6" x14ac:dyDescent="0.25">
      <c r="A4137" s="1070">
        <v>21</v>
      </c>
      <c r="B4137" s="1076" t="s">
        <v>1125</v>
      </c>
      <c r="C4137" s="966">
        <f>SUM(C4139:C4139)</f>
        <v>62903277</v>
      </c>
      <c r="D4137" s="966">
        <f t="shared" ref="D4137:F4137" si="829">SUM(D4139:D4139)</f>
        <v>64057885</v>
      </c>
      <c r="E4137" s="966">
        <f t="shared" si="829"/>
        <v>64643934</v>
      </c>
      <c r="F4137" s="966">
        <f t="shared" si="829"/>
        <v>63019080</v>
      </c>
    </row>
    <row r="4138" spans="1:6" s="812" customFormat="1" x14ac:dyDescent="0.25">
      <c r="A4138" s="1071">
        <v>210101</v>
      </c>
      <c r="B4138" s="813" t="s">
        <v>1126</v>
      </c>
      <c r="C4138" s="813"/>
      <c r="D4138" s="428"/>
      <c r="E4138" s="428"/>
      <c r="F4138" s="427"/>
    </row>
    <row r="4139" spans="1:6" x14ac:dyDescent="0.25">
      <c r="A4139" s="1072">
        <v>21010101</v>
      </c>
      <c r="B4139" s="969" t="s">
        <v>2802</v>
      </c>
      <c r="C4139" s="969">
        <v>62903277</v>
      </c>
      <c r="D4139" s="428">
        <v>64057885</v>
      </c>
      <c r="E4139" s="1016">
        <v>64643934</v>
      </c>
      <c r="F4139" s="428">
        <v>63019080</v>
      </c>
    </row>
    <row r="4140" spans="1:6" x14ac:dyDescent="0.25">
      <c r="A4140" s="1070">
        <v>2202</v>
      </c>
      <c r="B4140" s="987" t="s">
        <v>1119</v>
      </c>
      <c r="C4140" s="997">
        <f>(C4193-C4137)</f>
        <v>85004499</v>
      </c>
      <c r="D4140" s="997">
        <f t="shared" ref="D4140:F4140" si="830">(D4193-D4137)</f>
        <v>100147266</v>
      </c>
      <c r="E4140" s="997">
        <f t="shared" si="830"/>
        <v>101414779.57999998</v>
      </c>
      <c r="F4140" s="997">
        <f t="shared" si="830"/>
        <v>139306900</v>
      </c>
    </row>
    <row r="4141" spans="1:6" x14ac:dyDescent="0.25">
      <c r="A4141" s="1070">
        <v>220201</v>
      </c>
      <c r="B4141" s="987" t="s">
        <v>2803</v>
      </c>
      <c r="C4141" s="991">
        <f>SUM(C4142:C4143)</f>
        <v>622000</v>
      </c>
      <c r="D4141" s="991">
        <f t="shared" ref="D4141:F4141" si="831">SUM(D4142:D4143)</f>
        <v>0</v>
      </c>
      <c r="E4141" s="991">
        <f t="shared" si="831"/>
        <v>200000</v>
      </c>
      <c r="F4141" s="991">
        <f t="shared" si="831"/>
        <v>400000</v>
      </c>
    </row>
    <row r="4142" spans="1:6" x14ac:dyDescent="0.25">
      <c r="A4142" s="1072">
        <v>22020101</v>
      </c>
      <c r="B4142" s="969" t="s">
        <v>1131</v>
      </c>
      <c r="C4142" s="969">
        <v>622000</v>
      </c>
      <c r="D4142" s="437"/>
      <c r="E4142" s="1016">
        <v>200000</v>
      </c>
      <c r="F4142" s="435">
        <v>400000</v>
      </c>
    </row>
    <row r="4143" spans="1:6" x14ac:dyDescent="0.25">
      <c r="A4143" s="1072">
        <v>22020103</v>
      </c>
      <c r="B4143" s="969" t="s">
        <v>1135</v>
      </c>
      <c r="C4143" s="969"/>
      <c r="D4143" s="437"/>
      <c r="E4143" s="437"/>
      <c r="F4143" s="428"/>
    </row>
    <row r="4144" spans="1:6" x14ac:dyDescent="0.25">
      <c r="A4144" s="1070">
        <v>220202</v>
      </c>
      <c r="B4144" s="987" t="s">
        <v>1137</v>
      </c>
      <c r="C4144" s="991">
        <f>SUM(C4145:C4149)</f>
        <v>0</v>
      </c>
      <c r="D4144" s="991">
        <f t="shared" ref="D4144:F4144" si="832">SUM(D4145:D4149)</f>
        <v>160000</v>
      </c>
      <c r="E4144" s="991">
        <f t="shared" si="832"/>
        <v>160000</v>
      </c>
      <c r="F4144" s="991">
        <f t="shared" si="832"/>
        <v>240000</v>
      </c>
    </row>
    <row r="4145" spans="1:6" x14ac:dyDescent="0.25">
      <c r="A4145" s="1072">
        <v>22020201</v>
      </c>
      <c r="B4145" s="969" t="s">
        <v>1139</v>
      </c>
      <c r="C4145" s="969"/>
      <c r="D4145" s="437"/>
      <c r="E4145" s="437"/>
      <c r="F4145" s="428"/>
    </row>
    <row r="4146" spans="1:6" x14ac:dyDescent="0.25">
      <c r="A4146" s="1072">
        <v>22020202</v>
      </c>
      <c r="B4146" s="969" t="s">
        <v>1141</v>
      </c>
      <c r="C4146" s="969"/>
      <c r="D4146" s="437"/>
      <c r="E4146" s="437"/>
      <c r="F4146" s="428"/>
    </row>
    <row r="4147" spans="1:6" x14ac:dyDescent="0.25">
      <c r="A4147" s="1072">
        <v>22020203</v>
      </c>
      <c r="B4147" s="969" t="s">
        <v>1143</v>
      </c>
      <c r="C4147" s="969"/>
      <c r="D4147" s="435">
        <v>160000</v>
      </c>
      <c r="E4147" s="1016">
        <v>160000</v>
      </c>
      <c r="F4147" s="435">
        <v>240000</v>
      </c>
    </row>
    <row r="4148" spans="1:6" x14ac:dyDescent="0.25">
      <c r="A4148" s="1072">
        <v>22020204</v>
      </c>
      <c r="B4148" s="969" t="s">
        <v>1145</v>
      </c>
      <c r="C4148" s="969"/>
      <c r="D4148" s="437"/>
      <c r="E4148" s="437"/>
      <c r="F4148" s="428"/>
    </row>
    <row r="4149" spans="1:6" x14ac:dyDescent="0.25">
      <c r="A4149" s="1072">
        <v>22020205</v>
      </c>
      <c r="B4149" s="969" t="s">
        <v>1147</v>
      </c>
      <c r="C4149" s="969"/>
      <c r="D4149" s="437"/>
      <c r="E4149" s="437"/>
      <c r="F4149" s="428"/>
    </row>
    <row r="4150" spans="1:6" x14ac:dyDescent="0.25">
      <c r="A4150" s="1070">
        <v>220203</v>
      </c>
      <c r="B4150" s="987" t="s">
        <v>1149</v>
      </c>
      <c r="C4150" s="991">
        <f>SUM(C4151:C4155)</f>
        <v>1229000</v>
      </c>
      <c r="D4150" s="991">
        <f t="shared" ref="D4150:F4150" si="833">SUM(D4151:D4155)</f>
        <v>921864</v>
      </c>
      <c r="E4150" s="991">
        <f t="shared" si="833"/>
        <v>921864</v>
      </c>
      <c r="F4150" s="991">
        <f t="shared" si="833"/>
        <v>1382800</v>
      </c>
    </row>
    <row r="4151" spans="1:6" x14ac:dyDescent="0.25">
      <c r="A4151" s="1072">
        <v>22020301</v>
      </c>
      <c r="B4151" s="969" t="s">
        <v>1279</v>
      </c>
      <c r="C4151" s="969">
        <v>500000</v>
      </c>
      <c r="D4151" s="435">
        <v>253464</v>
      </c>
      <c r="E4151" s="1016">
        <v>253464</v>
      </c>
      <c r="F4151" s="1144">
        <v>380200</v>
      </c>
    </row>
    <row r="4152" spans="1:6" x14ac:dyDescent="0.25">
      <c r="A4152" s="1072">
        <v>22020302</v>
      </c>
      <c r="B4152" s="969" t="s">
        <v>1153</v>
      </c>
      <c r="C4152" s="969"/>
      <c r="D4152" s="435">
        <v>0</v>
      </c>
      <c r="E4152" s="1016">
        <v>0</v>
      </c>
      <c r="F4152" s="435"/>
    </row>
    <row r="4153" spans="1:6" x14ac:dyDescent="0.25">
      <c r="A4153" s="1072">
        <v>22020303</v>
      </c>
      <c r="B4153" s="969" t="s">
        <v>1239</v>
      </c>
      <c r="C4153" s="969">
        <v>516500</v>
      </c>
      <c r="D4153" s="435">
        <v>408000</v>
      </c>
      <c r="E4153" s="1016">
        <v>408000</v>
      </c>
      <c r="F4153" s="1144">
        <v>612000</v>
      </c>
    </row>
    <row r="4154" spans="1:6" x14ac:dyDescent="0.25">
      <c r="A4154" s="1072">
        <v>22020304</v>
      </c>
      <c r="B4154" s="969" t="s">
        <v>1157</v>
      </c>
      <c r="C4154" s="969">
        <v>162500</v>
      </c>
      <c r="D4154" s="435">
        <v>70400</v>
      </c>
      <c r="E4154" s="1016">
        <v>70400</v>
      </c>
      <c r="F4154" s="1144">
        <v>105600</v>
      </c>
    </row>
    <row r="4155" spans="1:6" x14ac:dyDescent="0.25">
      <c r="A4155" s="1072">
        <v>22020305</v>
      </c>
      <c r="B4155" s="969" t="s">
        <v>1159</v>
      </c>
      <c r="C4155" s="969">
        <v>50000</v>
      </c>
      <c r="D4155" s="435">
        <v>190000</v>
      </c>
      <c r="E4155" s="1016">
        <v>190000</v>
      </c>
      <c r="F4155" s="1144">
        <v>285000</v>
      </c>
    </row>
    <row r="4156" spans="1:6" x14ac:dyDescent="0.25">
      <c r="A4156" s="1070">
        <v>220204</v>
      </c>
      <c r="B4156" s="987" t="s">
        <v>1173</v>
      </c>
      <c r="C4156" s="991">
        <f>SUM(C4157:C4163)</f>
        <v>1353000</v>
      </c>
      <c r="D4156" s="991">
        <f t="shared" ref="D4156:F4156" si="834">SUM(D4157:D4163)</f>
        <v>1085064</v>
      </c>
      <c r="E4156" s="991">
        <f t="shared" si="834"/>
        <v>1085066</v>
      </c>
      <c r="F4156" s="991">
        <f t="shared" si="834"/>
        <v>1219600</v>
      </c>
    </row>
    <row r="4157" spans="1:6" x14ac:dyDescent="0.25">
      <c r="A4157" s="1072">
        <v>22020401</v>
      </c>
      <c r="B4157" s="969" t="s">
        <v>1175</v>
      </c>
      <c r="C4157" s="969">
        <v>633000</v>
      </c>
      <c r="D4157" s="435">
        <v>896000</v>
      </c>
      <c r="E4157" s="1016">
        <v>896000</v>
      </c>
      <c r="F4157" s="1144">
        <v>936000</v>
      </c>
    </row>
    <row r="4158" spans="1:6" x14ac:dyDescent="0.25">
      <c r="A4158" s="1072">
        <v>22020402</v>
      </c>
      <c r="B4158" s="969" t="s">
        <v>1177</v>
      </c>
      <c r="C4158" s="969">
        <v>220000</v>
      </c>
      <c r="D4158" s="435">
        <v>66664</v>
      </c>
      <c r="E4158" s="1016">
        <v>66666</v>
      </c>
      <c r="F4158" s="435">
        <v>100000</v>
      </c>
    </row>
    <row r="4159" spans="1:6" x14ac:dyDescent="0.25">
      <c r="A4159" s="1072">
        <v>22020403</v>
      </c>
      <c r="B4159" s="969" t="s">
        <v>2559</v>
      </c>
      <c r="C4159" s="969">
        <v>0</v>
      </c>
      <c r="D4159" s="435">
        <v>0</v>
      </c>
      <c r="E4159" s="1016">
        <v>0</v>
      </c>
      <c r="F4159" s="428">
        <v>0</v>
      </c>
    </row>
    <row r="4160" spans="1:6" x14ac:dyDescent="0.25">
      <c r="A4160" s="1072">
        <v>22020404</v>
      </c>
      <c r="B4160" s="969" t="s">
        <v>1181</v>
      </c>
      <c r="C4160" s="969">
        <v>262500</v>
      </c>
      <c r="D4160" s="435">
        <v>82400</v>
      </c>
      <c r="E4160" s="1016">
        <v>82400</v>
      </c>
      <c r="F4160" s="1144">
        <v>123600</v>
      </c>
    </row>
    <row r="4161" spans="1:6" x14ac:dyDescent="0.25">
      <c r="A4161" s="1072">
        <v>22020405</v>
      </c>
      <c r="B4161" s="969" t="s">
        <v>1183</v>
      </c>
      <c r="C4161" s="969">
        <v>237500</v>
      </c>
      <c r="D4161" s="435">
        <v>40000</v>
      </c>
      <c r="E4161" s="1016">
        <v>40000</v>
      </c>
      <c r="F4161" s="1144">
        <v>60000</v>
      </c>
    </row>
    <row r="4162" spans="1:6" x14ac:dyDescent="0.25">
      <c r="A4162" s="1072">
        <v>22020406</v>
      </c>
      <c r="B4162" s="969" t="s">
        <v>1185</v>
      </c>
      <c r="C4162" s="969"/>
      <c r="D4162" s="437"/>
      <c r="E4162" s="428">
        <v>0</v>
      </c>
      <c r="F4162" s="428">
        <v>0</v>
      </c>
    </row>
    <row r="4163" spans="1:6" x14ac:dyDescent="0.25">
      <c r="A4163" s="1072">
        <v>22020415</v>
      </c>
      <c r="B4163" s="969" t="s">
        <v>2804</v>
      </c>
      <c r="C4163" s="969"/>
      <c r="D4163" s="437"/>
      <c r="E4163" s="428">
        <v>0</v>
      </c>
      <c r="F4163" s="428">
        <v>0</v>
      </c>
    </row>
    <row r="4164" spans="1:6" x14ac:dyDescent="0.25">
      <c r="A4164" s="1070">
        <v>220205</v>
      </c>
      <c r="B4164" s="987" t="s">
        <v>1189</v>
      </c>
      <c r="C4164" s="991">
        <f>SUM(C4165:C4167)</f>
        <v>865000</v>
      </c>
      <c r="D4164" s="991">
        <f t="shared" ref="D4164:F4164" si="835">SUM(D4165:D4167)</f>
        <v>1836000</v>
      </c>
      <c r="E4164" s="991">
        <f t="shared" si="835"/>
        <v>1836000</v>
      </c>
      <c r="F4164" s="991">
        <f t="shared" si="835"/>
        <v>4110000</v>
      </c>
    </row>
    <row r="4165" spans="1:6" x14ac:dyDescent="0.25">
      <c r="A4165" s="1072">
        <v>22020501</v>
      </c>
      <c r="B4165" s="969" t="s">
        <v>1191</v>
      </c>
      <c r="C4165" s="969"/>
      <c r="D4165" s="437"/>
      <c r="E4165" s="437"/>
      <c r="F4165" s="428">
        <v>0</v>
      </c>
    </row>
    <row r="4166" spans="1:6" x14ac:dyDescent="0.25">
      <c r="A4166" s="1072">
        <v>22020502</v>
      </c>
      <c r="B4166" s="969" t="s">
        <v>1193</v>
      </c>
      <c r="C4166" s="969"/>
      <c r="D4166" s="437"/>
      <c r="E4166" s="437"/>
      <c r="F4166" s="428">
        <v>0</v>
      </c>
    </row>
    <row r="4167" spans="1:6" ht="25.5" x14ac:dyDescent="0.25">
      <c r="A4167" s="1072">
        <v>22020503</v>
      </c>
      <c r="B4167" s="969" t="s">
        <v>1307</v>
      </c>
      <c r="C4167" s="969">
        <v>865000</v>
      </c>
      <c r="D4167" s="437">
        <v>1836000</v>
      </c>
      <c r="E4167" s="1016">
        <v>1836000</v>
      </c>
      <c r="F4167" s="1144">
        <v>4110000</v>
      </c>
    </row>
    <row r="4168" spans="1:6" x14ac:dyDescent="0.25">
      <c r="A4168" s="1070">
        <v>220206</v>
      </c>
      <c r="B4168" s="987" t="s">
        <v>1195</v>
      </c>
      <c r="C4168" s="991">
        <f>SUM(C4169:C4170)</f>
        <v>0</v>
      </c>
      <c r="D4168" s="991">
        <f t="shared" ref="D4168:F4168" si="836">SUM(D4169:D4170)</f>
        <v>0</v>
      </c>
      <c r="E4168" s="991">
        <f t="shared" si="836"/>
        <v>0</v>
      </c>
      <c r="F4168" s="991">
        <f t="shared" si="836"/>
        <v>0</v>
      </c>
    </row>
    <row r="4169" spans="1:6" x14ac:dyDescent="0.25">
      <c r="A4169" s="1072">
        <v>22020601</v>
      </c>
      <c r="B4169" s="969" t="s">
        <v>1328</v>
      </c>
      <c r="C4169" s="969"/>
      <c r="D4169" s="437"/>
      <c r="E4169" s="437"/>
      <c r="F4169" s="428"/>
    </row>
    <row r="4170" spans="1:6" x14ac:dyDescent="0.25">
      <c r="A4170" s="1072">
        <v>22020605</v>
      </c>
      <c r="B4170" s="969" t="s">
        <v>1205</v>
      </c>
      <c r="C4170" s="969"/>
      <c r="D4170" s="437"/>
      <c r="E4170" s="437"/>
      <c r="F4170" s="428"/>
    </row>
    <row r="4171" spans="1:6" ht="26.25" customHeight="1" x14ac:dyDescent="0.25">
      <c r="A4171" s="1070">
        <v>220207</v>
      </c>
      <c r="B4171" s="987" t="s">
        <v>1285</v>
      </c>
      <c r="C4171" s="991">
        <f>SUM(C4172:C4175)</f>
        <v>0</v>
      </c>
      <c r="D4171" s="991">
        <f t="shared" ref="D4171:F4171" si="837">SUM(D4172:D4175)</f>
        <v>0</v>
      </c>
      <c r="E4171" s="991">
        <f t="shared" si="837"/>
        <v>0</v>
      </c>
      <c r="F4171" s="991">
        <f t="shared" si="837"/>
        <v>0</v>
      </c>
    </row>
    <row r="4172" spans="1:6" x14ac:dyDescent="0.25">
      <c r="A4172" s="1072">
        <v>22020701</v>
      </c>
      <c r="B4172" s="969" t="s">
        <v>1209</v>
      </c>
      <c r="C4172" s="969"/>
      <c r="D4172" s="437"/>
      <c r="E4172" s="437"/>
      <c r="F4172" s="428"/>
    </row>
    <row r="4173" spans="1:6" x14ac:dyDescent="0.25">
      <c r="A4173" s="1072">
        <v>22020702</v>
      </c>
      <c r="B4173" s="969" t="s">
        <v>1211</v>
      </c>
      <c r="C4173" s="969"/>
      <c r="D4173" s="437"/>
      <c r="E4173" s="1016">
        <v>0</v>
      </c>
      <c r="F4173" s="428"/>
    </row>
    <row r="4174" spans="1:6" x14ac:dyDescent="0.25">
      <c r="A4174" s="1072">
        <v>22020703</v>
      </c>
      <c r="B4174" s="969" t="s">
        <v>2805</v>
      </c>
      <c r="C4174" s="969"/>
      <c r="D4174" s="437"/>
      <c r="E4174" s="437"/>
      <c r="F4174" s="428"/>
    </row>
    <row r="4175" spans="1:6" x14ac:dyDescent="0.25">
      <c r="A4175" s="1072">
        <v>22020704</v>
      </c>
      <c r="B4175" s="969" t="s">
        <v>1215</v>
      </c>
      <c r="C4175" s="969"/>
      <c r="D4175" s="437"/>
      <c r="E4175" s="437"/>
      <c r="F4175" s="428"/>
    </row>
    <row r="4176" spans="1:6" x14ac:dyDescent="0.25">
      <c r="A4176" s="1070">
        <v>220208</v>
      </c>
      <c r="B4176" s="987" t="s">
        <v>2637</v>
      </c>
      <c r="C4176" s="991">
        <f>SUM(C4177:C4178)</f>
        <v>113000</v>
      </c>
      <c r="D4176" s="991">
        <f t="shared" ref="D4176:F4176" si="838">SUM(D4177:D4178)</f>
        <v>3600600</v>
      </c>
      <c r="E4176" s="991">
        <f t="shared" si="838"/>
        <v>3600600</v>
      </c>
      <c r="F4176" s="991">
        <f t="shared" si="838"/>
        <v>4758900</v>
      </c>
    </row>
    <row r="4177" spans="1:6" x14ac:dyDescent="0.25">
      <c r="A4177" s="1072">
        <v>22020801</v>
      </c>
      <c r="B4177" s="969" t="s">
        <v>1219</v>
      </c>
      <c r="C4177" s="969">
        <v>63000</v>
      </c>
      <c r="D4177" s="435">
        <v>1736800</v>
      </c>
      <c r="E4177" s="1016">
        <v>1736800</v>
      </c>
      <c r="F4177" s="1144">
        <v>2488200</v>
      </c>
    </row>
    <row r="4178" spans="1:6" x14ac:dyDescent="0.25">
      <c r="A4178" s="1072">
        <v>22020803</v>
      </c>
      <c r="B4178" s="969" t="s">
        <v>1223</v>
      </c>
      <c r="C4178" s="969">
        <v>50000</v>
      </c>
      <c r="D4178" s="435">
        <v>1863800</v>
      </c>
      <c r="E4178" s="1016">
        <v>1863800</v>
      </c>
      <c r="F4178" s="1144">
        <v>2270700</v>
      </c>
    </row>
    <row r="4179" spans="1:6" x14ac:dyDescent="0.25">
      <c r="A4179" s="1070">
        <v>220210</v>
      </c>
      <c r="B4179" s="987" t="s">
        <v>1227</v>
      </c>
      <c r="C4179" s="991">
        <f>SUM(C4180:C4192)</f>
        <v>80822499</v>
      </c>
      <c r="D4179" s="991">
        <f t="shared" ref="D4179:F4179" si="839">SUM(D4180:D4192)</f>
        <v>92543738</v>
      </c>
      <c r="E4179" s="991">
        <f t="shared" si="839"/>
        <v>93611249.579999998</v>
      </c>
      <c r="F4179" s="991">
        <f t="shared" si="839"/>
        <v>127195600</v>
      </c>
    </row>
    <row r="4180" spans="1:6" x14ac:dyDescent="0.25">
      <c r="A4180" s="1072">
        <v>22021001</v>
      </c>
      <c r="B4180" s="969" t="s">
        <v>1228</v>
      </c>
      <c r="C4180" s="969">
        <v>700000</v>
      </c>
      <c r="D4180" s="437"/>
      <c r="E4180" s="437"/>
      <c r="F4180" s="428">
        <v>0</v>
      </c>
    </row>
    <row r="4181" spans="1:6" x14ac:dyDescent="0.25">
      <c r="A4181" s="1072">
        <v>22021003</v>
      </c>
      <c r="B4181" s="969" t="s">
        <v>1229</v>
      </c>
      <c r="C4181" s="969">
        <v>150000</v>
      </c>
      <c r="D4181" s="437"/>
      <c r="E4181" s="1016">
        <v>0</v>
      </c>
      <c r="F4181" s="435">
        <v>840000</v>
      </c>
    </row>
    <row r="4182" spans="1:6" x14ac:dyDescent="0.25">
      <c r="A4182" s="1072">
        <v>22021004</v>
      </c>
      <c r="B4182" s="969" t="s">
        <v>1297</v>
      </c>
      <c r="C4182" s="969">
        <v>0</v>
      </c>
      <c r="D4182" s="437"/>
      <c r="E4182" s="437"/>
      <c r="F4182" s="428">
        <v>0</v>
      </c>
    </row>
    <row r="4183" spans="1:6" x14ac:dyDescent="0.25">
      <c r="A4183" s="1072">
        <v>22021006</v>
      </c>
      <c r="B4183" s="969" t="s">
        <v>1231</v>
      </c>
      <c r="C4183" s="969">
        <v>0</v>
      </c>
      <c r="D4183" s="437"/>
      <c r="E4183" s="437"/>
      <c r="F4183" s="428">
        <v>0</v>
      </c>
    </row>
    <row r="4184" spans="1:6" x14ac:dyDescent="0.25">
      <c r="A4184" s="1072">
        <v>22021007</v>
      </c>
      <c r="B4184" s="969" t="s">
        <v>2638</v>
      </c>
      <c r="C4184" s="969">
        <v>79972499</v>
      </c>
      <c r="D4184" s="428">
        <v>90876538</v>
      </c>
      <c r="E4184" s="1016">
        <v>91730249.579999998</v>
      </c>
      <c r="F4184" s="428">
        <v>113850000</v>
      </c>
    </row>
    <row r="4185" spans="1:6" x14ac:dyDescent="0.25">
      <c r="A4185" s="1072">
        <v>22021014</v>
      </c>
      <c r="B4185" s="969" t="s">
        <v>1300</v>
      </c>
      <c r="C4185" s="969"/>
      <c r="D4185" s="437">
        <v>56000</v>
      </c>
      <c r="E4185" s="1016">
        <v>56000</v>
      </c>
      <c r="F4185" s="435">
        <v>56400</v>
      </c>
    </row>
    <row r="4186" spans="1:6" x14ac:dyDescent="0.25">
      <c r="A4186" s="1072">
        <v>22021021</v>
      </c>
      <c r="B4186" s="969" t="s">
        <v>1331</v>
      </c>
      <c r="C4186" s="969"/>
      <c r="D4186" s="437">
        <v>0</v>
      </c>
      <c r="E4186" s="437"/>
      <c r="F4186" s="428">
        <v>0</v>
      </c>
    </row>
    <row r="4187" spans="1:6" x14ac:dyDescent="0.25">
      <c r="A4187" s="1072">
        <v>22021022</v>
      </c>
      <c r="B4187" s="969" t="s">
        <v>1234</v>
      </c>
      <c r="C4187" s="969"/>
      <c r="D4187" s="437">
        <v>0</v>
      </c>
      <c r="E4187" s="1016">
        <v>50000</v>
      </c>
      <c r="F4187" s="435">
        <v>410000</v>
      </c>
    </row>
    <row r="4188" spans="1:6" x14ac:dyDescent="0.25">
      <c r="A4188" s="1072">
        <v>22021023</v>
      </c>
      <c r="B4188" s="969" t="s">
        <v>1402</v>
      </c>
      <c r="C4188" s="969"/>
      <c r="D4188" s="437">
        <v>0</v>
      </c>
      <c r="E4188" s="1016">
        <v>100000</v>
      </c>
      <c r="F4188" s="435">
        <v>3192000</v>
      </c>
    </row>
    <row r="4189" spans="1:6" x14ac:dyDescent="0.25">
      <c r="A4189" s="1072">
        <v>22021026</v>
      </c>
      <c r="B4189" s="969" t="s">
        <v>787</v>
      </c>
      <c r="C4189" s="969"/>
      <c r="D4189" s="437">
        <v>735000</v>
      </c>
      <c r="E4189" s="1016">
        <v>735000</v>
      </c>
      <c r="F4189" s="435">
        <v>1200000</v>
      </c>
    </row>
    <row r="4190" spans="1:6" x14ac:dyDescent="0.25">
      <c r="A4190" s="1072">
        <v>22021027</v>
      </c>
      <c r="B4190" s="969" t="s">
        <v>1244</v>
      </c>
      <c r="C4190" s="969"/>
      <c r="D4190" s="437">
        <v>0</v>
      </c>
      <c r="E4190" s="437"/>
      <c r="F4190" s="428">
        <v>0</v>
      </c>
    </row>
    <row r="4191" spans="1:6" x14ac:dyDescent="0.25">
      <c r="A4191" s="1072">
        <v>22021031</v>
      </c>
      <c r="B4191" s="969" t="s">
        <v>1261</v>
      </c>
      <c r="C4191" s="969"/>
      <c r="D4191" s="437">
        <v>0</v>
      </c>
      <c r="E4191" s="1016">
        <v>50000</v>
      </c>
      <c r="F4191" s="435">
        <v>200000</v>
      </c>
    </row>
    <row r="4192" spans="1:6" ht="25.5" x14ac:dyDescent="0.25">
      <c r="A4192" s="1072">
        <v>22021061</v>
      </c>
      <c r="B4192" s="969" t="s">
        <v>2806</v>
      </c>
      <c r="C4192" s="969"/>
      <c r="D4192" s="437">
        <v>876200</v>
      </c>
      <c r="E4192" s="1016">
        <v>890000</v>
      </c>
      <c r="F4192" s="435">
        <v>7447200</v>
      </c>
    </row>
    <row r="4193" spans="1:10" s="381" customFormat="1" x14ac:dyDescent="0.25">
      <c r="A4193" s="1030"/>
      <c r="B4193" s="1207" t="s">
        <v>2807</v>
      </c>
      <c r="C4193" s="1208">
        <f>SUM(C4137,C4141,C4144,C4150,C4156,C4164,C4168,C4171,C4176,C4179)</f>
        <v>147907776</v>
      </c>
      <c r="D4193" s="1208">
        <f t="shared" ref="D4193:F4193" si="840">SUM(D4137,D4141,D4144,D4150,D4156,D4164,D4168,D4171,D4176,D4179)</f>
        <v>164205151</v>
      </c>
      <c r="E4193" s="1208">
        <f t="shared" si="840"/>
        <v>166058713.57999998</v>
      </c>
      <c r="F4193" s="1208">
        <f t="shared" si="840"/>
        <v>202325980</v>
      </c>
    </row>
    <row r="4194" spans="1:10" s="381" customFormat="1" ht="5.25" customHeight="1" x14ac:dyDescent="0.25">
      <c r="A4194" s="818"/>
      <c r="B4194" s="818"/>
      <c r="C4194" s="818"/>
      <c r="D4194" s="1005"/>
      <c r="E4194" s="1005"/>
      <c r="F4194" s="1005"/>
    </row>
    <row r="4195" spans="1:10" ht="20.25" x14ac:dyDescent="0.25">
      <c r="A4195" s="1465" t="s">
        <v>2458</v>
      </c>
      <c r="B4195" s="1466"/>
      <c r="C4195" s="1466"/>
      <c r="D4195" s="1466"/>
      <c r="E4195" s="1466"/>
      <c r="F4195" s="1467"/>
    </row>
    <row r="4196" spans="1:10" ht="18" x14ac:dyDescent="0.25">
      <c r="A4196" s="1468" t="s">
        <v>1114</v>
      </c>
      <c r="B4196" s="1469"/>
      <c r="C4196" s="1469"/>
      <c r="D4196" s="1469"/>
      <c r="E4196" s="1469"/>
      <c r="F4196" s="1470"/>
    </row>
    <row r="4197" spans="1:10" ht="69" customHeight="1" x14ac:dyDescent="0.25">
      <c r="A4197" s="951" t="s">
        <v>1124</v>
      </c>
      <c r="B4197" s="951" t="s">
        <v>1115</v>
      </c>
      <c r="C4197" s="952" t="s">
        <v>2952</v>
      </c>
      <c r="D4197" s="952" t="s">
        <v>2953</v>
      </c>
      <c r="E4197" s="952" t="s">
        <v>2459</v>
      </c>
      <c r="F4197" s="952" t="s">
        <v>3074</v>
      </c>
      <c r="G4197" s="829" t="s">
        <v>2809</v>
      </c>
      <c r="H4197" s="829" t="s">
        <v>2946</v>
      </c>
      <c r="I4197" s="829" t="s">
        <v>2810</v>
      </c>
      <c r="J4197" s="829" t="s">
        <v>2811</v>
      </c>
    </row>
    <row r="4198" spans="1:10" ht="15.75" x14ac:dyDescent="0.25">
      <c r="A4198" s="953"/>
      <c r="B4198" s="953"/>
      <c r="C4198" s="954">
        <v>2015</v>
      </c>
      <c r="D4198" s="954">
        <v>2016</v>
      </c>
      <c r="E4198" s="954">
        <v>2016</v>
      </c>
      <c r="F4198" s="954">
        <v>2017</v>
      </c>
      <c r="G4198" s="799"/>
      <c r="H4198" s="799"/>
      <c r="I4198" s="799"/>
      <c r="J4198" s="799"/>
    </row>
    <row r="4199" spans="1:10" ht="15.75" x14ac:dyDescent="0.25">
      <c r="A4199" s="955">
        <v>20000000</v>
      </c>
      <c r="B4199" s="956" t="s">
        <v>1121</v>
      </c>
      <c r="C4199" s="957"/>
      <c r="D4199" s="958"/>
      <c r="E4199" s="958"/>
      <c r="F4199" s="958"/>
      <c r="G4199" s="800"/>
      <c r="H4199" s="800"/>
      <c r="I4199" s="800"/>
      <c r="J4199" s="800"/>
    </row>
    <row r="4200" spans="1:10" ht="15.75" x14ac:dyDescent="0.25">
      <c r="A4200" s="959" t="s">
        <v>0</v>
      </c>
      <c r="B4200" s="959" t="s">
        <v>1</v>
      </c>
      <c r="C4200" s="959" t="s">
        <v>844</v>
      </c>
      <c r="D4200" s="959" t="s">
        <v>845</v>
      </c>
      <c r="E4200" s="959" t="s">
        <v>846</v>
      </c>
      <c r="F4200" s="959" t="s">
        <v>1095</v>
      </c>
      <c r="G4200" s="801"/>
      <c r="H4200" s="801"/>
      <c r="I4200" s="801"/>
      <c r="J4200" s="801"/>
    </row>
    <row r="4201" spans="1:10" ht="15.75" x14ac:dyDescent="0.25">
      <c r="A4201" s="955"/>
      <c r="B4201" s="953"/>
      <c r="C4201" s="960" t="s">
        <v>1122</v>
      </c>
      <c r="D4201" s="960" t="s">
        <v>1122</v>
      </c>
      <c r="E4201" s="960" t="s">
        <v>1122</v>
      </c>
      <c r="F4201" s="960" t="s">
        <v>1122</v>
      </c>
      <c r="G4201" s="802"/>
      <c r="H4201" s="802"/>
      <c r="I4201" s="802"/>
      <c r="J4201" s="802"/>
    </row>
    <row r="4202" spans="1:10" ht="20.25" x14ac:dyDescent="0.3">
      <c r="A4202" s="1463" t="s">
        <v>42</v>
      </c>
      <c r="B4202" s="1463"/>
      <c r="C4202" s="1463"/>
      <c r="D4202" s="1463"/>
      <c r="E4202" s="1463"/>
      <c r="F4202" s="1463"/>
      <c r="G4202" s="802"/>
      <c r="H4202" s="802"/>
      <c r="I4202" s="802"/>
      <c r="J4202" s="802"/>
    </row>
    <row r="4203" spans="1:10" ht="25.5" x14ac:dyDescent="0.25">
      <c r="A4203" s="830" t="s">
        <v>2812</v>
      </c>
      <c r="B4203" s="1145" t="s">
        <v>1120</v>
      </c>
      <c r="C4203" s="1146">
        <f>SUM(C4204:C4205)</f>
        <v>3948135918</v>
      </c>
      <c r="D4203" s="1146">
        <f t="shared" ref="D4203:F4203" si="841">SUM(D4204:D4205)</f>
        <v>3838830918</v>
      </c>
      <c r="E4203" s="1146">
        <f t="shared" si="841"/>
        <v>3848770744</v>
      </c>
      <c r="F4203" s="1146">
        <f t="shared" si="841"/>
        <v>3782161777</v>
      </c>
      <c r="G4203" s="828"/>
      <c r="H4203" s="828"/>
      <c r="I4203" s="828"/>
      <c r="J4203" s="828"/>
    </row>
    <row r="4204" spans="1:10" x14ac:dyDescent="0.25">
      <c r="A4204" s="831" t="s">
        <v>1116</v>
      </c>
      <c r="B4204" s="1147" t="s">
        <v>1117</v>
      </c>
      <c r="C4204" s="448">
        <f>C10</f>
        <v>1550812</v>
      </c>
      <c r="D4204" s="448">
        <f>D10</f>
        <v>1688344</v>
      </c>
      <c r="E4204" s="448">
        <f>E10</f>
        <v>1804142</v>
      </c>
      <c r="F4204" s="448">
        <f>F10</f>
        <v>1804412</v>
      </c>
      <c r="G4204" s="828"/>
      <c r="H4204" s="828"/>
      <c r="I4204" s="828"/>
      <c r="J4204" s="828"/>
    </row>
    <row r="4205" spans="1:10" x14ac:dyDescent="0.25">
      <c r="A4205" s="831" t="s">
        <v>1118</v>
      </c>
      <c r="B4205" s="1147" t="s">
        <v>1119</v>
      </c>
      <c r="C4205" s="448">
        <f>C13</f>
        <v>3946585106</v>
      </c>
      <c r="D4205" s="448">
        <f>D13</f>
        <v>3837142574</v>
      </c>
      <c r="E4205" s="448">
        <f>E13</f>
        <v>3846966602</v>
      </c>
      <c r="F4205" s="448">
        <f>F13</f>
        <v>3780357365</v>
      </c>
      <c r="G4205" s="828"/>
      <c r="H4205" s="828"/>
      <c r="I4205" s="828"/>
      <c r="J4205" s="828"/>
    </row>
    <row r="4206" spans="1:10" ht="38.25" x14ac:dyDescent="0.25">
      <c r="A4206" s="832" t="s">
        <v>2813</v>
      </c>
      <c r="B4206" s="1149" t="s">
        <v>2814</v>
      </c>
      <c r="C4206" s="1150">
        <f>SUM(C4207:C4208)</f>
        <v>242563150</v>
      </c>
      <c r="D4206" s="1150">
        <f t="shared" ref="D4206:F4206" si="842">SUM(D4207:D4208)</f>
        <v>251387500</v>
      </c>
      <c r="E4206" s="1150">
        <f t="shared" si="842"/>
        <v>252839000</v>
      </c>
      <c r="F4206" s="1150">
        <f t="shared" si="842"/>
        <v>282020000</v>
      </c>
      <c r="G4206" s="828"/>
      <c r="H4206" s="828"/>
      <c r="I4206" s="828"/>
      <c r="J4206" s="828"/>
    </row>
    <row r="4207" spans="1:10" x14ac:dyDescent="0.25">
      <c r="A4207" s="831" t="s">
        <v>1116</v>
      </c>
      <c r="B4207" s="1147" t="s">
        <v>1117</v>
      </c>
      <c r="C4207" s="433"/>
      <c r="D4207" s="437"/>
      <c r="E4207" s="437"/>
      <c r="F4207" s="437"/>
      <c r="G4207" s="828"/>
      <c r="H4207" s="828"/>
      <c r="I4207" s="828"/>
      <c r="J4207" s="828"/>
    </row>
    <row r="4208" spans="1:10" x14ac:dyDescent="0.25">
      <c r="A4208" s="831" t="s">
        <v>1118</v>
      </c>
      <c r="B4208" s="1147" t="s">
        <v>1119</v>
      </c>
      <c r="C4208" s="448">
        <f>C81</f>
        <v>242563150</v>
      </c>
      <c r="D4208" s="448">
        <f>D81</f>
        <v>251387500</v>
      </c>
      <c r="E4208" s="448">
        <f>E81</f>
        <v>252839000</v>
      </c>
      <c r="F4208" s="448">
        <f>F81</f>
        <v>282020000</v>
      </c>
      <c r="G4208" s="828"/>
      <c r="H4208" s="828"/>
      <c r="I4208" s="828"/>
      <c r="J4208" s="828"/>
    </row>
    <row r="4209" spans="1:10" ht="44.25" customHeight="1" x14ac:dyDescent="0.25">
      <c r="A4209" s="832" t="s">
        <v>2815</v>
      </c>
      <c r="B4209" s="1151" t="s">
        <v>69</v>
      </c>
      <c r="C4209" s="1152">
        <f>SUM(C4210,C4211)</f>
        <v>490167384</v>
      </c>
      <c r="D4209" s="1152">
        <f t="shared" ref="D4209:F4209" si="843">SUM(D4210,D4211)</f>
        <v>1393146764</v>
      </c>
      <c r="E4209" s="1152">
        <f t="shared" si="843"/>
        <v>2069343205</v>
      </c>
      <c r="F4209" s="1152">
        <f t="shared" si="843"/>
        <v>4721806447</v>
      </c>
      <c r="G4209" s="828"/>
      <c r="H4209" s="828"/>
      <c r="I4209" s="828"/>
      <c r="J4209" s="828"/>
    </row>
    <row r="4210" spans="1:10" x14ac:dyDescent="0.25">
      <c r="A4210" s="831" t="s">
        <v>1116</v>
      </c>
      <c r="B4210" s="1147" t="s">
        <v>1117</v>
      </c>
      <c r="C4210" s="448">
        <f>C137</f>
        <v>16726851</v>
      </c>
      <c r="D4210" s="448">
        <f>D137</f>
        <v>16976916</v>
      </c>
      <c r="E4210" s="448">
        <f>E137</f>
        <v>22218565</v>
      </c>
      <c r="F4210" s="448">
        <f>F137</f>
        <v>28325647</v>
      </c>
      <c r="G4210" s="828"/>
      <c r="H4210" s="828"/>
      <c r="I4210" s="828"/>
      <c r="J4210" s="828"/>
    </row>
    <row r="4211" spans="1:10" x14ac:dyDescent="0.25">
      <c r="A4211" s="831" t="s">
        <v>1118</v>
      </c>
      <c r="B4211" s="1147" t="s">
        <v>1119</v>
      </c>
      <c r="C4211" s="448">
        <f>C142</f>
        <v>473440533</v>
      </c>
      <c r="D4211" s="448">
        <f>D142</f>
        <v>1376169848</v>
      </c>
      <c r="E4211" s="448">
        <f>E142</f>
        <v>2047124640</v>
      </c>
      <c r="F4211" s="448">
        <f>F142</f>
        <v>4693480800</v>
      </c>
      <c r="G4211" s="828"/>
      <c r="H4211" s="828"/>
      <c r="I4211" s="828"/>
      <c r="J4211" s="828"/>
    </row>
    <row r="4212" spans="1:10" x14ac:dyDescent="0.25">
      <c r="A4212" s="833" t="s">
        <v>2816</v>
      </c>
      <c r="B4212" s="1153" t="s">
        <v>1248</v>
      </c>
      <c r="C4212" s="1154">
        <f t="shared" ref="C4212:F4213" si="844">C140</f>
        <v>471704332</v>
      </c>
      <c r="D4212" s="1154">
        <f t="shared" si="844"/>
        <v>455000000</v>
      </c>
      <c r="E4212" s="1154">
        <f t="shared" si="844"/>
        <v>455000000</v>
      </c>
      <c r="F4212" s="1154">
        <f t="shared" si="844"/>
        <v>455484141</v>
      </c>
      <c r="G4212" s="828"/>
      <c r="H4212" s="828"/>
      <c r="I4212" s="834">
        <f>$F$4212</f>
        <v>455484141</v>
      </c>
      <c r="J4212" s="828"/>
    </row>
    <row r="4213" spans="1:10" x14ac:dyDescent="0.25">
      <c r="A4213" s="833" t="s">
        <v>2817</v>
      </c>
      <c r="B4213" s="1153" t="s">
        <v>1249</v>
      </c>
      <c r="C4213" s="1154">
        <f t="shared" si="844"/>
        <v>25720000</v>
      </c>
      <c r="D4213" s="1154">
        <f t="shared" si="844"/>
        <v>14752662</v>
      </c>
      <c r="E4213" s="1154">
        <f t="shared" si="844"/>
        <v>55000000</v>
      </c>
      <c r="F4213" s="1154">
        <f t="shared" si="844"/>
        <v>100000000</v>
      </c>
      <c r="G4213" s="828"/>
      <c r="H4213" s="828"/>
      <c r="I4213" s="828"/>
      <c r="J4213" s="834">
        <f>$F$4213</f>
        <v>100000000</v>
      </c>
    </row>
    <row r="4214" spans="1:10" ht="38.25" x14ac:dyDescent="0.25">
      <c r="A4214" s="832" t="s">
        <v>2818</v>
      </c>
      <c r="B4214" s="1155" t="s">
        <v>2819</v>
      </c>
      <c r="C4214" s="1156">
        <f>SUM(C4215,C4216)</f>
        <v>0</v>
      </c>
      <c r="D4214" s="1156">
        <f t="shared" ref="D4214:F4214" si="845">SUM(D4215,D4216)</f>
        <v>2080000</v>
      </c>
      <c r="E4214" s="1156">
        <f t="shared" si="845"/>
        <v>2101600</v>
      </c>
      <c r="F4214" s="1156">
        <f t="shared" si="845"/>
        <v>3816600</v>
      </c>
      <c r="G4214" s="828"/>
      <c r="H4214" s="828"/>
      <c r="I4214" s="828"/>
      <c r="J4214" s="828"/>
    </row>
    <row r="4215" spans="1:10" x14ac:dyDescent="0.25">
      <c r="A4215" s="831" t="s">
        <v>2468</v>
      </c>
      <c r="B4215" s="974" t="s">
        <v>1322</v>
      </c>
      <c r="C4215" s="448">
        <f>C206</f>
        <v>0</v>
      </c>
      <c r="D4215" s="448">
        <f>D206</f>
        <v>0</v>
      </c>
      <c r="E4215" s="448">
        <f>E206</f>
        <v>0</v>
      </c>
      <c r="F4215" s="448">
        <f>F206</f>
        <v>0</v>
      </c>
      <c r="G4215" s="828"/>
      <c r="H4215" s="828"/>
      <c r="I4215" s="828"/>
      <c r="J4215" s="828"/>
    </row>
    <row r="4216" spans="1:10" x14ac:dyDescent="0.25">
      <c r="A4216" s="831" t="s">
        <v>1118</v>
      </c>
      <c r="B4216" s="1147" t="s">
        <v>1119</v>
      </c>
      <c r="C4216" s="448">
        <f>C208</f>
        <v>0</v>
      </c>
      <c r="D4216" s="448">
        <f>D208</f>
        <v>2080000</v>
      </c>
      <c r="E4216" s="448">
        <f>E208</f>
        <v>2101600</v>
      </c>
      <c r="F4216" s="448">
        <f>F208</f>
        <v>3816600</v>
      </c>
      <c r="G4216" s="828"/>
      <c r="H4216" s="828"/>
      <c r="I4216" s="828"/>
      <c r="J4216" s="828"/>
    </row>
    <row r="4217" spans="1:10" ht="38.25" x14ac:dyDescent="0.25">
      <c r="A4217" s="832" t="s">
        <v>2820</v>
      </c>
      <c r="B4217" s="1155" t="s">
        <v>2821</v>
      </c>
      <c r="C4217" s="1156">
        <f>SUM(C4218,C4219)</f>
        <v>0</v>
      </c>
      <c r="D4217" s="1156">
        <f t="shared" ref="D4217:F4217" si="846">SUM(D4218,D4219)</f>
        <v>1591374</v>
      </c>
      <c r="E4217" s="1156">
        <f t="shared" si="846"/>
        <v>1559808</v>
      </c>
      <c r="F4217" s="1156">
        <f t="shared" si="846"/>
        <v>2501718</v>
      </c>
      <c r="G4217" s="828"/>
      <c r="H4217" s="828"/>
      <c r="I4217" s="828"/>
      <c r="J4217" s="828"/>
    </row>
    <row r="4218" spans="1:10" x14ac:dyDescent="0.25">
      <c r="A4218" s="831" t="s">
        <v>2468</v>
      </c>
      <c r="B4218" s="974" t="s">
        <v>1322</v>
      </c>
      <c r="C4218" s="448">
        <f>C262</f>
        <v>0</v>
      </c>
      <c r="D4218" s="448">
        <f>D262</f>
        <v>0</v>
      </c>
      <c r="E4218" s="448">
        <f>E262</f>
        <v>0</v>
      </c>
      <c r="F4218" s="448">
        <f>F262</f>
        <v>0</v>
      </c>
      <c r="G4218" s="828"/>
      <c r="H4218" s="828"/>
      <c r="I4218" s="828"/>
      <c r="J4218" s="828"/>
    </row>
    <row r="4219" spans="1:10" x14ac:dyDescent="0.25">
      <c r="A4219" s="831" t="s">
        <v>1118</v>
      </c>
      <c r="B4219" s="1147" t="s">
        <v>1119</v>
      </c>
      <c r="C4219" s="448">
        <f>C264</f>
        <v>0</v>
      </c>
      <c r="D4219" s="448">
        <f>D264</f>
        <v>1591374</v>
      </c>
      <c r="E4219" s="448">
        <f>E264</f>
        <v>1559808</v>
      </c>
      <c r="F4219" s="448">
        <f>F264</f>
        <v>2501718</v>
      </c>
      <c r="G4219" s="828"/>
      <c r="H4219" s="828"/>
      <c r="I4219" s="828"/>
      <c r="J4219" s="828"/>
    </row>
    <row r="4220" spans="1:10" ht="39.75" customHeight="1" x14ac:dyDescent="0.25">
      <c r="A4220" s="835" t="s">
        <v>2822</v>
      </c>
      <c r="B4220" s="1155" t="s">
        <v>123</v>
      </c>
      <c r="C4220" s="1156">
        <f>SUM(C4221,C4222)</f>
        <v>956057130</v>
      </c>
      <c r="D4220" s="1156">
        <f t="shared" ref="D4220:E4220" si="847">SUM(D4221,D4222)</f>
        <v>1140614292</v>
      </c>
      <c r="E4220" s="1156">
        <f t="shared" si="847"/>
        <v>1361629232</v>
      </c>
      <c r="F4220" s="1156">
        <f>SUM(F4221,F4222)</f>
        <v>1678550000</v>
      </c>
      <c r="G4220" s="828"/>
      <c r="H4220" s="828"/>
      <c r="I4220" s="828"/>
      <c r="J4220" s="828"/>
    </row>
    <row r="4221" spans="1:10" x14ac:dyDescent="0.25">
      <c r="A4221" s="831" t="s">
        <v>1116</v>
      </c>
      <c r="B4221" s="1147" t="s">
        <v>1117</v>
      </c>
      <c r="C4221" s="448">
        <f>C323</f>
        <v>175406414</v>
      </c>
      <c r="D4221" s="448">
        <f>D323</f>
        <v>183290742</v>
      </c>
      <c r="E4221" s="448">
        <f>E323</f>
        <v>190229711</v>
      </c>
      <c r="F4221" s="448">
        <f>F323</f>
        <v>200000000</v>
      </c>
      <c r="G4221" s="828"/>
      <c r="H4221" s="828"/>
      <c r="I4221" s="828"/>
      <c r="J4221" s="828"/>
    </row>
    <row r="4222" spans="1:10" x14ac:dyDescent="0.25">
      <c r="A4222" s="831" t="s">
        <v>1118</v>
      </c>
      <c r="B4222" s="1147" t="s">
        <v>1119</v>
      </c>
      <c r="C4222" s="448">
        <f>C327</f>
        <v>780650716</v>
      </c>
      <c r="D4222" s="448">
        <f>D327</f>
        <v>957323550</v>
      </c>
      <c r="E4222" s="448">
        <f>E327</f>
        <v>1171399521</v>
      </c>
      <c r="F4222" s="448">
        <f>F327</f>
        <v>1478550000</v>
      </c>
      <c r="G4222" s="828"/>
      <c r="H4222" s="828"/>
      <c r="I4222" s="828"/>
      <c r="J4222" s="828"/>
    </row>
    <row r="4223" spans="1:10" ht="44.25" customHeight="1" x14ac:dyDescent="0.25">
      <c r="A4223" s="835" t="s">
        <v>2824</v>
      </c>
      <c r="B4223" s="1155" t="s">
        <v>2825</v>
      </c>
      <c r="C4223" s="1156">
        <f>SUM(C4224,C4225)</f>
        <v>86019589</v>
      </c>
      <c r="D4223" s="1156">
        <f t="shared" ref="D4223:F4223" si="848">SUM(D4224,D4225)</f>
        <v>102549296</v>
      </c>
      <c r="E4223" s="1156">
        <f t="shared" si="848"/>
        <v>109687488</v>
      </c>
      <c r="F4223" s="1156">
        <f t="shared" si="848"/>
        <v>153237496</v>
      </c>
      <c r="G4223" s="828"/>
      <c r="H4223" s="828"/>
      <c r="I4223" s="828"/>
      <c r="J4223" s="828"/>
    </row>
    <row r="4224" spans="1:10" x14ac:dyDescent="0.25">
      <c r="A4224" s="831" t="s">
        <v>1116</v>
      </c>
      <c r="B4224" s="1147" t="s">
        <v>1117</v>
      </c>
      <c r="C4224" s="448">
        <f>C394</f>
        <v>78779589</v>
      </c>
      <c r="D4224" s="448">
        <f>D394</f>
        <v>76681123</v>
      </c>
      <c r="E4224" s="448">
        <f>E394</f>
        <v>77363751</v>
      </c>
      <c r="F4224" s="448">
        <f>F394</f>
        <v>79009532</v>
      </c>
      <c r="G4224" s="828"/>
      <c r="H4224" s="828"/>
      <c r="I4224" s="828"/>
      <c r="J4224" s="828"/>
    </row>
    <row r="4225" spans="1:10" x14ac:dyDescent="0.25">
      <c r="A4225" s="831" t="s">
        <v>1118</v>
      </c>
      <c r="B4225" s="1147" t="s">
        <v>1119</v>
      </c>
      <c r="C4225" s="448">
        <f>C397</f>
        <v>7240000</v>
      </c>
      <c r="D4225" s="448">
        <f>D397</f>
        <v>25868173</v>
      </c>
      <c r="E4225" s="448">
        <f>E397</f>
        <v>32323737</v>
      </c>
      <c r="F4225" s="448">
        <f>F397</f>
        <v>74227964</v>
      </c>
      <c r="G4225" s="828"/>
      <c r="H4225" s="828"/>
      <c r="I4225" s="828"/>
      <c r="J4225" s="828"/>
    </row>
    <row r="4226" spans="1:10" ht="39" customHeight="1" x14ac:dyDescent="0.25">
      <c r="A4226" s="835" t="s">
        <v>2826</v>
      </c>
      <c r="B4226" s="1155" t="s">
        <v>745</v>
      </c>
      <c r="C4226" s="1156">
        <f>SUM(C4227,C4228)</f>
        <v>57705456</v>
      </c>
      <c r="D4226" s="1156">
        <f t="shared" ref="D4226:F4226" si="849">SUM(D4227,D4228)</f>
        <v>81943728</v>
      </c>
      <c r="E4226" s="1156">
        <f t="shared" si="849"/>
        <v>81352373</v>
      </c>
      <c r="F4226" s="1156">
        <f t="shared" si="849"/>
        <v>75749460</v>
      </c>
      <c r="G4226" s="828"/>
      <c r="H4226" s="828"/>
      <c r="I4226" s="828"/>
      <c r="J4226" s="828"/>
    </row>
    <row r="4227" spans="1:10" x14ac:dyDescent="0.25">
      <c r="A4227" s="426">
        <v>22</v>
      </c>
      <c r="B4227" s="974" t="s">
        <v>1322</v>
      </c>
      <c r="C4227" s="448">
        <f>C453</f>
        <v>34707779</v>
      </c>
      <c r="D4227" s="448">
        <f>D453</f>
        <v>50640052</v>
      </c>
      <c r="E4227" s="448">
        <f>E453</f>
        <v>50700000</v>
      </c>
      <c r="F4227" s="448">
        <f>F453</f>
        <v>39749460</v>
      </c>
      <c r="G4227" s="828"/>
      <c r="H4227" s="828"/>
      <c r="I4227" s="828"/>
      <c r="J4227" s="828"/>
    </row>
    <row r="4228" spans="1:10" x14ac:dyDescent="0.25">
      <c r="A4228" s="831" t="s">
        <v>1118</v>
      </c>
      <c r="B4228" s="1147" t="s">
        <v>1119</v>
      </c>
      <c r="C4228" s="448">
        <f>C455</f>
        <v>22997677</v>
      </c>
      <c r="D4228" s="448">
        <f>D455</f>
        <v>31303676</v>
      </c>
      <c r="E4228" s="448">
        <f>E455</f>
        <v>30652373</v>
      </c>
      <c r="F4228" s="448">
        <f>F455</f>
        <v>36000000</v>
      </c>
      <c r="G4228" s="828"/>
      <c r="H4228" s="828"/>
      <c r="I4228" s="828"/>
      <c r="J4228" s="828"/>
    </row>
    <row r="4229" spans="1:10" ht="43.5" customHeight="1" x14ac:dyDescent="0.25">
      <c r="A4229" s="835" t="s">
        <v>2827</v>
      </c>
      <c r="B4229" s="1155" t="s">
        <v>698</v>
      </c>
      <c r="C4229" s="1156">
        <f>SUM(C4230,C4231)</f>
        <v>140197605</v>
      </c>
      <c r="D4229" s="1156">
        <f t="shared" ref="D4229:F4229" si="850">SUM(D4230,D4231)</f>
        <v>189762498</v>
      </c>
      <c r="E4229" s="1156">
        <f t="shared" si="850"/>
        <v>193508836</v>
      </c>
      <c r="F4229" s="1156">
        <f t="shared" si="850"/>
        <v>166691214</v>
      </c>
      <c r="G4229" s="828"/>
      <c r="H4229" s="828"/>
      <c r="I4229" s="828"/>
      <c r="J4229" s="828"/>
    </row>
    <row r="4230" spans="1:10" x14ac:dyDescent="0.25">
      <c r="A4230" s="426">
        <v>22</v>
      </c>
      <c r="B4230" s="974" t="s">
        <v>1322</v>
      </c>
      <c r="C4230" s="448">
        <f>C516</f>
        <v>79086169.400000006</v>
      </c>
      <c r="D4230" s="448">
        <f>D516</f>
        <v>135794585</v>
      </c>
      <c r="E4230" s="448">
        <f>E516</f>
        <v>149400902</v>
      </c>
      <c r="F4230" s="448">
        <f>F516</f>
        <v>112691214</v>
      </c>
      <c r="G4230" s="828"/>
      <c r="H4230" s="828"/>
      <c r="I4230" s="828"/>
      <c r="J4230" s="828"/>
    </row>
    <row r="4231" spans="1:10" x14ac:dyDescent="0.25">
      <c r="A4231" s="831" t="s">
        <v>1118</v>
      </c>
      <c r="B4231" s="1147" t="s">
        <v>1119</v>
      </c>
      <c r="C4231" s="448">
        <f>C519</f>
        <v>61111435.600000001</v>
      </c>
      <c r="D4231" s="448">
        <f>D519</f>
        <v>53967913</v>
      </c>
      <c r="E4231" s="448">
        <f>E519</f>
        <v>44107934</v>
      </c>
      <c r="F4231" s="448">
        <f>F519</f>
        <v>54000000</v>
      </c>
      <c r="G4231" s="828"/>
      <c r="H4231" s="828"/>
      <c r="I4231" s="828"/>
      <c r="J4231" s="828"/>
    </row>
    <row r="4232" spans="1:10" ht="42.75" customHeight="1" x14ac:dyDescent="0.25">
      <c r="A4232" s="835" t="s">
        <v>2828</v>
      </c>
      <c r="B4232" s="1155" t="s">
        <v>746</v>
      </c>
      <c r="C4232" s="1156">
        <f>SUM(C4233,C4234)</f>
        <v>50043806</v>
      </c>
      <c r="D4232" s="1156">
        <f t="shared" ref="D4232:F4232" si="851">SUM(D4233,D4234)</f>
        <v>56006174</v>
      </c>
      <c r="E4232" s="1156">
        <f t="shared" si="851"/>
        <v>59633851</v>
      </c>
      <c r="F4232" s="1156">
        <f t="shared" si="851"/>
        <v>62659400</v>
      </c>
      <c r="G4232" s="828"/>
      <c r="H4232" s="828"/>
      <c r="I4232" s="828"/>
      <c r="J4232" s="828"/>
    </row>
    <row r="4233" spans="1:10" x14ac:dyDescent="0.25">
      <c r="A4233" s="426">
        <v>22</v>
      </c>
      <c r="B4233" s="974" t="s">
        <v>1322</v>
      </c>
      <c r="C4233" s="448">
        <f>C577</f>
        <v>24762636</v>
      </c>
      <c r="D4233" s="448">
        <f>D577</f>
        <v>45631044</v>
      </c>
      <c r="E4233" s="448">
        <f>E577</f>
        <v>39500000</v>
      </c>
      <c r="F4233" s="448">
        <f>F577</f>
        <v>38659400</v>
      </c>
      <c r="G4233" s="828"/>
      <c r="H4233" s="828"/>
      <c r="I4233" s="828"/>
      <c r="J4233" s="828"/>
    </row>
    <row r="4234" spans="1:10" x14ac:dyDescent="0.25">
      <c r="A4234" s="831" t="s">
        <v>1118</v>
      </c>
      <c r="B4234" s="1147" t="s">
        <v>1119</v>
      </c>
      <c r="C4234" s="448">
        <f>C579</f>
        <v>25281170</v>
      </c>
      <c r="D4234" s="448">
        <f>D579</f>
        <v>10375130</v>
      </c>
      <c r="E4234" s="448">
        <f>E579</f>
        <v>20133851</v>
      </c>
      <c r="F4234" s="448">
        <f>F579</f>
        <v>24000000</v>
      </c>
      <c r="G4234" s="828"/>
      <c r="H4234" s="828"/>
      <c r="I4234" s="828"/>
      <c r="J4234" s="828"/>
    </row>
    <row r="4235" spans="1:10" ht="41.25" customHeight="1" x14ac:dyDescent="0.25">
      <c r="A4235" s="835" t="s">
        <v>2829</v>
      </c>
      <c r="B4235" s="1151" t="s">
        <v>700</v>
      </c>
      <c r="C4235" s="1156">
        <f>SUM(C4236,C4237)</f>
        <v>1202137723</v>
      </c>
      <c r="D4235" s="1156">
        <f t="shared" ref="D4235:F4235" si="852">SUM(D4236,D4237)</f>
        <v>1251829416</v>
      </c>
      <c r="E4235" s="1156">
        <f t="shared" si="852"/>
        <v>1282279234</v>
      </c>
      <c r="F4235" s="1156">
        <f t="shared" si="852"/>
        <v>1510877534</v>
      </c>
      <c r="G4235" s="828"/>
      <c r="H4235" s="828"/>
      <c r="I4235" s="828"/>
      <c r="J4235" s="828"/>
    </row>
    <row r="4236" spans="1:10" x14ac:dyDescent="0.25">
      <c r="A4236" s="837" t="s">
        <v>1116</v>
      </c>
      <c r="B4236" s="1147" t="s">
        <v>1117</v>
      </c>
      <c r="C4236" s="448">
        <f>C631</f>
        <v>913600620</v>
      </c>
      <c r="D4236" s="448">
        <f>D631</f>
        <v>937477629</v>
      </c>
      <c r="E4236" s="448">
        <f>E631</f>
        <v>967323444</v>
      </c>
      <c r="F4236" s="448">
        <f>F631</f>
        <v>967323444</v>
      </c>
      <c r="G4236" s="828"/>
      <c r="H4236" s="828"/>
      <c r="I4236" s="828"/>
      <c r="J4236" s="828"/>
    </row>
    <row r="4237" spans="1:10" x14ac:dyDescent="0.25">
      <c r="A4237" s="837" t="s">
        <v>1118</v>
      </c>
      <c r="B4237" s="1147" t="s">
        <v>1119</v>
      </c>
      <c r="C4237" s="448">
        <f>C637</f>
        <v>288537103</v>
      </c>
      <c r="D4237" s="448">
        <f>D637</f>
        <v>314351787</v>
      </c>
      <c r="E4237" s="448">
        <f>E637</f>
        <v>314955790</v>
      </c>
      <c r="F4237" s="448">
        <f>F637</f>
        <v>543554090</v>
      </c>
      <c r="G4237" s="828"/>
      <c r="H4237" s="828"/>
      <c r="I4237" s="828"/>
      <c r="J4237" s="828"/>
    </row>
    <row r="4238" spans="1:10" ht="18" customHeight="1" x14ac:dyDescent="0.25">
      <c r="A4238" s="836" t="s">
        <v>2823</v>
      </c>
      <c r="B4238" s="1151" t="s">
        <v>1323</v>
      </c>
      <c r="C4238" s="1157">
        <f>SUM(C4239,C4240)</f>
        <v>5246012887</v>
      </c>
      <c r="D4238" s="1157">
        <f t="shared" ref="D4238:F4238" si="853">SUM(D4239,D4240)</f>
        <v>6392635451</v>
      </c>
      <c r="E4238" s="1157">
        <f t="shared" si="853"/>
        <v>6392635452</v>
      </c>
      <c r="F4238" s="1157">
        <f t="shared" si="853"/>
        <v>7800000000</v>
      </c>
      <c r="G4238" s="828"/>
      <c r="H4238" s="828"/>
      <c r="I4238" s="828"/>
      <c r="J4238" s="828"/>
    </row>
    <row r="4239" spans="1:10" x14ac:dyDescent="0.25">
      <c r="A4239" s="838" t="s">
        <v>2472</v>
      </c>
      <c r="B4239" s="974" t="s">
        <v>1324</v>
      </c>
      <c r="C4239" s="448">
        <f t="shared" ref="C4239:F4240" si="854">C635</f>
        <v>239250000</v>
      </c>
      <c r="D4239" s="448">
        <f t="shared" si="854"/>
        <v>900000000</v>
      </c>
      <c r="E4239" s="448">
        <f t="shared" si="854"/>
        <v>900000000</v>
      </c>
      <c r="F4239" s="448">
        <f t="shared" si="854"/>
        <v>1800000000</v>
      </c>
      <c r="G4239" s="828"/>
      <c r="H4239" s="828"/>
      <c r="I4239" s="828"/>
      <c r="J4239" s="828"/>
    </row>
    <row r="4240" spans="1:10" x14ac:dyDescent="0.25">
      <c r="A4240" s="838" t="s">
        <v>2830</v>
      </c>
      <c r="B4240" s="1158" t="s">
        <v>2831</v>
      </c>
      <c r="C4240" s="448">
        <f t="shared" si="854"/>
        <v>5006762887</v>
      </c>
      <c r="D4240" s="448">
        <f t="shared" si="854"/>
        <v>5492635451</v>
      </c>
      <c r="E4240" s="448">
        <f t="shared" si="854"/>
        <v>5492635452</v>
      </c>
      <c r="F4240" s="448">
        <f t="shared" si="854"/>
        <v>6000000000</v>
      </c>
      <c r="G4240" s="834">
        <f>$F$4240</f>
        <v>6000000000</v>
      </c>
      <c r="H4240" s="834"/>
      <c r="I4240" s="828"/>
      <c r="J4240" s="828"/>
    </row>
    <row r="4241" spans="1:10" ht="42" customHeight="1" x14ac:dyDescent="0.25">
      <c r="A4241" s="835" t="s">
        <v>2832</v>
      </c>
      <c r="B4241" s="1149" t="s">
        <v>2833</v>
      </c>
      <c r="C4241" s="1159">
        <f>SUM(C4242,C4243)</f>
        <v>96045895</v>
      </c>
      <c r="D4241" s="1159">
        <f t="shared" ref="D4241:F4241" si="855">SUM(D4242,D4243)</f>
        <v>104319748</v>
      </c>
      <c r="E4241" s="1159">
        <f t="shared" si="855"/>
        <v>104699464</v>
      </c>
      <c r="F4241" s="1159">
        <f t="shared" si="855"/>
        <v>140761894</v>
      </c>
      <c r="G4241" s="828"/>
      <c r="H4241" s="828"/>
      <c r="I4241" s="828"/>
      <c r="J4241" s="828"/>
    </row>
    <row r="4242" spans="1:10" x14ac:dyDescent="0.25">
      <c r="A4242" s="831" t="s">
        <v>1116</v>
      </c>
      <c r="B4242" s="1147" t="s">
        <v>1117</v>
      </c>
      <c r="C4242" s="448">
        <f>C709</f>
        <v>56215895</v>
      </c>
      <c r="D4242" s="448">
        <f>D709</f>
        <v>62063613</v>
      </c>
      <c r="E4242" s="448">
        <f>E709</f>
        <v>62063613</v>
      </c>
      <c r="F4242" s="448">
        <f>F709</f>
        <v>72411394</v>
      </c>
      <c r="G4242" s="828"/>
      <c r="H4242" s="828"/>
      <c r="I4242" s="828"/>
      <c r="J4242" s="828"/>
    </row>
    <row r="4243" spans="1:10" x14ac:dyDescent="0.25">
      <c r="A4243" s="831" t="s">
        <v>1118</v>
      </c>
      <c r="B4243" s="1147" t="s">
        <v>1119</v>
      </c>
      <c r="C4243" s="448">
        <f>C712</f>
        <v>39830000</v>
      </c>
      <c r="D4243" s="448">
        <f>D712</f>
        <v>42256135</v>
      </c>
      <c r="E4243" s="448">
        <f>E712</f>
        <v>42635851</v>
      </c>
      <c r="F4243" s="448">
        <f>F712</f>
        <v>68350500</v>
      </c>
      <c r="G4243" s="828"/>
      <c r="H4243" s="828"/>
      <c r="I4243" s="828"/>
      <c r="J4243" s="828"/>
    </row>
    <row r="4244" spans="1:10" ht="43.5" customHeight="1" x14ac:dyDescent="0.25">
      <c r="A4244" s="835" t="s">
        <v>2834</v>
      </c>
      <c r="B4244" s="1151" t="s">
        <v>2835</v>
      </c>
      <c r="C4244" s="1156">
        <f>SUM(C4245,C4246)</f>
        <v>56180567</v>
      </c>
      <c r="D4244" s="1156">
        <f t="shared" ref="D4244:F4244" si="856">SUM(D4245,D4246)</f>
        <v>62787208</v>
      </c>
      <c r="E4244" s="1156">
        <f t="shared" si="856"/>
        <v>66051259</v>
      </c>
      <c r="F4244" s="1156">
        <f t="shared" si="856"/>
        <v>88800629</v>
      </c>
      <c r="G4244" s="828"/>
      <c r="H4244" s="828"/>
      <c r="I4244" s="828"/>
      <c r="J4244" s="828"/>
    </row>
    <row r="4245" spans="1:10" x14ac:dyDescent="0.25">
      <c r="A4245" s="831" t="s">
        <v>1116</v>
      </c>
      <c r="B4245" s="1147" t="s">
        <v>1117</v>
      </c>
      <c r="C4245" s="448">
        <f>C762</f>
        <v>46253717</v>
      </c>
      <c r="D4245" s="448">
        <f>D762</f>
        <v>52535553</v>
      </c>
      <c r="E4245" s="448">
        <f>E762</f>
        <v>51839334</v>
      </c>
      <c r="F4245" s="448">
        <f>F762</f>
        <v>78080654</v>
      </c>
      <c r="G4245" s="828"/>
      <c r="H4245" s="828"/>
      <c r="I4245" s="828"/>
      <c r="J4245" s="828"/>
    </row>
    <row r="4246" spans="1:10" x14ac:dyDescent="0.25">
      <c r="A4246" s="831" t="s">
        <v>1118</v>
      </c>
      <c r="B4246" s="1147" t="s">
        <v>1119</v>
      </c>
      <c r="C4246" s="448">
        <f>C765</f>
        <v>9926850</v>
      </c>
      <c r="D4246" s="448">
        <f>D765</f>
        <v>10251655</v>
      </c>
      <c r="E4246" s="448">
        <f>E765</f>
        <v>14211925</v>
      </c>
      <c r="F4246" s="448">
        <f>F765</f>
        <v>10719975</v>
      </c>
      <c r="G4246" s="828"/>
      <c r="H4246" s="828"/>
      <c r="I4246" s="828"/>
      <c r="J4246" s="828"/>
    </row>
    <row r="4247" spans="1:10" ht="38.25" x14ac:dyDescent="0.25">
      <c r="A4247" s="835" t="s">
        <v>2836</v>
      </c>
      <c r="B4247" s="1151" t="s">
        <v>2837</v>
      </c>
      <c r="C4247" s="1160">
        <f>SUM(C4248,C4249)</f>
        <v>19667033</v>
      </c>
      <c r="D4247" s="1160">
        <f t="shared" ref="D4247:F4247" si="857">SUM(D4248,D4249)</f>
        <v>26921846</v>
      </c>
      <c r="E4247" s="1160">
        <f t="shared" si="857"/>
        <v>27402662</v>
      </c>
      <c r="F4247" s="1160">
        <f t="shared" si="857"/>
        <v>66488172</v>
      </c>
      <c r="G4247" s="828"/>
      <c r="H4247" s="828"/>
      <c r="I4247" s="828"/>
      <c r="J4247" s="828"/>
    </row>
    <row r="4248" spans="1:10" x14ac:dyDescent="0.25">
      <c r="A4248" s="831" t="s">
        <v>1116</v>
      </c>
      <c r="B4248" s="1147" t="s">
        <v>1117</v>
      </c>
      <c r="C4248" s="448">
        <f>C815</f>
        <v>4314033</v>
      </c>
      <c r="D4248" s="448">
        <f>D815</f>
        <v>5502259</v>
      </c>
      <c r="E4248" s="448">
        <f>E815</f>
        <v>5578845</v>
      </c>
      <c r="F4248" s="448">
        <f>F815</f>
        <v>7342922</v>
      </c>
      <c r="G4248" s="828"/>
      <c r="H4248" s="828"/>
      <c r="I4248" s="828"/>
      <c r="J4248" s="828"/>
    </row>
    <row r="4249" spans="1:10" x14ac:dyDescent="0.25">
      <c r="A4249" s="831" t="s">
        <v>1118</v>
      </c>
      <c r="B4249" s="1147" t="s">
        <v>1119</v>
      </c>
      <c r="C4249" s="448">
        <f>C818</f>
        <v>15353000</v>
      </c>
      <c r="D4249" s="448">
        <f>D818</f>
        <v>21419587</v>
      </c>
      <c r="E4249" s="448">
        <f>E818</f>
        <v>21823817</v>
      </c>
      <c r="F4249" s="448">
        <f>F818</f>
        <v>59145250</v>
      </c>
      <c r="G4249" s="828"/>
      <c r="H4249" s="828"/>
      <c r="I4249" s="828"/>
      <c r="J4249" s="828"/>
    </row>
    <row r="4250" spans="1:10" ht="38.25" x14ac:dyDescent="0.25">
      <c r="A4250" s="835" t="s">
        <v>2838</v>
      </c>
      <c r="B4250" s="1155" t="s">
        <v>2839</v>
      </c>
      <c r="C4250" s="1156">
        <f>SUM(C4251,C4252)</f>
        <v>2080000</v>
      </c>
      <c r="D4250" s="1156">
        <f t="shared" ref="D4250:F4250" si="858">SUM(D4251,D4252)</f>
        <v>6026667</v>
      </c>
      <c r="E4250" s="1156">
        <f t="shared" si="858"/>
        <v>6512161</v>
      </c>
      <c r="F4250" s="1156">
        <f t="shared" si="858"/>
        <v>9600000</v>
      </c>
      <c r="G4250" s="828"/>
      <c r="H4250" s="828"/>
      <c r="I4250" s="828"/>
      <c r="J4250" s="828"/>
    </row>
    <row r="4251" spans="1:10" x14ac:dyDescent="0.25">
      <c r="A4251" s="831" t="s">
        <v>1116</v>
      </c>
      <c r="B4251" s="1147" t="s">
        <v>1117</v>
      </c>
      <c r="C4251" s="1148">
        <f>C872</f>
        <v>0</v>
      </c>
      <c r="D4251" s="1148">
        <f>D872</f>
        <v>0</v>
      </c>
      <c r="E4251" s="1148">
        <f>E872</f>
        <v>0</v>
      </c>
      <c r="F4251" s="1148">
        <f>F872</f>
        <v>0</v>
      </c>
      <c r="G4251" s="828"/>
      <c r="H4251" s="828"/>
      <c r="I4251" s="828"/>
      <c r="J4251" s="828"/>
    </row>
    <row r="4252" spans="1:10" x14ac:dyDescent="0.25">
      <c r="A4252" s="831" t="s">
        <v>1118</v>
      </c>
      <c r="B4252" s="1147" t="s">
        <v>1119</v>
      </c>
      <c r="C4252" s="1148">
        <f>C875</f>
        <v>2080000</v>
      </c>
      <c r="D4252" s="1148">
        <f>D875</f>
        <v>6026667</v>
      </c>
      <c r="E4252" s="1148">
        <f>E875</f>
        <v>6512161</v>
      </c>
      <c r="F4252" s="1148">
        <f>F875</f>
        <v>9600000</v>
      </c>
      <c r="G4252" s="828"/>
      <c r="H4252" s="828"/>
      <c r="I4252" s="828"/>
      <c r="J4252" s="828"/>
    </row>
    <row r="4253" spans="1:10" ht="38.25" x14ac:dyDescent="0.25">
      <c r="A4253" s="835" t="s">
        <v>2840</v>
      </c>
      <c r="B4253" s="1155" t="s">
        <v>2841</v>
      </c>
      <c r="C4253" s="1156">
        <f>SUM(C4254,C4255)</f>
        <v>2760000</v>
      </c>
      <c r="D4253" s="1156">
        <f t="shared" ref="D4253:F4253" si="859">SUM(D4254,D4255)</f>
        <v>8900683</v>
      </c>
      <c r="E4253" s="1156">
        <f t="shared" si="859"/>
        <v>9118990</v>
      </c>
      <c r="F4253" s="1156">
        <f t="shared" si="859"/>
        <v>19033300</v>
      </c>
      <c r="G4253" s="828"/>
      <c r="H4253" s="828"/>
      <c r="I4253" s="828"/>
      <c r="J4253" s="828"/>
    </row>
    <row r="4254" spans="1:10" x14ac:dyDescent="0.25">
      <c r="A4254" s="831" t="s">
        <v>1116</v>
      </c>
      <c r="B4254" s="1147" t="s">
        <v>1117</v>
      </c>
      <c r="C4254" s="448">
        <f>C925</f>
        <v>0</v>
      </c>
      <c r="D4254" s="448">
        <f>D925</f>
        <v>0</v>
      </c>
      <c r="E4254" s="448">
        <f>E925</f>
        <v>0</v>
      </c>
      <c r="F4254" s="448">
        <f>F925</f>
        <v>0</v>
      </c>
      <c r="G4254" s="828"/>
      <c r="H4254" s="828"/>
      <c r="I4254" s="828"/>
      <c r="J4254" s="828"/>
    </row>
    <row r="4255" spans="1:10" x14ac:dyDescent="0.25">
      <c r="A4255" s="831" t="s">
        <v>1118</v>
      </c>
      <c r="B4255" s="1147" t="s">
        <v>1119</v>
      </c>
      <c r="C4255" s="448">
        <f>C928</f>
        <v>2760000</v>
      </c>
      <c r="D4255" s="448">
        <f>D928</f>
        <v>8900683</v>
      </c>
      <c r="E4255" s="448">
        <f>E928</f>
        <v>9118990</v>
      </c>
      <c r="F4255" s="448">
        <f>F928</f>
        <v>19033300</v>
      </c>
      <c r="G4255" s="828"/>
      <c r="H4255" s="828"/>
      <c r="I4255" s="828"/>
      <c r="J4255" s="828"/>
    </row>
    <row r="4256" spans="1:10" ht="15.75" x14ac:dyDescent="0.25">
      <c r="A4256" s="839"/>
      <c r="B4256" s="1161" t="s">
        <v>2842</v>
      </c>
      <c r="C4256" s="1162">
        <f>SUM(C4203,C4206,C4209,C4212,C4213,C4214,C4217,C4220,C4223,C4226,C4229,C4232,C4235,C4238,C4241,C4244,C4247,C4250,C4253)</f>
        <v>13093198475</v>
      </c>
      <c r="D4256" s="1162">
        <f t="shared" ref="D4256:E4256" si="860">SUM(D4203,D4206,D4209,D4212,D4213,D4214,D4217,D4220,D4223,D4226,D4229,D4232,D4235,D4238,D4241,D4244,D4247,D4250,D4253)</f>
        <v>15381086225</v>
      </c>
      <c r="E4256" s="1162">
        <f t="shared" si="860"/>
        <v>16379125359</v>
      </c>
      <c r="F4256" s="1162">
        <f>SUM(F4203,F4206,F4209,F4212,F4213,F4214,F4217,F4220,F4223,F4226,F4229,F4232,F4235,F4238,F4241,F4244,F4247,F4250,F4253)</f>
        <v>21120239782</v>
      </c>
      <c r="G4256" s="828"/>
      <c r="H4256" s="828"/>
      <c r="I4256" s="828"/>
      <c r="J4256" s="828"/>
    </row>
    <row r="4257" spans="1:10" x14ac:dyDescent="0.25">
      <c r="A4257" s="1464" t="s">
        <v>2843</v>
      </c>
      <c r="B4257" s="1464"/>
      <c r="C4257" s="433"/>
      <c r="D4257" s="437"/>
      <c r="E4257" s="437"/>
      <c r="F4257" s="437"/>
      <c r="G4257" s="828"/>
      <c r="H4257" s="828"/>
      <c r="I4257" s="828"/>
      <c r="J4257" s="828"/>
    </row>
    <row r="4258" spans="1:10" ht="38.25" x14ac:dyDescent="0.25">
      <c r="A4258" s="835" t="s">
        <v>2844</v>
      </c>
      <c r="B4258" s="1155" t="s">
        <v>2845</v>
      </c>
      <c r="C4258" s="1163">
        <f>SUM(C4259,C4260)</f>
        <v>326267273</v>
      </c>
      <c r="D4258" s="1163">
        <f t="shared" ref="D4258:F4258" si="861">SUM(D4259,D4260)</f>
        <v>360455569</v>
      </c>
      <c r="E4258" s="1163">
        <f t="shared" si="861"/>
        <v>375351709</v>
      </c>
      <c r="F4258" s="1163">
        <f t="shared" si="861"/>
        <v>388091416</v>
      </c>
      <c r="G4258" s="828"/>
      <c r="H4258" s="828"/>
      <c r="I4258" s="828"/>
      <c r="J4258" s="828"/>
    </row>
    <row r="4259" spans="1:10" x14ac:dyDescent="0.25">
      <c r="A4259" s="831" t="s">
        <v>1116</v>
      </c>
      <c r="B4259" s="1147" t="s">
        <v>1117</v>
      </c>
      <c r="C4259" s="448">
        <f>C976</f>
        <v>310400089</v>
      </c>
      <c r="D4259" s="448">
        <f>D976</f>
        <v>301369395</v>
      </c>
      <c r="E4259" s="448">
        <f>E976</f>
        <v>314606548</v>
      </c>
      <c r="F4259" s="448">
        <f>F976</f>
        <v>299741256</v>
      </c>
      <c r="G4259" s="828"/>
      <c r="H4259" s="828"/>
      <c r="I4259" s="828"/>
      <c r="J4259" s="828"/>
    </row>
    <row r="4260" spans="1:10" x14ac:dyDescent="0.25">
      <c r="A4260" s="831" t="s">
        <v>1118</v>
      </c>
      <c r="B4260" s="1147" t="s">
        <v>1119</v>
      </c>
      <c r="C4260" s="448">
        <f>C979</f>
        <v>15867184</v>
      </c>
      <c r="D4260" s="448">
        <f>D979</f>
        <v>59086174</v>
      </c>
      <c r="E4260" s="448">
        <f>E979</f>
        <v>60745161</v>
      </c>
      <c r="F4260" s="448">
        <f>F979</f>
        <v>88350160</v>
      </c>
      <c r="G4260" s="828"/>
      <c r="H4260" s="828"/>
      <c r="I4260" s="828"/>
      <c r="J4260" s="828"/>
    </row>
    <row r="4261" spans="1:10" ht="38.25" x14ac:dyDescent="0.25">
      <c r="A4261" s="835" t="s">
        <v>2846</v>
      </c>
      <c r="B4261" s="1155" t="s">
        <v>2847</v>
      </c>
      <c r="C4261" s="1163">
        <f>SUM(C4262,C4263)</f>
        <v>18268335</v>
      </c>
      <c r="D4261" s="1163">
        <f t="shared" ref="D4261:F4261" si="862">SUM(D4262,D4263)</f>
        <v>12626308</v>
      </c>
      <c r="E4261" s="1163">
        <f t="shared" si="862"/>
        <v>21893115</v>
      </c>
      <c r="F4261" s="1163">
        <f t="shared" si="862"/>
        <v>43235820</v>
      </c>
      <c r="G4261" s="828"/>
      <c r="H4261" s="828"/>
      <c r="I4261" s="828"/>
      <c r="J4261" s="828"/>
    </row>
    <row r="4262" spans="1:10" x14ac:dyDescent="0.25">
      <c r="A4262" s="426">
        <v>22</v>
      </c>
      <c r="B4262" s="974" t="s">
        <v>1322</v>
      </c>
      <c r="C4262" s="448">
        <f>C1039</f>
        <v>0</v>
      </c>
      <c r="D4262" s="448">
        <f>D1039</f>
        <v>6328455</v>
      </c>
      <c r="E4262" s="448">
        <f>E1039</f>
        <v>14766395</v>
      </c>
      <c r="F4262" s="448">
        <f>F1039</f>
        <v>25313820</v>
      </c>
      <c r="G4262" s="828"/>
      <c r="H4262" s="828"/>
      <c r="I4262" s="828"/>
      <c r="J4262" s="828"/>
    </row>
    <row r="4263" spans="1:10" x14ac:dyDescent="0.25">
      <c r="A4263" s="831" t="s">
        <v>1118</v>
      </c>
      <c r="B4263" s="1147" t="s">
        <v>1119</v>
      </c>
      <c r="C4263" s="448">
        <f>C1042</f>
        <v>18268335</v>
      </c>
      <c r="D4263" s="448">
        <f>D1042</f>
        <v>6297853</v>
      </c>
      <c r="E4263" s="448">
        <f>E1042</f>
        <v>7126720</v>
      </c>
      <c r="F4263" s="448">
        <f>F1042</f>
        <v>17922000</v>
      </c>
      <c r="G4263" s="828"/>
      <c r="H4263" s="828"/>
      <c r="I4263" s="828"/>
      <c r="J4263" s="828"/>
    </row>
    <row r="4264" spans="1:10" ht="38.25" x14ac:dyDescent="0.25">
      <c r="A4264" s="835" t="s">
        <v>2848</v>
      </c>
      <c r="B4264" s="1155" t="s">
        <v>2499</v>
      </c>
      <c r="C4264" s="1163">
        <f>SUM(C4265,C4266)</f>
        <v>4500000</v>
      </c>
      <c r="D4264" s="1163">
        <f t="shared" ref="D4264:F4264" si="863">SUM(D4265,D4266)</f>
        <v>6993995.0099999998</v>
      </c>
      <c r="E4264" s="1163">
        <f t="shared" si="863"/>
        <v>6000000.4500000002</v>
      </c>
      <c r="F4264" s="1163">
        <f t="shared" si="863"/>
        <v>6000000</v>
      </c>
      <c r="G4264" s="828"/>
      <c r="H4264" s="828"/>
      <c r="I4264" s="828"/>
      <c r="J4264" s="828"/>
    </row>
    <row r="4265" spans="1:10" x14ac:dyDescent="0.25">
      <c r="A4265" s="426">
        <v>22</v>
      </c>
      <c r="B4265" s="974" t="s">
        <v>1322</v>
      </c>
      <c r="C4265" s="448">
        <f>C1105</f>
        <v>0</v>
      </c>
      <c r="D4265" s="448">
        <f>D1105</f>
        <v>5528775</v>
      </c>
      <c r="E4265" s="448">
        <f>E1105</f>
        <v>4738379</v>
      </c>
      <c r="F4265" s="448">
        <f>F1105</f>
        <v>4738379</v>
      </c>
      <c r="G4265" s="828"/>
      <c r="H4265" s="828"/>
      <c r="I4265" s="828"/>
      <c r="J4265" s="828"/>
    </row>
    <row r="4266" spans="1:10" x14ac:dyDescent="0.25">
      <c r="A4266" s="831" t="s">
        <v>1118</v>
      </c>
      <c r="B4266" s="1147" t="s">
        <v>1119</v>
      </c>
      <c r="C4266" s="448">
        <f>C1108</f>
        <v>4500000</v>
      </c>
      <c r="D4266" s="448">
        <f>D1108</f>
        <v>1465220.01</v>
      </c>
      <c r="E4266" s="448">
        <f>E1108</f>
        <v>1261621.45</v>
      </c>
      <c r="F4266" s="448">
        <f>F1108</f>
        <v>1261621</v>
      </c>
      <c r="G4266" s="828"/>
      <c r="H4266" s="828"/>
      <c r="I4266" s="828"/>
      <c r="J4266" s="828"/>
    </row>
    <row r="4267" spans="1:10" ht="38.25" x14ac:dyDescent="0.25">
      <c r="A4267" s="835" t="s">
        <v>2849</v>
      </c>
      <c r="B4267" s="1151" t="s">
        <v>343</v>
      </c>
      <c r="C4267" s="1163">
        <f>SUM(C4268,C4269)</f>
        <v>8016509427</v>
      </c>
      <c r="D4267" s="1163">
        <f t="shared" ref="D4267:F4267" si="864">SUM(D4268,D4269)</f>
        <v>7926408820</v>
      </c>
      <c r="E4267" s="1163">
        <f t="shared" si="864"/>
        <v>10009079355</v>
      </c>
      <c r="F4267" s="1163">
        <f t="shared" si="864"/>
        <v>8364667532</v>
      </c>
      <c r="G4267" s="828"/>
      <c r="H4267" s="828"/>
      <c r="I4267" s="828"/>
      <c r="J4267" s="828"/>
    </row>
    <row r="4268" spans="1:10" x14ac:dyDescent="0.25">
      <c r="A4268" s="831" t="s">
        <v>1116</v>
      </c>
      <c r="B4268" s="1147" t="s">
        <v>1117</v>
      </c>
      <c r="C4268" s="448">
        <f>C1169</f>
        <v>540756742</v>
      </c>
      <c r="D4268" s="448">
        <f>D1169</f>
        <v>509389788</v>
      </c>
      <c r="E4268" s="448">
        <f>E1169</f>
        <v>540298596</v>
      </c>
      <c r="F4268" s="448">
        <f>F1169</f>
        <v>449693487</v>
      </c>
      <c r="G4268" s="828"/>
      <c r="H4268" s="828"/>
      <c r="I4268" s="828"/>
      <c r="J4268" s="828"/>
    </row>
    <row r="4269" spans="1:10" x14ac:dyDescent="0.25">
      <c r="A4269" s="831" t="s">
        <v>1118</v>
      </c>
      <c r="B4269" s="1147" t="s">
        <v>1119</v>
      </c>
      <c r="C4269" s="448">
        <f>C1172</f>
        <v>7475752685</v>
      </c>
      <c r="D4269" s="448">
        <f>D1172</f>
        <v>7417019032</v>
      </c>
      <c r="E4269" s="448">
        <f>E1172</f>
        <v>9468780759</v>
      </c>
      <c r="F4269" s="448">
        <f>F1172</f>
        <v>7914974045</v>
      </c>
      <c r="G4269" s="828"/>
      <c r="H4269" s="828"/>
      <c r="I4269" s="828"/>
      <c r="J4269" s="828"/>
    </row>
    <row r="4270" spans="1:10" x14ac:dyDescent="0.25">
      <c r="A4270" s="1182">
        <v>2204</v>
      </c>
      <c r="B4270" s="1181" t="s">
        <v>1267</v>
      </c>
      <c r="C4270" s="1183">
        <f>C1237</f>
        <v>0</v>
      </c>
      <c r="D4270" s="1183">
        <f>D1237</f>
        <v>0</v>
      </c>
      <c r="E4270" s="1183">
        <f>E1237</f>
        <v>0</v>
      </c>
      <c r="F4270" s="1183">
        <f>F1237</f>
        <v>100000000</v>
      </c>
      <c r="G4270" s="828"/>
      <c r="H4270" s="834">
        <f>F4270</f>
        <v>100000000</v>
      </c>
      <c r="I4270" s="828"/>
      <c r="J4270" s="828"/>
    </row>
    <row r="4271" spans="1:10" x14ac:dyDescent="0.25">
      <c r="A4271" s="840">
        <v>220501</v>
      </c>
      <c r="B4271" s="1164" t="s">
        <v>2808</v>
      </c>
      <c r="C4271" s="1165">
        <f>C1242</f>
        <v>21904092305.77</v>
      </c>
      <c r="D4271" s="1165">
        <f>D1242</f>
        <v>12943312553</v>
      </c>
      <c r="E4271" s="1165">
        <f>E1242</f>
        <v>8478305720</v>
      </c>
      <c r="F4271" s="1165">
        <f>F1242</f>
        <v>8888692484</v>
      </c>
      <c r="G4271" s="828"/>
      <c r="H4271" s="828"/>
      <c r="I4271" s="828"/>
      <c r="J4271" s="828"/>
    </row>
    <row r="4272" spans="1:10" ht="38.25" x14ac:dyDescent="0.25">
      <c r="A4272" s="835" t="s">
        <v>2850</v>
      </c>
      <c r="B4272" s="1155" t="s">
        <v>2851</v>
      </c>
      <c r="C4272" s="1163">
        <f>SUM(C4273,C4274)</f>
        <v>46510000</v>
      </c>
      <c r="D4272" s="1163">
        <f t="shared" ref="D4272:F4272" si="865">SUM(D4273,D4274)</f>
        <v>607302475.29999995</v>
      </c>
      <c r="E4272" s="1163">
        <f t="shared" si="865"/>
        <v>842078707.42999983</v>
      </c>
      <c r="F4272" s="1163">
        <f t="shared" si="865"/>
        <v>6836064625</v>
      </c>
      <c r="G4272" s="828"/>
      <c r="H4272" s="828"/>
      <c r="I4272" s="828"/>
      <c r="J4272" s="828"/>
    </row>
    <row r="4273" spans="1:10" x14ac:dyDescent="0.25">
      <c r="A4273" s="426">
        <v>22</v>
      </c>
      <c r="B4273" s="974" t="s">
        <v>1322</v>
      </c>
      <c r="C4273" s="448">
        <v>0</v>
      </c>
      <c r="D4273" s="448">
        <v>0</v>
      </c>
      <c r="E4273" s="448">
        <v>0</v>
      </c>
      <c r="F4273" s="448">
        <v>0</v>
      </c>
      <c r="G4273" s="828"/>
      <c r="H4273" s="828"/>
      <c r="I4273" s="828"/>
      <c r="J4273" s="828"/>
    </row>
    <row r="4274" spans="1:10" x14ac:dyDescent="0.25">
      <c r="A4274" s="831" t="s">
        <v>1118</v>
      </c>
      <c r="B4274" s="1147" t="s">
        <v>1119</v>
      </c>
      <c r="C4274" s="448">
        <f>C1258</f>
        <v>46510000</v>
      </c>
      <c r="D4274" s="448">
        <f>D1258</f>
        <v>607302475.29999995</v>
      </c>
      <c r="E4274" s="448">
        <f>E1258</f>
        <v>842078707.42999983</v>
      </c>
      <c r="F4274" s="448">
        <f>F1258</f>
        <v>6836064625</v>
      </c>
      <c r="G4274" s="828"/>
      <c r="H4274" s="828"/>
      <c r="I4274" s="828"/>
      <c r="J4274" s="828"/>
    </row>
    <row r="4275" spans="1:10" ht="25.5" x14ac:dyDescent="0.25">
      <c r="A4275" s="835" t="s">
        <v>2852</v>
      </c>
      <c r="B4275" s="1155" t="s">
        <v>2853</v>
      </c>
      <c r="C4275" s="1163">
        <f>SUM(C4276,C4277)</f>
        <v>120235020</v>
      </c>
      <c r="D4275" s="1163">
        <f t="shared" ref="D4275:F4275" si="866">SUM(D4276,D4277)</f>
        <v>146871677</v>
      </c>
      <c r="E4275" s="1163">
        <f t="shared" si="866"/>
        <v>147320750</v>
      </c>
      <c r="F4275" s="1163">
        <f t="shared" si="866"/>
        <v>171021816</v>
      </c>
      <c r="G4275" s="828"/>
      <c r="H4275" s="828"/>
      <c r="I4275" s="828"/>
      <c r="J4275" s="828"/>
    </row>
    <row r="4276" spans="1:10" x14ac:dyDescent="0.25">
      <c r="A4276" s="831" t="s">
        <v>1116</v>
      </c>
      <c r="B4276" s="1147" t="s">
        <v>1117</v>
      </c>
      <c r="C4276" s="448">
        <f>C1326</f>
        <v>106372220</v>
      </c>
      <c r="D4276" s="448">
        <f>D1326</f>
        <v>138742052</v>
      </c>
      <c r="E4276" s="448">
        <f>E1326</f>
        <v>138743000</v>
      </c>
      <c r="F4276" s="448">
        <f>F1326</f>
        <v>137681725</v>
      </c>
      <c r="G4276" s="828"/>
      <c r="H4276" s="828"/>
      <c r="I4276" s="828"/>
      <c r="J4276" s="828"/>
    </row>
    <row r="4277" spans="1:10" x14ac:dyDescent="0.25">
      <c r="A4277" s="831" t="s">
        <v>1118</v>
      </c>
      <c r="B4277" s="1147" t="s">
        <v>1119</v>
      </c>
      <c r="C4277" s="448">
        <f>C1329</f>
        <v>13862800</v>
      </c>
      <c r="D4277" s="448">
        <f>D1329</f>
        <v>8129625</v>
      </c>
      <c r="E4277" s="448">
        <f>E1329</f>
        <v>8577750</v>
      </c>
      <c r="F4277" s="448">
        <f>F1329</f>
        <v>33340091</v>
      </c>
      <c r="G4277" s="828"/>
      <c r="H4277" s="828"/>
      <c r="I4277" s="828"/>
      <c r="J4277" s="828"/>
    </row>
    <row r="4278" spans="1:10" ht="38.25" x14ac:dyDescent="0.25">
      <c r="A4278" s="835" t="s">
        <v>2854</v>
      </c>
      <c r="B4278" s="1151" t="s">
        <v>117</v>
      </c>
      <c r="C4278" s="1163">
        <f>SUM(C4279,C4280)</f>
        <v>54485068</v>
      </c>
      <c r="D4278" s="1163">
        <f t="shared" ref="D4278:F4278" si="867">SUM(D4279,D4280)</f>
        <v>456200510</v>
      </c>
      <c r="E4278" s="1163">
        <f t="shared" si="867"/>
        <v>757601865</v>
      </c>
      <c r="F4278" s="1163">
        <f t="shared" si="867"/>
        <v>673916605</v>
      </c>
      <c r="G4278" s="828"/>
      <c r="H4278" s="828"/>
      <c r="I4278" s="828"/>
      <c r="J4278" s="828"/>
    </row>
    <row r="4279" spans="1:10" x14ac:dyDescent="0.25">
      <c r="A4279" s="831" t="s">
        <v>1116</v>
      </c>
      <c r="B4279" s="1147" t="s">
        <v>1117</v>
      </c>
      <c r="C4279" s="448">
        <f>C1387</f>
        <v>51659645</v>
      </c>
      <c r="D4279" s="448">
        <f>D1387</f>
        <v>55465038</v>
      </c>
      <c r="E4279" s="448">
        <f>E1387</f>
        <v>52924211</v>
      </c>
      <c r="F4279" s="448">
        <f>F1387</f>
        <v>57329755</v>
      </c>
      <c r="G4279" s="828"/>
      <c r="H4279" s="828"/>
      <c r="I4279" s="828"/>
      <c r="J4279" s="828"/>
    </row>
    <row r="4280" spans="1:10" x14ac:dyDescent="0.25">
      <c r="A4280" s="831" t="s">
        <v>1118</v>
      </c>
      <c r="B4280" s="1147" t="s">
        <v>1119</v>
      </c>
      <c r="C4280" s="448">
        <f>C1390</f>
        <v>2825423</v>
      </c>
      <c r="D4280" s="448">
        <f>D1390</f>
        <v>400735472</v>
      </c>
      <c r="E4280" s="448">
        <f>E1390</f>
        <v>704677654</v>
      </c>
      <c r="F4280" s="448">
        <f>F1390</f>
        <v>616586850</v>
      </c>
      <c r="G4280" s="828"/>
      <c r="H4280" s="828"/>
      <c r="I4280" s="828"/>
      <c r="J4280" s="828"/>
    </row>
    <row r="4281" spans="1:10" ht="38.25" x14ac:dyDescent="0.25">
      <c r="A4281" s="835" t="s">
        <v>2855</v>
      </c>
      <c r="B4281" s="1155" t="s">
        <v>2856</v>
      </c>
      <c r="C4281" s="1163">
        <f>SUM(C4282,C4283)</f>
        <v>49803692.649999999</v>
      </c>
      <c r="D4281" s="1163">
        <f t="shared" ref="D4281:F4281" si="868">SUM(D4282,D4283)</f>
        <v>52511585</v>
      </c>
      <c r="E4281" s="1163">
        <f t="shared" si="868"/>
        <v>51816527</v>
      </c>
      <c r="F4281" s="1163">
        <f t="shared" si="868"/>
        <v>49863730.859999999</v>
      </c>
      <c r="G4281" s="828"/>
      <c r="H4281" s="828"/>
      <c r="I4281" s="828"/>
      <c r="J4281" s="828"/>
    </row>
    <row r="4282" spans="1:10" x14ac:dyDescent="0.25">
      <c r="A4282" s="426">
        <v>22</v>
      </c>
      <c r="B4282" s="974" t="s">
        <v>1322</v>
      </c>
      <c r="C4282" s="448">
        <f>C1444</f>
        <v>35151589.649999999</v>
      </c>
      <c r="D4282" s="448">
        <f>D1444</f>
        <v>37519646</v>
      </c>
      <c r="E4282" s="448">
        <f>E1444</f>
        <v>37519646</v>
      </c>
      <c r="F4282" s="448">
        <f>F1444</f>
        <v>38080409</v>
      </c>
      <c r="G4282" s="828"/>
      <c r="H4282" s="828"/>
      <c r="I4282" s="828"/>
      <c r="J4282" s="828"/>
    </row>
    <row r="4283" spans="1:10" x14ac:dyDescent="0.25">
      <c r="A4283" s="831" t="s">
        <v>1118</v>
      </c>
      <c r="B4283" s="1147" t="s">
        <v>1119</v>
      </c>
      <c r="C4283" s="448">
        <f>C1447</f>
        <v>14652103</v>
      </c>
      <c r="D4283" s="448">
        <f>D1447</f>
        <v>14991939</v>
      </c>
      <c r="E4283" s="448">
        <f>E1447</f>
        <v>14296881</v>
      </c>
      <c r="F4283" s="448">
        <f>F1447</f>
        <v>11783321.859999999</v>
      </c>
      <c r="G4283" s="828"/>
      <c r="H4283" s="828"/>
      <c r="I4283" s="828"/>
      <c r="J4283" s="828"/>
    </row>
    <row r="4284" spans="1:10" ht="38.25" x14ac:dyDescent="0.25">
      <c r="A4284" s="835" t="s">
        <v>2857</v>
      </c>
      <c r="B4284" s="1155" t="s">
        <v>2858</v>
      </c>
      <c r="C4284" s="1163">
        <f>SUM(C4285,C4286)</f>
        <v>19234510</v>
      </c>
      <c r="D4284" s="1163">
        <f t="shared" ref="D4284:F4284" si="869">SUM(D4285,D4286)</f>
        <v>26624601</v>
      </c>
      <c r="E4284" s="1163">
        <f t="shared" si="869"/>
        <v>31897465.969999999</v>
      </c>
      <c r="F4284" s="1163">
        <f t="shared" si="869"/>
        <v>38267510</v>
      </c>
      <c r="G4284" s="828"/>
      <c r="H4284" s="828"/>
      <c r="I4284" s="828"/>
      <c r="J4284" s="828"/>
    </row>
    <row r="4285" spans="1:10" x14ac:dyDescent="0.25">
      <c r="A4285" s="831" t="s">
        <v>1116</v>
      </c>
      <c r="B4285" s="1147" t="s">
        <v>1117</v>
      </c>
      <c r="C4285" s="448">
        <f>C1505</f>
        <v>15297510</v>
      </c>
      <c r="D4285" s="448">
        <f>D1505</f>
        <v>16558803</v>
      </c>
      <c r="E4285" s="448">
        <f>E1505</f>
        <v>17945666</v>
      </c>
      <c r="F4285" s="448">
        <f>F1505</f>
        <v>20914310</v>
      </c>
      <c r="G4285" s="828"/>
      <c r="H4285" s="828"/>
      <c r="I4285" s="828"/>
      <c r="J4285" s="828"/>
    </row>
    <row r="4286" spans="1:10" x14ac:dyDescent="0.25">
      <c r="A4286" s="831" t="s">
        <v>1118</v>
      </c>
      <c r="B4286" s="1147" t="s">
        <v>1119</v>
      </c>
      <c r="C4286" s="448">
        <f>C1508</f>
        <v>3937000</v>
      </c>
      <c r="D4286" s="448">
        <f>D1508</f>
        <v>10065798</v>
      </c>
      <c r="E4286" s="448">
        <f>E1508</f>
        <v>13951799.969999999</v>
      </c>
      <c r="F4286" s="448">
        <f>F1508</f>
        <v>17353200</v>
      </c>
      <c r="G4286" s="828"/>
      <c r="H4286" s="828"/>
      <c r="I4286" s="828"/>
      <c r="J4286" s="828"/>
    </row>
    <row r="4287" spans="1:10" ht="38.25" x14ac:dyDescent="0.25">
      <c r="A4287" s="835" t="s">
        <v>2859</v>
      </c>
      <c r="B4287" s="1155" t="s">
        <v>126</v>
      </c>
      <c r="C4287" s="1163">
        <f>SUM(C4288,C4289)</f>
        <v>248029743</v>
      </c>
      <c r="D4287" s="1163">
        <f t="shared" ref="D4287:F4287" si="870">SUM(D4288,D4289)</f>
        <v>176801686</v>
      </c>
      <c r="E4287" s="1163">
        <f t="shared" si="870"/>
        <v>185509540</v>
      </c>
      <c r="F4287" s="1163">
        <f t="shared" si="870"/>
        <v>179964355</v>
      </c>
      <c r="G4287" s="828"/>
      <c r="H4287" s="828"/>
      <c r="I4287" s="828"/>
      <c r="J4287" s="828"/>
    </row>
    <row r="4288" spans="1:10" x14ac:dyDescent="0.25">
      <c r="A4288" s="831" t="s">
        <v>1116</v>
      </c>
      <c r="B4288" s="1147" t="s">
        <v>1117</v>
      </c>
      <c r="C4288" s="448">
        <f>C1568</f>
        <v>114643343</v>
      </c>
      <c r="D4288" s="448">
        <f>D1568</f>
        <v>142242757</v>
      </c>
      <c r="E4288" s="448">
        <f>E1568</f>
        <v>142242757</v>
      </c>
      <c r="F4288" s="448">
        <f>F1568</f>
        <v>141433987</v>
      </c>
      <c r="G4288" s="828"/>
      <c r="H4288" s="828"/>
      <c r="I4288" s="828"/>
      <c r="J4288" s="828"/>
    </row>
    <row r="4289" spans="1:10" x14ac:dyDescent="0.25">
      <c r="A4289" s="831" t="s">
        <v>1118</v>
      </c>
      <c r="B4289" s="1147" t="s">
        <v>1119</v>
      </c>
      <c r="C4289" s="448">
        <f>C1571</f>
        <v>133386400</v>
      </c>
      <c r="D4289" s="448">
        <f>D1571</f>
        <v>34558929</v>
      </c>
      <c r="E4289" s="448">
        <f>E1571</f>
        <v>43266783</v>
      </c>
      <c r="F4289" s="448">
        <f>F1571</f>
        <v>38530368</v>
      </c>
      <c r="G4289" s="828"/>
      <c r="H4289" s="828"/>
      <c r="I4289" s="828"/>
      <c r="J4289" s="828"/>
    </row>
    <row r="4290" spans="1:10" ht="38.25" x14ac:dyDescent="0.25">
      <c r="A4290" s="835" t="s">
        <v>2860</v>
      </c>
      <c r="B4290" s="1155" t="s">
        <v>2861</v>
      </c>
      <c r="C4290" s="1163">
        <f>SUM(C4291,C4292)</f>
        <v>84416980</v>
      </c>
      <c r="D4290" s="1163">
        <f t="shared" ref="D4290:F4290" si="871">SUM(D4291,D4292)</f>
        <v>86736841</v>
      </c>
      <c r="E4290" s="1163">
        <f t="shared" si="871"/>
        <v>87372280</v>
      </c>
      <c r="F4290" s="1163">
        <f t="shared" si="871"/>
        <v>89598280</v>
      </c>
      <c r="G4290" s="828"/>
      <c r="H4290" s="828"/>
      <c r="I4290" s="828"/>
      <c r="J4290" s="828"/>
    </row>
    <row r="4291" spans="1:10" x14ac:dyDescent="0.25">
      <c r="A4291" s="426">
        <v>22</v>
      </c>
      <c r="B4291" s="974" t="s">
        <v>1322</v>
      </c>
      <c r="C4291" s="448">
        <f>C1641</f>
        <v>74073130</v>
      </c>
      <c r="D4291" s="448">
        <f>D1641</f>
        <v>75099276</v>
      </c>
      <c r="E4291" s="448">
        <f>E1641</f>
        <v>75099280</v>
      </c>
      <c r="F4291" s="448">
        <f>F1641</f>
        <v>75099280</v>
      </c>
      <c r="G4291" s="828"/>
      <c r="H4291" s="828"/>
      <c r="I4291" s="828"/>
      <c r="J4291" s="828"/>
    </row>
    <row r="4292" spans="1:10" x14ac:dyDescent="0.25">
      <c r="A4292" s="831" t="s">
        <v>1118</v>
      </c>
      <c r="B4292" s="1147" t="s">
        <v>1119</v>
      </c>
      <c r="C4292" s="448">
        <f>C1643</f>
        <v>10343850</v>
      </c>
      <c r="D4292" s="448">
        <f>D1643</f>
        <v>11637565</v>
      </c>
      <c r="E4292" s="448">
        <f>E1643</f>
        <v>12273000</v>
      </c>
      <c r="F4292" s="448">
        <f>F1643</f>
        <v>14499000</v>
      </c>
      <c r="G4292" s="828"/>
      <c r="H4292" s="828"/>
      <c r="I4292" s="828"/>
      <c r="J4292" s="828"/>
    </row>
    <row r="4293" spans="1:10" ht="38.25" x14ac:dyDescent="0.25">
      <c r="A4293" s="835" t="s">
        <v>2862</v>
      </c>
      <c r="B4293" s="1155" t="s">
        <v>947</v>
      </c>
      <c r="C4293" s="1163">
        <f>SUM(C4294,C4295)</f>
        <v>72621089</v>
      </c>
      <c r="D4293" s="1163">
        <f t="shared" ref="D4293:F4293" si="872">SUM(D4294,D4295)</f>
        <v>82552608</v>
      </c>
      <c r="E4293" s="1163">
        <f t="shared" si="872"/>
        <v>84716154</v>
      </c>
      <c r="F4293" s="1163">
        <f t="shared" si="872"/>
        <v>64768413.859999999</v>
      </c>
      <c r="G4293" s="828"/>
      <c r="H4293" s="828"/>
      <c r="I4293" s="828"/>
      <c r="J4293" s="828"/>
    </row>
    <row r="4294" spans="1:10" x14ac:dyDescent="0.25">
      <c r="A4294" s="831" t="s">
        <v>1116</v>
      </c>
      <c r="B4294" s="1147" t="s">
        <v>1117</v>
      </c>
      <c r="C4294" s="448">
        <f>C1719</f>
        <v>59829089</v>
      </c>
      <c r="D4294" s="448">
        <f>D1719</f>
        <v>59054204</v>
      </c>
      <c r="E4294" s="448">
        <f>E1719</f>
        <v>60500000</v>
      </c>
      <c r="F4294" s="448">
        <f>F1719</f>
        <v>37396223.859999999</v>
      </c>
      <c r="G4294" s="828"/>
      <c r="H4294" s="828"/>
      <c r="I4294" s="828"/>
      <c r="J4294" s="828"/>
    </row>
    <row r="4295" spans="1:10" x14ac:dyDescent="0.25">
      <c r="A4295" s="831" t="s">
        <v>1118</v>
      </c>
      <c r="B4295" s="1147" t="s">
        <v>1119</v>
      </c>
      <c r="C4295" s="448">
        <f>C1722</f>
        <v>12792000</v>
      </c>
      <c r="D4295" s="448">
        <f>D1722</f>
        <v>23498404</v>
      </c>
      <c r="E4295" s="448">
        <f>E1722</f>
        <v>24216154</v>
      </c>
      <c r="F4295" s="448">
        <f>F1722</f>
        <v>27372190</v>
      </c>
      <c r="G4295" s="828"/>
      <c r="H4295" s="828"/>
      <c r="I4295" s="828"/>
      <c r="J4295" s="828"/>
    </row>
    <row r="4296" spans="1:10" ht="38.25" x14ac:dyDescent="0.25">
      <c r="A4296" s="835" t="s">
        <v>2863</v>
      </c>
      <c r="B4296" s="1155" t="s">
        <v>2864</v>
      </c>
      <c r="C4296" s="1163">
        <f>SUM(C4297,C4298)</f>
        <v>33194573.59</v>
      </c>
      <c r="D4296" s="1163">
        <f t="shared" ref="D4296:F4296" si="873">SUM(D4297,D4298)</f>
        <v>44961281</v>
      </c>
      <c r="E4296" s="1163">
        <f t="shared" si="873"/>
        <v>49227355.980000004</v>
      </c>
      <c r="F4296" s="1163">
        <f t="shared" si="873"/>
        <v>63299513</v>
      </c>
      <c r="G4296" s="828"/>
      <c r="H4296" s="828"/>
      <c r="I4296" s="828"/>
      <c r="J4296" s="828"/>
    </row>
    <row r="4297" spans="1:10" x14ac:dyDescent="0.25">
      <c r="A4297" s="426">
        <v>22</v>
      </c>
      <c r="B4297" s="974" t="s">
        <v>1322</v>
      </c>
      <c r="C4297" s="448">
        <f>C1785</f>
        <v>22800891</v>
      </c>
      <c r="D4297" s="448">
        <f>D1785</f>
        <v>34061581</v>
      </c>
      <c r="E4297" s="448">
        <f>E1785</f>
        <v>27241654</v>
      </c>
      <c r="F4297" s="448">
        <f>F1785</f>
        <v>37478210</v>
      </c>
      <c r="G4297" s="828"/>
      <c r="H4297" s="828"/>
      <c r="I4297" s="828"/>
      <c r="J4297" s="828"/>
    </row>
    <row r="4298" spans="1:10" x14ac:dyDescent="0.25">
      <c r="A4298" s="831" t="s">
        <v>1118</v>
      </c>
      <c r="B4298" s="1147" t="s">
        <v>1119</v>
      </c>
      <c r="C4298" s="448">
        <f>C1787</f>
        <v>10393682.59</v>
      </c>
      <c r="D4298" s="448">
        <f>D1787</f>
        <v>10899700</v>
      </c>
      <c r="E4298" s="448">
        <f>E1787</f>
        <v>21985701.980000004</v>
      </c>
      <c r="F4298" s="448">
        <f>F1787</f>
        <v>25821303</v>
      </c>
      <c r="G4298" s="828"/>
      <c r="H4298" s="828"/>
      <c r="I4298" s="828"/>
      <c r="J4298" s="828"/>
    </row>
    <row r="4299" spans="1:10" ht="38.25" x14ac:dyDescent="0.25">
      <c r="A4299" s="835" t="s">
        <v>2865</v>
      </c>
      <c r="B4299" s="1155" t="s">
        <v>2866</v>
      </c>
      <c r="C4299" s="1163">
        <f>SUM(C4300,C4301)</f>
        <v>91147451</v>
      </c>
      <c r="D4299" s="1163">
        <f t="shared" ref="D4299:F4299" si="874">SUM(D4300,D4301)</f>
        <v>123335580</v>
      </c>
      <c r="E4299" s="1163">
        <f t="shared" si="874"/>
        <v>128190574</v>
      </c>
      <c r="F4299" s="1163">
        <f t="shared" si="874"/>
        <v>192156228</v>
      </c>
      <c r="G4299" s="828"/>
      <c r="H4299" s="828"/>
      <c r="I4299" s="828"/>
      <c r="J4299" s="828"/>
    </row>
    <row r="4300" spans="1:10" x14ac:dyDescent="0.25">
      <c r="A4300" s="831" t="s">
        <v>1116</v>
      </c>
      <c r="B4300" s="1147" t="s">
        <v>1117</v>
      </c>
      <c r="C4300" s="448">
        <f>C1851</f>
        <v>66734951</v>
      </c>
      <c r="D4300" s="448">
        <f>D1851</f>
        <v>68733857</v>
      </c>
      <c r="E4300" s="448">
        <f>E1851</f>
        <v>68750000</v>
      </c>
      <c r="F4300" s="448">
        <f>F1851</f>
        <v>88268459</v>
      </c>
      <c r="G4300" s="828"/>
      <c r="H4300" s="828"/>
      <c r="I4300" s="828"/>
      <c r="J4300" s="828"/>
    </row>
    <row r="4301" spans="1:10" x14ac:dyDescent="0.25">
      <c r="A4301" s="831" t="s">
        <v>1118</v>
      </c>
      <c r="B4301" s="1147" t="s">
        <v>1119</v>
      </c>
      <c r="C4301" s="448">
        <f>C1854</f>
        <v>24412500</v>
      </c>
      <c r="D4301" s="448">
        <f>D1854</f>
        <v>54601723</v>
      </c>
      <c r="E4301" s="448">
        <f>E1854</f>
        <v>59440574</v>
      </c>
      <c r="F4301" s="448">
        <f>F1854</f>
        <v>103887769</v>
      </c>
      <c r="G4301" s="828"/>
      <c r="H4301" s="828"/>
      <c r="I4301" s="828"/>
      <c r="J4301" s="828"/>
    </row>
    <row r="4302" spans="1:10" ht="38.25" x14ac:dyDescent="0.25">
      <c r="A4302" s="835" t="s">
        <v>2867</v>
      </c>
      <c r="B4302" s="1151" t="s">
        <v>2868</v>
      </c>
      <c r="C4302" s="1163">
        <f>SUM(C4303,C4304)</f>
        <v>72670206</v>
      </c>
      <c r="D4302" s="1163">
        <f t="shared" ref="D4302:F4302" si="875">SUM(D4303,D4304)</f>
        <v>91551683.579999998</v>
      </c>
      <c r="E4302" s="1163">
        <f t="shared" si="875"/>
        <v>95569116.5</v>
      </c>
      <c r="F4302" s="1163">
        <f t="shared" si="875"/>
        <v>128598478</v>
      </c>
      <c r="G4302" s="828"/>
      <c r="H4302" s="828"/>
      <c r="I4302" s="828"/>
      <c r="J4302" s="828"/>
    </row>
    <row r="4303" spans="1:10" x14ac:dyDescent="0.25">
      <c r="A4303" s="831" t="s">
        <v>1116</v>
      </c>
      <c r="B4303" s="1147" t="s">
        <v>1117</v>
      </c>
      <c r="C4303" s="448">
        <f>C1906</f>
        <v>69991206</v>
      </c>
      <c r="D4303" s="448">
        <f>D1906</f>
        <v>78559110</v>
      </c>
      <c r="E4303" s="448">
        <f>E1906</f>
        <v>75864337</v>
      </c>
      <c r="F4303" s="448">
        <f>F1906</f>
        <v>80500776</v>
      </c>
      <c r="G4303" s="828"/>
      <c r="H4303" s="828"/>
      <c r="I4303" s="828"/>
      <c r="J4303" s="828"/>
    </row>
    <row r="4304" spans="1:10" x14ac:dyDescent="0.25">
      <c r="A4304" s="831" t="s">
        <v>1118</v>
      </c>
      <c r="B4304" s="1147" t="s">
        <v>1119</v>
      </c>
      <c r="C4304" s="448">
        <f>C1909</f>
        <v>2679000</v>
      </c>
      <c r="D4304" s="448">
        <f>D1909</f>
        <v>12992573.579999998</v>
      </c>
      <c r="E4304" s="448">
        <f>E1909</f>
        <v>19704779.5</v>
      </c>
      <c r="F4304" s="448">
        <f>F1909</f>
        <v>48097702</v>
      </c>
      <c r="G4304" s="828"/>
      <c r="H4304" s="828"/>
      <c r="I4304" s="828"/>
      <c r="J4304" s="828"/>
    </row>
    <row r="4305" spans="1:10" ht="38.25" x14ac:dyDescent="0.25">
      <c r="A4305" s="835" t="s">
        <v>2869</v>
      </c>
      <c r="B4305" s="1155" t="s">
        <v>57</v>
      </c>
      <c r="C4305" s="1163">
        <f>SUM(C4306,C4307)</f>
        <v>10618804</v>
      </c>
      <c r="D4305" s="1163">
        <f t="shared" ref="D4305:F4305" si="876">SUM(D4306,D4307)</f>
        <v>8249068</v>
      </c>
      <c r="E4305" s="1163">
        <f t="shared" si="876"/>
        <v>8314954</v>
      </c>
      <c r="F4305" s="1163">
        <f t="shared" si="876"/>
        <v>17161069</v>
      </c>
      <c r="G4305" s="828"/>
      <c r="H4305" s="828"/>
      <c r="I4305" s="828"/>
      <c r="J4305" s="828"/>
    </row>
    <row r="4306" spans="1:10" x14ac:dyDescent="0.25">
      <c r="A4306" s="831" t="s">
        <v>1116</v>
      </c>
      <c r="B4306" s="1147" t="s">
        <v>1117</v>
      </c>
      <c r="C4306" s="448">
        <f>C1959</f>
        <v>2850784</v>
      </c>
      <c r="D4306" s="448">
        <f>D1959</f>
        <v>2479420</v>
      </c>
      <c r="E4306" s="448">
        <f>E1959</f>
        <v>2975304</v>
      </c>
      <c r="F4306" s="448">
        <f>F1959</f>
        <v>2975304</v>
      </c>
      <c r="G4306" s="828"/>
      <c r="H4306" s="828"/>
      <c r="I4306" s="828"/>
      <c r="J4306" s="828"/>
    </row>
    <row r="4307" spans="1:10" x14ac:dyDescent="0.25">
      <c r="A4307" s="831" t="s">
        <v>1118</v>
      </c>
      <c r="B4307" s="1147" t="s">
        <v>1119</v>
      </c>
      <c r="C4307" s="448">
        <f>C1962</f>
        <v>7768020</v>
      </c>
      <c r="D4307" s="448">
        <f>D1962</f>
        <v>5769648</v>
      </c>
      <c r="E4307" s="448">
        <f>E1962</f>
        <v>5339650</v>
      </c>
      <c r="F4307" s="448">
        <f>F1962</f>
        <v>14185765</v>
      </c>
      <c r="G4307" s="828"/>
      <c r="H4307" s="828"/>
      <c r="I4307" s="828"/>
      <c r="J4307" s="828"/>
    </row>
    <row r="4308" spans="1:10" ht="38.25" x14ac:dyDescent="0.25">
      <c r="A4308" s="835" t="s">
        <v>2870</v>
      </c>
      <c r="B4308" s="1155" t="s">
        <v>118</v>
      </c>
      <c r="C4308" s="1163">
        <f>SUM(C4309,C4310)</f>
        <v>58004918</v>
      </c>
      <c r="D4308" s="1163">
        <f t="shared" ref="D4308:F4308" si="877">SUM(D4309,D4310)</f>
        <v>76953177</v>
      </c>
      <c r="E4308" s="1163">
        <f t="shared" si="877"/>
        <v>77188564.329999998</v>
      </c>
      <c r="F4308" s="1163">
        <f t="shared" si="877"/>
        <v>86316262</v>
      </c>
      <c r="G4308" s="828"/>
      <c r="H4308" s="828"/>
      <c r="I4308" s="828"/>
      <c r="J4308" s="828"/>
    </row>
    <row r="4309" spans="1:10" x14ac:dyDescent="0.25">
      <c r="A4309" s="831" t="s">
        <v>1116</v>
      </c>
      <c r="B4309" s="1147" t="s">
        <v>1117</v>
      </c>
      <c r="C4309" s="448">
        <f>C2008</f>
        <v>49154918</v>
      </c>
      <c r="D4309" s="448">
        <f>D2008</f>
        <v>52950108</v>
      </c>
      <c r="E4309" s="448">
        <f>E2008</f>
        <v>53171797.130000003</v>
      </c>
      <c r="F4309" s="448">
        <f>F2008</f>
        <v>56463362</v>
      </c>
      <c r="G4309" s="828"/>
      <c r="H4309" s="828"/>
      <c r="I4309" s="828"/>
      <c r="J4309" s="828"/>
    </row>
    <row r="4310" spans="1:10" x14ac:dyDescent="0.25">
      <c r="A4310" s="831" t="s">
        <v>1118</v>
      </c>
      <c r="B4310" s="1147" t="s">
        <v>1119</v>
      </c>
      <c r="C4310" s="448">
        <f>C2011</f>
        <v>8850000</v>
      </c>
      <c r="D4310" s="448">
        <f>D2011</f>
        <v>24003069</v>
      </c>
      <c r="E4310" s="448">
        <f>E2011</f>
        <v>24016767.199999996</v>
      </c>
      <c r="F4310" s="448">
        <f>F2011</f>
        <v>29852900</v>
      </c>
      <c r="G4310" s="828"/>
      <c r="H4310" s="828"/>
      <c r="I4310" s="828"/>
      <c r="J4310" s="828"/>
    </row>
    <row r="4311" spans="1:10" ht="38.25" x14ac:dyDescent="0.25">
      <c r="A4311" s="835" t="s">
        <v>2871</v>
      </c>
      <c r="B4311" s="1166" t="s">
        <v>2872</v>
      </c>
      <c r="C4311" s="1163">
        <f>SUM(C4312,C4313)</f>
        <v>183977284</v>
      </c>
      <c r="D4311" s="1163">
        <f t="shared" ref="D4311:F4311" si="878">SUM(D4312,D4313)</f>
        <v>93661487</v>
      </c>
      <c r="E4311" s="1163">
        <f t="shared" si="878"/>
        <v>153493285.81999999</v>
      </c>
      <c r="F4311" s="1163">
        <f t="shared" si="878"/>
        <v>240955612</v>
      </c>
      <c r="G4311" s="828"/>
      <c r="H4311" s="828"/>
      <c r="I4311" s="828"/>
      <c r="J4311" s="828"/>
    </row>
    <row r="4312" spans="1:10" x14ac:dyDescent="0.25">
      <c r="A4312" s="426">
        <v>22</v>
      </c>
      <c r="B4312" s="974" t="s">
        <v>1322</v>
      </c>
      <c r="C4312" s="448">
        <f>C2066</f>
        <v>0</v>
      </c>
      <c r="D4312" s="448">
        <f>D2066</f>
        <v>83570561</v>
      </c>
      <c r="E4312" s="448">
        <f>E2066</f>
        <v>123131828</v>
      </c>
      <c r="F4312" s="448">
        <f>F2066</f>
        <v>198280462</v>
      </c>
      <c r="G4312" s="828"/>
      <c r="H4312" s="828"/>
      <c r="I4312" s="828"/>
      <c r="J4312" s="828"/>
    </row>
    <row r="4313" spans="1:10" x14ac:dyDescent="0.25">
      <c r="A4313" s="831" t="s">
        <v>1118</v>
      </c>
      <c r="B4313" s="1147" t="s">
        <v>1119</v>
      </c>
      <c r="C4313" s="448">
        <f>C2068</f>
        <v>183977284</v>
      </c>
      <c r="D4313" s="448">
        <f>D2068</f>
        <v>10090926</v>
      </c>
      <c r="E4313" s="448">
        <f>E2068</f>
        <v>30361457.819999993</v>
      </c>
      <c r="F4313" s="448">
        <f>F2068</f>
        <v>42675150</v>
      </c>
      <c r="G4313" s="828"/>
      <c r="H4313" s="828"/>
      <c r="I4313" s="828"/>
      <c r="J4313" s="828"/>
    </row>
    <row r="4314" spans="1:10" ht="38.25" x14ac:dyDescent="0.25">
      <c r="A4314" s="835" t="s">
        <v>2873</v>
      </c>
      <c r="B4314" s="1155" t="s">
        <v>2874</v>
      </c>
      <c r="C4314" s="1163">
        <f>SUM(C4315,C4316)</f>
        <v>1804000</v>
      </c>
      <c r="D4314" s="1163">
        <f t="shared" ref="D4314:F4314" si="879">SUM(D4315,D4316)</f>
        <v>2763532</v>
      </c>
      <c r="E4314" s="1163">
        <f t="shared" si="879"/>
        <v>8323666</v>
      </c>
      <c r="F4314" s="1163">
        <f t="shared" si="879"/>
        <v>11256500</v>
      </c>
      <c r="G4314" s="828"/>
      <c r="H4314" s="828"/>
      <c r="I4314" s="828"/>
      <c r="J4314" s="828"/>
    </row>
    <row r="4315" spans="1:10" x14ac:dyDescent="0.25">
      <c r="A4315" s="426">
        <v>22</v>
      </c>
      <c r="B4315" s="974" t="s">
        <v>1322</v>
      </c>
      <c r="C4315" s="448">
        <f>C2123</f>
        <v>0</v>
      </c>
      <c r="D4315" s="448">
        <f>D2123</f>
        <v>0</v>
      </c>
      <c r="E4315" s="448">
        <f>E2123</f>
        <v>0</v>
      </c>
      <c r="F4315" s="448">
        <f>F2123</f>
        <v>0</v>
      </c>
      <c r="G4315" s="828"/>
      <c r="H4315" s="828"/>
      <c r="I4315" s="828"/>
      <c r="J4315" s="828"/>
    </row>
    <row r="4316" spans="1:10" x14ac:dyDescent="0.25">
      <c r="A4316" s="831" t="s">
        <v>1118</v>
      </c>
      <c r="B4316" s="1147" t="s">
        <v>1119</v>
      </c>
      <c r="C4316" s="448">
        <f>C2125</f>
        <v>1804000</v>
      </c>
      <c r="D4316" s="448">
        <f>D2125</f>
        <v>2763532</v>
      </c>
      <c r="E4316" s="448">
        <f>E2125</f>
        <v>8323666</v>
      </c>
      <c r="F4316" s="448">
        <f>F2125</f>
        <v>11256500</v>
      </c>
      <c r="G4316" s="828"/>
      <c r="H4316" s="828"/>
      <c r="I4316" s="828"/>
      <c r="J4316" s="828"/>
    </row>
    <row r="4317" spans="1:10" ht="38.25" x14ac:dyDescent="0.25">
      <c r="A4317" s="835" t="s">
        <v>2875</v>
      </c>
      <c r="B4317" s="1155" t="s">
        <v>2876</v>
      </c>
      <c r="C4317" s="1163">
        <f>SUM(C4318,C4319)</f>
        <v>165492382</v>
      </c>
      <c r="D4317" s="1163">
        <f t="shared" ref="D4317:F4317" si="880">SUM(D4318,D4319)</f>
        <v>173816331.65000001</v>
      </c>
      <c r="E4317" s="1163">
        <f t="shared" si="880"/>
        <v>187446705.56</v>
      </c>
      <c r="F4317" s="1163">
        <f t="shared" si="880"/>
        <v>201010800</v>
      </c>
      <c r="G4317" s="828"/>
      <c r="H4317" s="828"/>
      <c r="I4317" s="828"/>
      <c r="J4317" s="828"/>
    </row>
    <row r="4318" spans="1:10" x14ac:dyDescent="0.25">
      <c r="A4318" s="831" t="s">
        <v>1116</v>
      </c>
      <c r="B4318" s="1147" t="s">
        <v>1117</v>
      </c>
      <c r="C4318" s="448">
        <f>C2180</f>
        <v>140186102</v>
      </c>
      <c r="D4318" s="448">
        <f>D2180</f>
        <v>135546003</v>
      </c>
      <c r="E4318" s="448">
        <f>E2180</f>
        <v>139999999.90000001</v>
      </c>
      <c r="F4318" s="448">
        <f>F2180</f>
        <v>150000000</v>
      </c>
      <c r="G4318" s="828"/>
      <c r="H4318" s="828"/>
      <c r="I4318" s="828"/>
      <c r="J4318" s="828"/>
    </row>
    <row r="4319" spans="1:10" x14ac:dyDescent="0.25">
      <c r="A4319" s="831" t="s">
        <v>1118</v>
      </c>
      <c r="B4319" s="1147" t="s">
        <v>1119</v>
      </c>
      <c r="C4319" s="448">
        <f>C2183</f>
        <v>25306280</v>
      </c>
      <c r="D4319" s="448">
        <f>D2183</f>
        <v>38270328.650000006</v>
      </c>
      <c r="E4319" s="448">
        <f>E2183</f>
        <v>47446705.659999996</v>
      </c>
      <c r="F4319" s="448">
        <f>F2183</f>
        <v>51010800</v>
      </c>
      <c r="G4319" s="828"/>
      <c r="H4319" s="828"/>
      <c r="I4319" s="828"/>
      <c r="J4319" s="828"/>
    </row>
    <row r="4320" spans="1:10" ht="38.25" x14ac:dyDescent="0.25">
      <c r="A4320" s="835" t="s">
        <v>2877</v>
      </c>
      <c r="B4320" s="1155" t="s">
        <v>2878</v>
      </c>
      <c r="C4320" s="1163">
        <f>SUM(C4321,C4322)</f>
        <v>800000</v>
      </c>
      <c r="D4320" s="1163">
        <f t="shared" ref="D4320:F4320" si="881">SUM(D4321,D4322)</f>
        <v>2203385</v>
      </c>
      <c r="E4320" s="1163">
        <f t="shared" si="881"/>
        <v>2090000</v>
      </c>
      <c r="F4320" s="1163">
        <f t="shared" si="881"/>
        <v>15496084</v>
      </c>
      <c r="G4320" s="828"/>
      <c r="H4320" s="828"/>
      <c r="I4320" s="828"/>
      <c r="J4320" s="828"/>
    </row>
    <row r="4321" spans="1:10" x14ac:dyDescent="0.25">
      <c r="A4321" s="426">
        <v>22</v>
      </c>
      <c r="B4321" s="974" t="s">
        <v>1322</v>
      </c>
      <c r="C4321" s="448">
        <f>C2239</f>
        <v>0</v>
      </c>
      <c r="D4321" s="448">
        <f>D2239</f>
        <v>0</v>
      </c>
      <c r="E4321" s="448">
        <f>E2239</f>
        <v>0</v>
      </c>
      <c r="F4321" s="448">
        <f>F2239</f>
        <v>10018451</v>
      </c>
      <c r="G4321" s="828"/>
      <c r="H4321" s="828"/>
      <c r="I4321" s="828"/>
      <c r="J4321" s="828"/>
    </row>
    <row r="4322" spans="1:10" x14ac:dyDescent="0.25">
      <c r="A4322" s="831" t="s">
        <v>1118</v>
      </c>
      <c r="B4322" s="1147" t="s">
        <v>1119</v>
      </c>
      <c r="C4322" s="448">
        <f>C2241</f>
        <v>800000</v>
      </c>
      <c r="D4322" s="448">
        <f>D2241</f>
        <v>2203385</v>
      </c>
      <c r="E4322" s="448">
        <f>E2241</f>
        <v>2090000</v>
      </c>
      <c r="F4322" s="448">
        <f>F2241</f>
        <v>5477633</v>
      </c>
      <c r="G4322" s="828"/>
      <c r="H4322" s="828"/>
      <c r="I4322" s="828"/>
      <c r="J4322" s="828"/>
    </row>
    <row r="4323" spans="1:10" ht="38.25" x14ac:dyDescent="0.25">
      <c r="A4323" s="835" t="s">
        <v>2879</v>
      </c>
      <c r="B4323" s="1151" t="s">
        <v>2880</v>
      </c>
      <c r="C4323" s="1163">
        <f>SUM(C4324,C4325)</f>
        <v>46087781</v>
      </c>
      <c r="D4323" s="1163">
        <f t="shared" ref="D4323:F4323" si="882">SUM(D4324,D4325)</f>
        <v>27773066</v>
      </c>
      <c r="E4323" s="1163">
        <f t="shared" si="882"/>
        <v>54057365</v>
      </c>
      <c r="F4323" s="1163">
        <f t="shared" si="882"/>
        <v>58604389</v>
      </c>
      <c r="G4323" s="828"/>
      <c r="H4323" s="828"/>
      <c r="I4323" s="828"/>
      <c r="J4323" s="828"/>
    </row>
    <row r="4324" spans="1:10" x14ac:dyDescent="0.25">
      <c r="A4324" s="831" t="s">
        <v>1116</v>
      </c>
      <c r="B4324" s="1147" t="s">
        <v>1117</v>
      </c>
      <c r="C4324" s="448">
        <f>C2295</f>
        <v>17093905</v>
      </c>
      <c r="D4324" s="448">
        <f>D2295</f>
        <v>16438314</v>
      </c>
      <c r="E4324" s="448">
        <f>E2295</f>
        <v>16438315</v>
      </c>
      <c r="F4324" s="448">
        <f>F2295</f>
        <v>18543259</v>
      </c>
      <c r="G4324" s="828"/>
      <c r="H4324" s="828"/>
      <c r="I4324" s="828"/>
      <c r="J4324" s="828"/>
    </row>
    <row r="4325" spans="1:10" x14ac:dyDescent="0.25">
      <c r="A4325" s="831" t="s">
        <v>1118</v>
      </c>
      <c r="B4325" s="1147" t="s">
        <v>1119</v>
      </c>
      <c r="C4325" s="448">
        <f>C2298</f>
        <v>28993876</v>
      </c>
      <c r="D4325" s="448">
        <f>D2298</f>
        <v>11334752</v>
      </c>
      <c r="E4325" s="448">
        <f>E2298</f>
        <v>37619050</v>
      </c>
      <c r="F4325" s="448">
        <f>F2298</f>
        <v>40061130</v>
      </c>
      <c r="G4325" s="828"/>
      <c r="H4325" s="828"/>
      <c r="I4325" s="828"/>
      <c r="J4325" s="828"/>
    </row>
    <row r="4326" spans="1:10" ht="38.25" x14ac:dyDescent="0.25">
      <c r="A4326" s="835" t="s">
        <v>2881</v>
      </c>
      <c r="B4326" s="1155" t="s">
        <v>2882</v>
      </c>
      <c r="C4326" s="1163">
        <f>SUM(C4327,C4328)</f>
        <v>177080091</v>
      </c>
      <c r="D4326" s="1163">
        <f t="shared" ref="D4326:F4326" si="883">SUM(D4327,D4328)</f>
        <v>166537344</v>
      </c>
      <c r="E4326" s="1163">
        <f t="shared" si="883"/>
        <v>203560780</v>
      </c>
      <c r="F4326" s="1163">
        <f t="shared" si="883"/>
        <v>195920582</v>
      </c>
      <c r="G4326" s="828"/>
      <c r="H4326" s="828"/>
      <c r="I4326" s="828"/>
      <c r="J4326" s="828"/>
    </row>
    <row r="4327" spans="1:10" x14ac:dyDescent="0.25">
      <c r="A4327" s="831" t="s">
        <v>1116</v>
      </c>
      <c r="B4327" s="1147" t="s">
        <v>1117</v>
      </c>
      <c r="C4327" s="448">
        <f>C2349</f>
        <v>44474867</v>
      </c>
      <c r="D4327" s="448">
        <f>D2349</f>
        <v>54098236</v>
      </c>
      <c r="E4327" s="448">
        <f>E2349</f>
        <v>54098237</v>
      </c>
      <c r="F4327" s="448">
        <f>F2349</f>
        <v>51768332</v>
      </c>
      <c r="G4327" s="828"/>
      <c r="H4327" s="828"/>
      <c r="I4327" s="828"/>
      <c r="J4327" s="828"/>
    </row>
    <row r="4328" spans="1:10" x14ac:dyDescent="0.25">
      <c r="A4328" s="831" t="s">
        <v>1118</v>
      </c>
      <c r="B4328" s="1147" t="s">
        <v>1119</v>
      </c>
      <c r="C4328" s="448">
        <f>C2352</f>
        <v>132605224</v>
      </c>
      <c r="D4328" s="448">
        <f>D2352</f>
        <v>112439108</v>
      </c>
      <c r="E4328" s="448">
        <f>E2352</f>
        <v>149462543</v>
      </c>
      <c r="F4328" s="448">
        <f>F2352</f>
        <v>144152250</v>
      </c>
      <c r="G4328" s="828"/>
      <c r="H4328" s="828"/>
      <c r="I4328" s="828"/>
      <c r="J4328" s="828"/>
    </row>
    <row r="4329" spans="1:10" ht="20.25" customHeight="1" x14ac:dyDescent="0.25">
      <c r="A4329" s="841"/>
      <c r="B4329" s="1167" t="s">
        <v>2883</v>
      </c>
      <c r="C4329" s="1168">
        <f>SUM(C4258,C4261,C4264,C4267,C4270,C4271,C4272,C4275,C4278,C4281,C4284,C4287,C4290,C4293,C4296,C4299,C4302,C4305,C4308,C4311,C4314,C4317,C4320,C4323,C4326)</f>
        <v>31805850934.010002</v>
      </c>
      <c r="D4329" s="1168">
        <f t="shared" ref="D4329:F4329" si="884">SUM(D4258,D4261,D4264,D4267,D4270,D4271,D4272,D4275,D4278,D4281,D4284,D4287,D4290,D4293,D4296,D4299,D4302,D4305,D4308,D4311,D4314,D4317,D4320,D4323,D4326)</f>
        <v>23697205163.540005</v>
      </c>
      <c r="E4329" s="1168">
        <f t="shared" si="884"/>
        <v>22046405556.040005</v>
      </c>
      <c r="F4329" s="1168">
        <f t="shared" si="884"/>
        <v>27104928104.720001</v>
      </c>
      <c r="G4329" s="828"/>
      <c r="H4329" s="828"/>
      <c r="I4329" s="828"/>
      <c r="J4329" s="828"/>
    </row>
    <row r="4330" spans="1:10" x14ac:dyDescent="0.25">
      <c r="A4330" s="837" t="s">
        <v>148</v>
      </c>
      <c r="B4330" s="1169" t="s">
        <v>2884</v>
      </c>
      <c r="C4330" s="433"/>
      <c r="D4330" s="437"/>
      <c r="E4330" s="437"/>
      <c r="F4330" s="437"/>
      <c r="G4330" s="828"/>
      <c r="H4330" s="828"/>
      <c r="I4330" s="828"/>
      <c r="J4330" s="828"/>
    </row>
    <row r="4331" spans="1:10" ht="38.25" x14ac:dyDescent="0.25">
      <c r="A4331" s="835" t="s">
        <v>2885</v>
      </c>
      <c r="B4331" s="1155" t="s">
        <v>2886</v>
      </c>
      <c r="C4331" s="1163">
        <f>SUM(C4332,C4333)</f>
        <v>23596596.829999998</v>
      </c>
      <c r="D4331" s="1163">
        <f t="shared" ref="D4331:F4331" si="885">SUM(D4332,D4333)</f>
        <v>30522792</v>
      </c>
      <c r="E4331" s="1163">
        <f t="shared" si="885"/>
        <v>32275290</v>
      </c>
      <c r="F4331" s="1163">
        <f t="shared" si="885"/>
        <v>35617023</v>
      </c>
      <c r="G4331" s="828"/>
      <c r="H4331" s="828"/>
      <c r="I4331" s="828"/>
      <c r="J4331" s="828"/>
    </row>
    <row r="4332" spans="1:10" x14ac:dyDescent="0.25">
      <c r="A4332" s="831" t="s">
        <v>1116</v>
      </c>
      <c r="B4332" s="1147" t="s">
        <v>1117</v>
      </c>
      <c r="C4332" s="448">
        <f>C2401</f>
        <v>18799382.91</v>
      </c>
      <c r="D4332" s="448">
        <f>D2401</f>
        <v>20465594</v>
      </c>
      <c r="E4332" s="448">
        <f>E2401</f>
        <v>21529366</v>
      </c>
      <c r="F4332" s="448">
        <f>F2401</f>
        <v>22520000</v>
      </c>
      <c r="G4332" s="828"/>
      <c r="H4332" s="828"/>
      <c r="I4332" s="828"/>
      <c r="J4332" s="828"/>
    </row>
    <row r="4333" spans="1:10" x14ac:dyDescent="0.25">
      <c r="A4333" s="831" t="s">
        <v>1118</v>
      </c>
      <c r="B4333" s="1147" t="s">
        <v>1119</v>
      </c>
      <c r="C4333" s="448">
        <f>C2404</f>
        <v>4797213.9199999981</v>
      </c>
      <c r="D4333" s="448">
        <f>D2404</f>
        <v>10057198</v>
      </c>
      <c r="E4333" s="448">
        <f>E2404</f>
        <v>10745924</v>
      </c>
      <c r="F4333" s="448">
        <f>F2404</f>
        <v>13097023</v>
      </c>
      <c r="G4333" s="828"/>
      <c r="H4333" s="828"/>
      <c r="I4333" s="828"/>
      <c r="J4333" s="828"/>
    </row>
    <row r="4334" spans="1:10" ht="38.25" x14ac:dyDescent="0.25">
      <c r="A4334" s="835" t="s">
        <v>2887</v>
      </c>
      <c r="B4334" s="1151" t="s">
        <v>59</v>
      </c>
      <c r="C4334" s="1163">
        <f>SUM(C4335,C4336)</f>
        <v>119756810</v>
      </c>
      <c r="D4334" s="1163">
        <f t="shared" ref="D4334:F4334" si="886">SUM(D4335,D4336)</f>
        <v>215022373</v>
      </c>
      <c r="E4334" s="1163">
        <f t="shared" si="886"/>
        <v>277447468</v>
      </c>
      <c r="F4334" s="1163">
        <f t="shared" si="886"/>
        <v>501047438</v>
      </c>
      <c r="G4334" s="828"/>
      <c r="H4334" s="828"/>
      <c r="I4334" s="828"/>
      <c r="J4334" s="828"/>
    </row>
    <row r="4335" spans="1:10" x14ac:dyDescent="0.25">
      <c r="A4335" s="831" t="s">
        <v>1116</v>
      </c>
      <c r="B4335" s="1147" t="s">
        <v>1117</v>
      </c>
      <c r="C4335" s="448">
        <f>C2459</f>
        <v>86732560</v>
      </c>
      <c r="D4335" s="448">
        <f>D2459</f>
        <v>99018469</v>
      </c>
      <c r="E4335" s="448">
        <f>E2459</f>
        <v>99118469</v>
      </c>
      <c r="F4335" s="448">
        <f>F2459</f>
        <v>102000000</v>
      </c>
      <c r="G4335" s="828"/>
      <c r="H4335" s="828"/>
      <c r="I4335" s="828"/>
      <c r="J4335" s="828"/>
    </row>
    <row r="4336" spans="1:10" x14ac:dyDescent="0.25">
      <c r="A4336" s="831" t="s">
        <v>1118</v>
      </c>
      <c r="B4336" s="1147" t="s">
        <v>1119</v>
      </c>
      <c r="C4336" s="448">
        <f>C2463</f>
        <v>33024250</v>
      </c>
      <c r="D4336" s="448">
        <f>D2463</f>
        <v>116003904</v>
      </c>
      <c r="E4336" s="448">
        <f>E2463</f>
        <v>178328999</v>
      </c>
      <c r="F4336" s="448">
        <f>F2463</f>
        <v>399047438</v>
      </c>
      <c r="G4336" s="828"/>
      <c r="H4336" s="828"/>
      <c r="I4336" s="828"/>
      <c r="J4336" s="828"/>
    </row>
    <row r="4337" spans="1:10" ht="40.5" customHeight="1" x14ac:dyDescent="0.25">
      <c r="A4337" s="835" t="s">
        <v>2888</v>
      </c>
      <c r="B4337" s="1151" t="s">
        <v>2889</v>
      </c>
      <c r="C4337" s="1163">
        <f>SUM(C4338,C4339)</f>
        <v>658247847</v>
      </c>
      <c r="D4337" s="1163">
        <f t="shared" ref="D4337:F4337" si="887">SUM(D4338,D4339)</f>
        <v>686575565</v>
      </c>
      <c r="E4337" s="1163">
        <f t="shared" si="887"/>
        <v>692849164</v>
      </c>
      <c r="F4337" s="1163">
        <f t="shared" si="887"/>
        <v>830480002</v>
      </c>
      <c r="G4337" s="828"/>
      <c r="H4337" s="828"/>
      <c r="I4337" s="828"/>
      <c r="J4337" s="828"/>
    </row>
    <row r="4338" spans="1:10" x14ac:dyDescent="0.25">
      <c r="A4338" s="831" t="s">
        <v>1116</v>
      </c>
      <c r="B4338" s="1147" t="s">
        <v>1117</v>
      </c>
      <c r="C4338" s="448">
        <f>C2523</f>
        <v>527457379</v>
      </c>
      <c r="D4338" s="448">
        <f>D2523</f>
        <v>529071499</v>
      </c>
      <c r="E4338" s="448">
        <f>E2523</f>
        <v>529605071</v>
      </c>
      <c r="F4338" s="448">
        <f>F2523</f>
        <v>572297161</v>
      </c>
      <c r="G4338" s="828"/>
      <c r="H4338" s="828"/>
      <c r="I4338" s="828"/>
      <c r="J4338" s="828"/>
    </row>
    <row r="4339" spans="1:10" x14ac:dyDescent="0.25">
      <c r="A4339" s="831" t="s">
        <v>1118</v>
      </c>
      <c r="B4339" s="1147" t="s">
        <v>1119</v>
      </c>
      <c r="C4339" s="448">
        <f>C2526</f>
        <v>130790468</v>
      </c>
      <c r="D4339" s="448">
        <f>D2526</f>
        <v>157504066</v>
      </c>
      <c r="E4339" s="448">
        <f>E2526</f>
        <v>163244093</v>
      </c>
      <c r="F4339" s="448">
        <f>F2526</f>
        <v>258182841</v>
      </c>
      <c r="G4339" s="828"/>
      <c r="H4339" s="828"/>
      <c r="I4339" s="828"/>
      <c r="J4339" s="828"/>
    </row>
    <row r="4340" spans="1:10" ht="38.25" x14ac:dyDescent="0.25">
      <c r="A4340" s="835" t="s">
        <v>2890</v>
      </c>
      <c r="B4340" s="1151" t="s">
        <v>2891</v>
      </c>
      <c r="C4340" s="1163">
        <f>SUM(C4341,C4342)</f>
        <v>125604459</v>
      </c>
      <c r="D4340" s="1163">
        <f t="shared" ref="D4340:F4340" si="888">SUM(D4341,D4342)</f>
        <v>134867036</v>
      </c>
      <c r="E4340" s="1163">
        <f t="shared" si="888"/>
        <v>134768636</v>
      </c>
      <c r="F4340" s="1163">
        <f t="shared" si="888"/>
        <v>143796319</v>
      </c>
      <c r="G4340" s="828"/>
      <c r="H4340" s="828"/>
      <c r="I4340" s="828"/>
      <c r="J4340" s="828"/>
    </row>
    <row r="4341" spans="1:10" x14ac:dyDescent="0.25">
      <c r="A4341" s="831" t="s">
        <v>1116</v>
      </c>
      <c r="B4341" s="1147" t="s">
        <v>1117</v>
      </c>
      <c r="C4341" s="448">
        <f>C2585</f>
        <v>100339208</v>
      </c>
      <c r="D4341" s="448">
        <f>D2585</f>
        <v>109472941</v>
      </c>
      <c r="E4341" s="448">
        <f>E2585</f>
        <v>109472941</v>
      </c>
      <c r="F4341" s="448">
        <f>F2585</f>
        <v>115000000</v>
      </c>
      <c r="G4341" s="828"/>
      <c r="H4341" s="828"/>
      <c r="I4341" s="828"/>
      <c r="J4341" s="828"/>
    </row>
    <row r="4342" spans="1:10" x14ac:dyDescent="0.25">
      <c r="A4342" s="831" t="s">
        <v>1118</v>
      </c>
      <c r="B4342" s="1147" t="s">
        <v>1119</v>
      </c>
      <c r="C4342" s="448">
        <f>C2588</f>
        <v>25265251</v>
      </c>
      <c r="D4342" s="448">
        <f>D2588</f>
        <v>25394095</v>
      </c>
      <c r="E4342" s="448">
        <f>E2588</f>
        <v>25295695</v>
      </c>
      <c r="F4342" s="448">
        <f>F2588</f>
        <v>28796319</v>
      </c>
      <c r="G4342" s="828"/>
      <c r="H4342" s="828"/>
      <c r="I4342" s="828"/>
      <c r="J4342" s="828"/>
    </row>
    <row r="4343" spans="1:10" ht="20.25" customHeight="1" x14ac:dyDescent="0.25">
      <c r="A4343" s="842"/>
      <c r="B4343" s="1170" t="s">
        <v>2892</v>
      </c>
      <c r="C4343" s="1171">
        <f>SUM(C4331,C4334,C4337,C4340)</f>
        <v>927205712.82999992</v>
      </c>
      <c r="D4343" s="1171">
        <f t="shared" ref="D4343:F4343" si="889">SUM(D4331,D4334,D4337,D4340)</f>
        <v>1066987766</v>
      </c>
      <c r="E4343" s="1171">
        <f t="shared" si="889"/>
        <v>1137340558</v>
      </c>
      <c r="F4343" s="1171">
        <f t="shared" si="889"/>
        <v>1510940782</v>
      </c>
      <c r="G4343" s="828"/>
      <c r="H4343" s="828"/>
      <c r="I4343" s="828"/>
      <c r="J4343" s="828"/>
    </row>
    <row r="4344" spans="1:10" x14ac:dyDescent="0.25">
      <c r="A4344" s="837" t="s">
        <v>2893</v>
      </c>
      <c r="B4344" s="1169" t="s">
        <v>54</v>
      </c>
      <c r="C4344" s="433"/>
      <c r="D4344" s="437"/>
      <c r="E4344" s="437"/>
      <c r="F4344" s="437"/>
      <c r="G4344" s="828"/>
      <c r="H4344" s="828"/>
      <c r="I4344" s="828"/>
      <c r="J4344" s="828"/>
    </row>
    <row r="4345" spans="1:10" ht="42" customHeight="1" x14ac:dyDescent="0.25">
      <c r="A4345" s="835" t="s">
        <v>2894</v>
      </c>
      <c r="B4345" s="1155" t="s">
        <v>823</v>
      </c>
      <c r="C4345" s="1156">
        <f>SUM(C4346,C4347)</f>
        <v>49433230</v>
      </c>
      <c r="D4345" s="1156">
        <f t="shared" ref="D4345:F4345" si="890">SUM(D4346,D4347)</f>
        <v>87550873</v>
      </c>
      <c r="E4345" s="1156">
        <f t="shared" si="890"/>
        <v>96466193.920000002</v>
      </c>
      <c r="F4345" s="1156">
        <f t="shared" si="890"/>
        <v>207399159</v>
      </c>
      <c r="G4345" s="828"/>
      <c r="H4345" s="828"/>
      <c r="I4345" s="828"/>
      <c r="J4345" s="828"/>
    </row>
    <row r="4346" spans="1:10" x14ac:dyDescent="0.25">
      <c r="A4346" s="831" t="s">
        <v>1116</v>
      </c>
      <c r="B4346" s="1147" t="s">
        <v>1117</v>
      </c>
      <c r="C4346" s="448">
        <f>C2641</f>
        <v>20334740</v>
      </c>
      <c r="D4346" s="448">
        <f>D2641</f>
        <v>23544276</v>
      </c>
      <c r="E4346" s="448">
        <f>E2641</f>
        <v>24149773.260000002</v>
      </c>
      <c r="F4346" s="448">
        <f>F2641</f>
        <v>25418684</v>
      </c>
      <c r="G4346" s="828"/>
      <c r="H4346" s="828"/>
      <c r="I4346" s="828"/>
      <c r="J4346" s="828"/>
    </row>
    <row r="4347" spans="1:10" x14ac:dyDescent="0.25">
      <c r="A4347" s="831" t="s">
        <v>1118</v>
      </c>
      <c r="B4347" s="1147" t="s">
        <v>1119</v>
      </c>
      <c r="C4347" s="448">
        <f>C2644</f>
        <v>29098490</v>
      </c>
      <c r="D4347" s="448">
        <f>D2644</f>
        <v>64006597</v>
      </c>
      <c r="E4347" s="448">
        <f>E2644</f>
        <v>72316420.659999996</v>
      </c>
      <c r="F4347" s="448">
        <f>F2644</f>
        <v>181980475</v>
      </c>
      <c r="G4347" s="828"/>
      <c r="H4347" s="828"/>
      <c r="I4347" s="828"/>
      <c r="J4347" s="828"/>
    </row>
    <row r="4348" spans="1:10" ht="40.5" customHeight="1" x14ac:dyDescent="0.25">
      <c r="A4348" s="835" t="s">
        <v>2895</v>
      </c>
      <c r="B4348" s="1155" t="s">
        <v>2896</v>
      </c>
      <c r="C4348" s="1156">
        <f>SUM(C4349,C4350)</f>
        <v>134946836</v>
      </c>
      <c r="D4348" s="1156">
        <f t="shared" ref="D4348:F4348" si="891">SUM(D4349,D4350)</f>
        <v>29847600</v>
      </c>
      <c r="E4348" s="1156">
        <f t="shared" si="891"/>
        <v>33732485</v>
      </c>
      <c r="F4348" s="1156">
        <f t="shared" si="891"/>
        <v>42185099.399999999</v>
      </c>
      <c r="G4348" s="828"/>
      <c r="H4348" s="828"/>
      <c r="I4348" s="828"/>
      <c r="J4348" s="828"/>
    </row>
    <row r="4349" spans="1:10" x14ac:dyDescent="0.25">
      <c r="A4349" s="426">
        <v>22</v>
      </c>
      <c r="B4349" s="974" t="s">
        <v>1322</v>
      </c>
      <c r="C4349" s="448">
        <f>C2702</f>
        <v>0</v>
      </c>
      <c r="D4349" s="448">
        <f>D2702</f>
        <v>28482599</v>
      </c>
      <c r="E4349" s="448">
        <f>E2702</f>
        <v>31392485</v>
      </c>
      <c r="F4349" s="448">
        <f>F2702</f>
        <v>29711100</v>
      </c>
      <c r="G4349" s="828"/>
      <c r="H4349" s="828"/>
      <c r="I4349" s="828"/>
      <c r="J4349" s="828"/>
    </row>
    <row r="4350" spans="1:10" x14ac:dyDescent="0.25">
      <c r="A4350" s="831" t="s">
        <v>1118</v>
      </c>
      <c r="B4350" s="1147" t="s">
        <v>1119</v>
      </c>
      <c r="C4350" s="448">
        <f>C2704</f>
        <v>134946836</v>
      </c>
      <c r="D4350" s="448">
        <f>D2704</f>
        <v>1365001</v>
      </c>
      <c r="E4350" s="448">
        <f>E2704</f>
        <v>2340000</v>
      </c>
      <c r="F4350" s="448">
        <f>F2704</f>
        <v>12473999.399999999</v>
      </c>
      <c r="G4350" s="828"/>
      <c r="H4350" s="828"/>
      <c r="I4350" s="828"/>
      <c r="J4350" s="828"/>
    </row>
    <row r="4351" spans="1:10" ht="39.75" customHeight="1" x14ac:dyDescent="0.25">
      <c r="A4351" s="835" t="s">
        <v>2897</v>
      </c>
      <c r="B4351" s="1166" t="s">
        <v>2898</v>
      </c>
      <c r="C4351" s="1156">
        <f>SUM(C4352,C4353)</f>
        <v>100056503</v>
      </c>
      <c r="D4351" s="1156">
        <f t="shared" ref="D4351:F4351" si="892">SUM(D4352,D4353)</f>
        <v>105567569</v>
      </c>
      <c r="E4351" s="1156">
        <f t="shared" si="892"/>
        <v>105567569</v>
      </c>
      <c r="F4351" s="1156">
        <f t="shared" si="892"/>
        <v>308855780</v>
      </c>
      <c r="G4351" s="828"/>
      <c r="H4351" s="828"/>
      <c r="I4351" s="828"/>
      <c r="J4351" s="828"/>
    </row>
    <row r="4352" spans="1:10" x14ac:dyDescent="0.25">
      <c r="A4352" s="426">
        <v>22</v>
      </c>
      <c r="B4352" s="974" t="s">
        <v>1322</v>
      </c>
      <c r="C4352" s="448">
        <f>C2760</f>
        <v>0</v>
      </c>
      <c r="D4352" s="448">
        <f>D2760</f>
        <v>49427988</v>
      </c>
      <c r="E4352" s="448">
        <f>E2760</f>
        <v>45031387</v>
      </c>
      <c r="F4352" s="448">
        <f>F2760</f>
        <v>55800000</v>
      </c>
      <c r="G4352" s="828"/>
      <c r="H4352" s="828"/>
      <c r="I4352" s="828"/>
      <c r="J4352" s="828"/>
    </row>
    <row r="4353" spans="1:10" x14ac:dyDescent="0.25">
      <c r="A4353" s="831" t="s">
        <v>1118</v>
      </c>
      <c r="B4353" s="1147" t="s">
        <v>1119</v>
      </c>
      <c r="C4353" s="448">
        <f>C2762</f>
        <v>100056503</v>
      </c>
      <c r="D4353" s="448">
        <f>D2762</f>
        <v>56139581</v>
      </c>
      <c r="E4353" s="448">
        <f>E2762</f>
        <v>60536182</v>
      </c>
      <c r="F4353" s="448">
        <f>F2762</f>
        <v>253055780</v>
      </c>
      <c r="G4353" s="828"/>
      <c r="H4353" s="828"/>
      <c r="I4353" s="828"/>
      <c r="J4353" s="828"/>
    </row>
    <row r="4354" spans="1:10" ht="38.25" x14ac:dyDescent="0.25">
      <c r="A4354" s="835" t="s">
        <v>2899</v>
      </c>
      <c r="B4354" s="1166" t="s">
        <v>961</v>
      </c>
      <c r="C4354" s="1156">
        <f>SUM(C4355,C4356)</f>
        <v>3037154</v>
      </c>
      <c r="D4354" s="1156">
        <f t="shared" ref="D4354:F4354" si="893">SUM(D4355,D4356)</f>
        <v>12716592</v>
      </c>
      <c r="E4354" s="1156">
        <f t="shared" si="893"/>
        <v>20345053</v>
      </c>
      <c r="F4354" s="1156">
        <f t="shared" si="893"/>
        <v>123208226</v>
      </c>
      <c r="G4354" s="828"/>
      <c r="H4354" s="828"/>
      <c r="I4354" s="828"/>
      <c r="J4354" s="828"/>
    </row>
    <row r="4355" spans="1:10" x14ac:dyDescent="0.25">
      <c r="A4355" s="831" t="s">
        <v>1116</v>
      </c>
      <c r="B4355" s="1147" t="s">
        <v>1117</v>
      </c>
      <c r="C4355" s="448">
        <f>C2818</f>
        <v>267154</v>
      </c>
      <c r="D4355" s="448">
        <f>D2818</f>
        <v>256179</v>
      </c>
      <c r="E4355" s="448">
        <f>E2818</f>
        <v>279468</v>
      </c>
      <c r="F4355" s="448">
        <f>F2818</f>
        <v>52642656</v>
      </c>
      <c r="G4355" s="828"/>
      <c r="H4355" s="828"/>
      <c r="I4355" s="828"/>
      <c r="J4355" s="828"/>
    </row>
    <row r="4356" spans="1:10" x14ac:dyDescent="0.25">
      <c r="A4356" s="831" t="s">
        <v>1118</v>
      </c>
      <c r="B4356" s="1147" t="s">
        <v>1119</v>
      </c>
      <c r="C4356" s="448">
        <f>C2821</f>
        <v>2770000</v>
      </c>
      <c r="D4356" s="448">
        <f>D2821</f>
        <v>12460413</v>
      </c>
      <c r="E4356" s="448">
        <f>E2821</f>
        <v>20065585</v>
      </c>
      <c r="F4356" s="448">
        <f>F2821</f>
        <v>70565570</v>
      </c>
      <c r="G4356" s="828"/>
      <c r="H4356" s="828"/>
      <c r="I4356" s="828"/>
      <c r="J4356" s="828"/>
    </row>
    <row r="4357" spans="1:10" ht="38.25" x14ac:dyDescent="0.25">
      <c r="A4357" s="835" t="s">
        <v>2900</v>
      </c>
      <c r="B4357" s="1155" t="s">
        <v>986</v>
      </c>
      <c r="C4357" s="1160">
        <f>SUM(C4358,C4359)</f>
        <v>383327891</v>
      </c>
      <c r="D4357" s="1160">
        <f t="shared" ref="D4357:F4357" si="894">SUM(D4358,D4359)</f>
        <v>527222860</v>
      </c>
      <c r="E4357" s="1160">
        <f t="shared" si="894"/>
        <v>618148789.14666438</v>
      </c>
      <c r="F4357" s="1160">
        <f t="shared" si="894"/>
        <v>850891549</v>
      </c>
      <c r="G4357" s="828"/>
      <c r="H4357" s="828"/>
      <c r="I4357" s="828"/>
      <c r="J4357" s="828"/>
    </row>
    <row r="4358" spans="1:10" x14ac:dyDescent="0.25">
      <c r="A4358" s="831" t="s">
        <v>1116</v>
      </c>
      <c r="B4358" s="1147" t="s">
        <v>1117</v>
      </c>
      <c r="C4358" s="448">
        <f>C2884</f>
        <v>200929991</v>
      </c>
      <c r="D4358" s="448">
        <f>D2884</f>
        <v>194719079</v>
      </c>
      <c r="E4358" s="448">
        <f>E2884</f>
        <v>200977536.06666431</v>
      </c>
      <c r="F4358" s="448">
        <f>F2884</f>
        <v>217660643</v>
      </c>
      <c r="G4358" s="828"/>
      <c r="H4358" s="828"/>
      <c r="I4358" s="828"/>
      <c r="J4358" s="828"/>
    </row>
    <row r="4359" spans="1:10" x14ac:dyDescent="0.25">
      <c r="A4359" s="831" t="s">
        <v>1118</v>
      </c>
      <c r="B4359" s="1147" t="s">
        <v>1119</v>
      </c>
      <c r="C4359" s="448">
        <f>C2887</f>
        <v>182397900</v>
      </c>
      <c r="D4359" s="448">
        <f>D2887</f>
        <v>332503781</v>
      </c>
      <c r="E4359" s="448">
        <f>E2887</f>
        <v>417171253.08000004</v>
      </c>
      <c r="F4359" s="448">
        <f>F2887</f>
        <v>633230906</v>
      </c>
      <c r="G4359" s="828"/>
      <c r="H4359" s="828"/>
      <c r="I4359" s="828"/>
      <c r="J4359" s="828"/>
    </row>
    <row r="4360" spans="1:10" ht="38.25" x14ac:dyDescent="0.25">
      <c r="A4360" s="835" t="s">
        <v>2901</v>
      </c>
      <c r="B4360" s="1151" t="s">
        <v>2902</v>
      </c>
      <c r="C4360" s="1156">
        <f>SUM(C4361,C4362)</f>
        <v>22372525</v>
      </c>
      <c r="D4360" s="1156">
        <f t="shared" ref="D4360:F4360" si="895">SUM(D4361,D4362)</f>
        <v>23085427.659999996</v>
      </c>
      <c r="E4360" s="1156">
        <f t="shared" si="895"/>
        <v>25974335.16</v>
      </c>
      <c r="F4360" s="1156">
        <f t="shared" si="895"/>
        <v>31475092</v>
      </c>
      <c r="G4360" s="828"/>
      <c r="H4360" s="828"/>
      <c r="I4360" s="828"/>
      <c r="J4360" s="828"/>
    </row>
    <row r="4361" spans="1:10" x14ac:dyDescent="0.25">
      <c r="A4361" s="831" t="s">
        <v>1116</v>
      </c>
      <c r="B4361" s="1147" t="s">
        <v>1117</v>
      </c>
      <c r="C4361" s="448">
        <f>C2958</f>
        <v>21672525</v>
      </c>
      <c r="D4361" s="448">
        <f>D2958</f>
        <v>21400067</v>
      </c>
      <c r="E4361" s="448">
        <f>E2958</f>
        <v>24147335.16</v>
      </c>
      <c r="F4361" s="448">
        <f>F2958</f>
        <v>27222426</v>
      </c>
      <c r="G4361" s="828"/>
      <c r="H4361" s="828"/>
      <c r="I4361" s="828"/>
      <c r="J4361" s="828"/>
    </row>
    <row r="4362" spans="1:10" x14ac:dyDescent="0.25">
      <c r="A4362" s="831" t="s">
        <v>1118</v>
      </c>
      <c r="B4362" s="1147" t="s">
        <v>1119</v>
      </c>
      <c r="C4362" s="448">
        <f>C2961</f>
        <v>700000</v>
      </c>
      <c r="D4362" s="448">
        <f>D2961</f>
        <v>1685360.6599999964</v>
      </c>
      <c r="E4362" s="448">
        <f>E2961</f>
        <v>1827000</v>
      </c>
      <c r="F4362" s="448">
        <f>F2961</f>
        <v>4252666</v>
      </c>
      <c r="G4362" s="828"/>
      <c r="H4362" s="828"/>
      <c r="I4362" s="828"/>
      <c r="J4362" s="828"/>
    </row>
    <row r="4363" spans="1:10" ht="38.25" x14ac:dyDescent="0.25">
      <c r="A4363" s="835" t="s">
        <v>2903</v>
      </c>
      <c r="B4363" s="1151" t="s">
        <v>824</v>
      </c>
      <c r="C4363" s="1156">
        <f>SUM(C4364,C4365)</f>
        <v>6697564264</v>
      </c>
      <c r="D4363" s="1156">
        <f t="shared" ref="D4363:F4363" si="896">SUM(D4364,D4365)</f>
        <v>6406066244</v>
      </c>
      <c r="E4363" s="1156">
        <f t="shared" si="896"/>
        <v>6462299721</v>
      </c>
      <c r="F4363" s="1156">
        <f t="shared" si="896"/>
        <v>7029465408</v>
      </c>
      <c r="G4363" s="828"/>
      <c r="H4363" s="828"/>
      <c r="I4363" s="828"/>
      <c r="J4363" s="828"/>
    </row>
    <row r="4364" spans="1:10" x14ac:dyDescent="0.25">
      <c r="A4364" s="831" t="s">
        <v>1116</v>
      </c>
      <c r="B4364" s="1147" t="s">
        <v>1117</v>
      </c>
      <c r="C4364" s="448">
        <f>C3014</f>
        <v>6667438264</v>
      </c>
      <c r="D4364" s="448">
        <f>D3014</f>
        <v>6399070994</v>
      </c>
      <c r="E4364" s="448">
        <f>E3014</f>
        <v>6448552721</v>
      </c>
      <c r="F4364" s="448">
        <f>F3014</f>
        <v>6991969408</v>
      </c>
      <c r="G4364" s="828"/>
      <c r="H4364" s="828"/>
      <c r="I4364" s="828"/>
      <c r="J4364" s="828"/>
    </row>
    <row r="4365" spans="1:10" x14ac:dyDescent="0.25">
      <c r="A4365" s="831" t="s">
        <v>1118</v>
      </c>
      <c r="B4365" s="1147" t="s">
        <v>1119</v>
      </c>
      <c r="C4365" s="448">
        <f>C3017</f>
        <v>30126000</v>
      </c>
      <c r="D4365" s="448">
        <f>D3017</f>
        <v>6995250</v>
      </c>
      <c r="E4365" s="448">
        <f>E3017</f>
        <v>13747000</v>
      </c>
      <c r="F4365" s="448">
        <f>F3017</f>
        <v>37496000</v>
      </c>
      <c r="G4365" s="828"/>
      <c r="H4365" s="828"/>
      <c r="I4365" s="828"/>
      <c r="J4365" s="828"/>
    </row>
    <row r="4366" spans="1:10" ht="38.25" x14ac:dyDescent="0.25">
      <c r="A4366" s="835" t="s">
        <v>2904</v>
      </c>
      <c r="B4366" s="1155" t="s">
        <v>2905</v>
      </c>
      <c r="C4366" s="1156">
        <f>SUM(C4367,C4368)</f>
        <v>212069147.37</v>
      </c>
      <c r="D4366" s="1156">
        <f t="shared" ref="D4366:F4366" si="897">SUM(D4367,D4368)</f>
        <v>181487693</v>
      </c>
      <c r="E4366" s="1156">
        <f t="shared" si="897"/>
        <v>195019453</v>
      </c>
      <c r="F4366" s="1156">
        <f t="shared" si="897"/>
        <v>258251459</v>
      </c>
      <c r="G4366" s="828"/>
      <c r="H4366" s="828"/>
      <c r="I4366" s="828"/>
      <c r="J4366" s="828"/>
    </row>
    <row r="4367" spans="1:10" x14ac:dyDescent="0.25">
      <c r="A4367" s="426">
        <v>22</v>
      </c>
      <c r="B4367" s="974" t="s">
        <v>1322</v>
      </c>
      <c r="C4367" s="448">
        <f>C3075</f>
        <v>126183239.61</v>
      </c>
      <c r="D4367" s="448">
        <f>D3075</f>
        <v>97946175</v>
      </c>
      <c r="E4367" s="448">
        <f>E3075</f>
        <v>98634460</v>
      </c>
      <c r="F4367" s="448">
        <f>F3075</f>
        <v>105972571</v>
      </c>
      <c r="G4367" s="828"/>
      <c r="H4367" s="828"/>
      <c r="I4367" s="828"/>
      <c r="J4367" s="828"/>
    </row>
    <row r="4368" spans="1:10" x14ac:dyDescent="0.25">
      <c r="A4368" s="831" t="s">
        <v>1118</v>
      </c>
      <c r="B4368" s="1147" t="s">
        <v>1119</v>
      </c>
      <c r="C4368" s="448">
        <f>C3078</f>
        <v>85885907.760000005</v>
      </c>
      <c r="D4368" s="448">
        <f>D3078</f>
        <v>83541518</v>
      </c>
      <c r="E4368" s="448">
        <f>E3078</f>
        <v>96384993</v>
      </c>
      <c r="F4368" s="448">
        <f>F3078</f>
        <v>152278888</v>
      </c>
      <c r="G4368" s="828"/>
      <c r="H4368" s="828"/>
      <c r="I4368" s="828"/>
      <c r="J4368" s="828"/>
    </row>
    <row r="4369" spans="1:10" ht="38.25" x14ac:dyDescent="0.25">
      <c r="A4369" s="835" t="s">
        <v>2906</v>
      </c>
      <c r="B4369" s="1155" t="s">
        <v>375</v>
      </c>
      <c r="C4369" s="1156">
        <f>SUM(C4370,C4371)</f>
        <v>102021277</v>
      </c>
      <c r="D4369" s="1156">
        <f t="shared" ref="D4369:F4369" si="898">SUM(D4370,D4371)</f>
        <v>111104933</v>
      </c>
      <c r="E4369" s="1156">
        <f t="shared" si="898"/>
        <v>1003705932</v>
      </c>
      <c r="F4369" s="1156">
        <f t="shared" si="898"/>
        <v>139901455</v>
      </c>
      <c r="G4369" s="828"/>
      <c r="H4369" s="828"/>
      <c r="I4369" s="828"/>
      <c r="J4369" s="828"/>
    </row>
    <row r="4370" spans="1:10" x14ac:dyDescent="0.25">
      <c r="A4370" s="831" t="s">
        <v>1116</v>
      </c>
      <c r="B4370" s="1147" t="s">
        <v>1117</v>
      </c>
      <c r="C4370" s="448">
        <f>C3142</f>
        <v>98811277</v>
      </c>
      <c r="D4370" s="448">
        <f>D3142</f>
        <v>106240817</v>
      </c>
      <c r="E4370" s="448">
        <f>E3142</f>
        <v>106240817</v>
      </c>
      <c r="F4370" s="448">
        <f>F3142</f>
        <v>123996605</v>
      </c>
      <c r="G4370" s="828"/>
      <c r="H4370" s="828"/>
      <c r="I4370" s="828"/>
      <c r="J4370" s="828"/>
    </row>
    <row r="4371" spans="1:10" x14ac:dyDescent="0.25">
      <c r="A4371" s="831" t="s">
        <v>1118</v>
      </c>
      <c r="B4371" s="1147" t="s">
        <v>1119</v>
      </c>
      <c r="C4371" s="448">
        <f>C3145</f>
        <v>3210000</v>
      </c>
      <c r="D4371" s="448">
        <f>D3145</f>
        <v>4864116</v>
      </c>
      <c r="E4371" s="448">
        <f>E3145</f>
        <v>897465115</v>
      </c>
      <c r="F4371" s="448">
        <f>F3145</f>
        <v>15904850</v>
      </c>
      <c r="G4371" s="828"/>
      <c r="H4371" s="828"/>
      <c r="I4371" s="828"/>
      <c r="J4371" s="828"/>
    </row>
    <row r="4372" spans="1:10" ht="33.75" customHeight="1" x14ac:dyDescent="0.25">
      <c r="A4372" s="835" t="s">
        <v>2907</v>
      </c>
      <c r="B4372" s="1155" t="s">
        <v>2908</v>
      </c>
      <c r="C4372" s="1160">
        <f>SUM(C4373,C4374)</f>
        <v>312321444.42000002</v>
      </c>
      <c r="D4372" s="1160">
        <f t="shared" ref="D4372:F4372" si="899">SUM(D4373,D4374)</f>
        <v>274177506.90999997</v>
      </c>
      <c r="E4372" s="1160">
        <f t="shared" si="899"/>
        <v>759599497</v>
      </c>
      <c r="F4372" s="1160">
        <f t="shared" si="899"/>
        <v>748769740.34000003</v>
      </c>
      <c r="G4372" s="828"/>
      <c r="H4372" s="828"/>
      <c r="I4372" s="828"/>
      <c r="J4372" s="828"/>
    </row>
    <row r="4373" spans="1:10" x14ac:dyDescent="0.25">
      <c r="A4373" s="426">
        <v>22</v>
      </c>
      <c r="B4373" s="974" t="s">
        <v>1322</v>
      </c>
      <c r="C4373" s="448">
        <f t="shared" ref="C4373:F4374" si="900">C3201</f>
        <v>201159265</v>
      </c>
      <c r="D4373" s="448">
        <f t="shared" si="900"/>
        <v>195895453</v>
      </c>
      <c r="E4373" s="448">
        <f t="shared" si="900"/>
        <v>558260502</v>
      </c>
      <c r="F4373" s="448">
        <f t="shared" si="900"/>
        <v>436213957</v>
      </c>
      <c r="G4373" s="828"/>
      <c r="H4373" s="828"/>
      <c r="I4373" s="828"/>
      <c r="J4373" s="828"/>
    </row>
    <row r="4374" spans="1:10" x14ac:dyDescent="0.25">
      <c r="A4374" s="831" t="s">
        <v>1118</v>
      </c>
      <c r="B4374" s="1147" t="s">
        <v>1119</v>
      </c>
      <c r="C4374" s="448">
        <f t="shared" si="900"/>
        <v>111162179.42000002</v>
      </c>
      <c r="D4374" s="448">
        <f t="shared" si="900"/>
        <v>78282053.909999967</v>
      </c>
      <c r="E4374" s="448">
        <f t="shared" si="900"/>
        <v>201338995</v>
      </c>
      <c r="F4374" s="448">
        <f t="shared" si="900"/>
        <v>312555783.34000003</v>
      </c>
      <c r="G4374" s="828"/>
      <c r="H4374" s="828"/>
      <c r="I4374" s="828"/>
      <c r="J4374" s="828"/>
    </row>
    <row r="4375" spans="1:10" ht="33.75" customHeight="1" x14ac:dyDescent="0.25">
      <c r="A4375" s="835" t="s">
        <v>2909</v>
      </c>
      <c r="B4375" s="1155" t="s">
        <v>2910</v>
      </c>
      <c r="C4375" s="1156">
        <f>SUM(C4376,C4377)</f>
        <v>779162633.26999998</v>
      </c>
      <c r="D4375" s="1156">
        <f t="shared" ref="D4375:F4375" si="901">SUM(D4376,D4377)</f>
        <v>857068526.40999997</v>
      </c>
      <c r="E4375" s="1156">
        <f t="shared" si="901"/>
        <v>1045900488</v>
      </c>
      <c r="F4375" s="1156">
        <f t="shared" si="901"/>
        <v>907518912</v>
      </c>
      <c r="G4375" s="828"/>
      <c r="H4375" s="828"/>
      <c r="I4375" s="828"/>
      <c r="J4375" s="828"/>
    </row>
    <row r="4376" spans="1:10" x14ac:dyDescent="0.25">
      <c r="A4376" s="426">
        <v>22</v>
      </c>
      <c r="B4376" s="974" t="s">
        <v>1322</v>
      </c>
      <c r="C4376" s="448">
        <f>C3269</f>
        <v>459378830</v>
      </c>
      <c r="D4376" s="448">
        <f>D3269</f>
        <v>578306250</v>
      </c>
      <c r="E4376" s="1190">
        <f>E3269</f>
        <v>941030488</v>
      </c>
      <c r="F4376" s="448">
        <f>F3269</f>
        <v>592497542</v>
      </c>
      <c r="G4376" s="828"/>
      <c r="H4376" s="828"/>
      <c r="I4376" s="828"/>
      <c r="J4376" s="828"/>
    </row>
    <row r="4377" spans="1:10" x14ac:dyDescent="0.25">
      <c r="A4377" s="831" t="s">
        <v>1118</v>
      </c>
      <c r="B4377" s="1147" t="s">
        <v>1119</v>
      </c>
      <c r="C4377" s="448">
        <f>C3271</f>
        <v>319783803.26999998</v>
      </c>
      <c r="D4377" s="448">
        <f>D3271</f>
        <v>278762276.40999997</v>
      </c>
      <c r="E4377" s="1190">
        <f>E3271</f>
        <v>104870000</v>
      </c>
      <c r="F4377" s="448">
        <f>F3271</f>
        <v>315021370</v>
      </c>
      <c r="G4377" s="828"/>
      <c r="H4377" s="828"/>
      <c r="I4377" s="828"/>
      <c r="J4377" s="828"/>
    </row>
    <row r="4378" spans="1:10" ht="35.25" customHeight="1" x14ac:dyDescent="0.25">
      <c r="A4378" s="835" t="s">
        <v>2911</v>
      </c>
      <c r="B4378" s="1155" t="s">
        <v>2912</v>
      </c>
      <c r="C4378" s="1156">
        <f>SUM(C4379,C4380)</f>
        <v>2176326750.9500003</v>
      </c>
      <c r="D4378" s="1156">
        <f t="shared" ref="D4378:F4378" si="902">SUM(D4379,D4380)</f>
        <v>2029630894.98</v>
      </c>
      <c r="E4378" s="1156">
        <f t="shared" si="902"/>
        <v>2002201724</v>
      </c>
      <c r="F4378" s="1156">
        <f t="shared" si="902"/>
        <v>2318131000</v>
      </c>
      <c r="G4378" s="828"/>
      <c r="H4378" s="828"/>
      <c r="I4378" s="828"/>
      <c r="J4378" s="828"/>
    </row>
    <row r="4379" spans="1:10" x14ac:dyDescent="0.25">
      <c r="A4379" s="426">
        <v>22</v>
      </c>
      <c r="B4379" s="974" t="s">
        <v>1322</v>
      </c>
      <c r="C4379" s="448">
        <f t="shared" ref="C4379:F4380" si="903">C3339</f>
        <v>1740247137.2</v>
      </c>
      <c r="D4379" s="448">
        <f t="shared" si="903"/>
        <v>1634349982</v>
      </c>
      <c r="E4379" s="448">
        <f t="shared" si="903"/>
        <v>1508890517</v>
      </c>
      <c r="F4379" s="448">
        <f t="shared" si="903"/>
        <v>1761835500</v>
      </c>
      <c r="G4379" s="828"/>
      <c r="H4379" s="828"/>
      <c r="I4379" s="828"/>
      <c r="J4379" s="828"/>
    </row>
    <row r="4380" spans="1:10" x14ac:dyDescent="0.25">
      <c r="A4380" s="831" t="s">
        <v>1118</v>
      </c>
      <c r="B4380" s="1147" t="s">
        <v>1119</v>
      </c>
      <c r="C4380" s="448">
        <f t="shared" si="903"/>
        <v>436079613.75000024</v>
      </c>
      <c r="D4380" s="448">
        <f t="shared" si="903"/>
        <v>395280912.98000002</v>
      </c>
      <c r="E4380" s="448">
        <f t="shared" si="903"/>
        <v>493311207</v>
      </c>
      <c r="F4380" s="448">
        <f t="shared" si="903"/>
        <v>556295500</v>
      </c>
      <c r="G4380" s="828"/>
      <c r="H4380" s="828"/>
      <c r="I4380" s="828"/>
      <c r="J4380" s="828"/>
    </row>
    <row r="4381" spans="1:10" ht="31.5" customHeight="1" x14ac:dyDescent="0.25">
      <c r="A4381" s="835" t="s">
        <v>2913</v>
      </c>
      <c r="B4381" s="1155" t="s">
        <v>2914</v>
      </c>
      <c r="C4381" s="1156">
        <f>SUM(C4382,C4383)</f>
        <v>198365293</v>
      </c>
      <c r="D4381" s="1156">
        <f t="shared" ref="D4381:F4381" si="904">SUM(D4382,D4383)</f>
        <v>93187506</v>
      </c>
      <c r="E4381" s="1156">
        <f t="shared" si="904"/>
        <v>360060485</v>
      </c>
      <c r="F4381" s="1156">
        <f t="shared" si="904"/>
        <v>584086245</v>
      </c>
      <c r="G4381" s="828"/>
      <c r="H4381" s="828"/>
      <c r="I4381" s="828"/>
      <c r="J4381" s="828"/>
    </row>
    <row r="4382" spans="1:10" x14ac:dyDescent="0.25">
      <c r="A4382" s="426">
        <v>22</v>
      </c>
      <c r="B4382" s="974" t="s">
        <v>1322</v>
      </c>
      <c r="C4382" s="448">
        <f>C3407</f>
        <v>0</v>
      </c>
      <c r="D4382" s="448">
        <f>D3407</f>
        <v>0</v>
      </c>
      <c r="E4382" s="448">
        <f>E3407</f>
        <v>288632220</v>
      </c>
      <c r="F4382" s="448">
        <f>F3407</f>
        <v>334642208</v>
      </c>
      <c r="G4382" s="828"/>
      <c r="H4382" s="828"/>
      <c r="I4382" s="828"/>
      <c r="J4382" s="828"/>
    </row>
    <row r="4383" spans="1:10" x14ac:dyDescent="0.25">
      <c r="A4383" s="831" t="s">
        <v>1118</v>
      </c>
      <c r="B4383" s="1147" t="s">
        <v>1119</v>
      </c>
      <c r="C4383" s="448">
        <f>C3409</f>
        <v>198365293</v>
      </c>
      <c r="D4383" s="448">
        <f>D3409</f>
        <v>93187506</v>
      </c>
      <c r="E4383" s="448">
        <f>E3409</f>
        <v>71428265</v>
      </c>
      <c r="F4383" s="448">
        <f>F3409</f>
        <v>249444037</v>
      </c>
      <c r="G4383" s="828"/>
      <c r="H4383" s="828"/>
      <c r="I4383" s="828"/>
      <c r="J4383" s="828"/>
    </row>
    <row r="4384" spans="1:10" ht="33.75" customHeight="1" x14ac:dyDescent="0.25">
      <c r="A4384" s="835" t="s">
        <v>2915</v>
      </c>
      <c r="B4384" s="1155" t="s">
        <v>2916</v>
      </c>
      <c r="C4384" s="1156">
        <f>SUM(C4385,C4386)</f>
        <v>104233727.27</v>
      </c>
      <c r="D4384" s="1156">
        <f t="shared" ref="D4384:F4384" si="905">SUM(D4385,D4386)</f>
        <v>226953683</v>
      </c>
      <c r="E4384" s="1156">
        <f t="shared" si="905"/>
        <v>217485059</v>
      </c>
      <c r="F4384" s="1156">
        <f t="shared" si="905"/>
        <v>221344104</v>
      </c>
      <c r="G4384" s="828"/>
      <c r="H4384" s="828"/>
      <c r="I4384" s="828"/>
      <c r="J4384" s="828"/>
    </row>
    <row r="4385" spans="1:10" x14ac:dyDescent="0.25">
      <c r="A4385" s="441">
        <v>22</v>
      </c>
      <c r="B4385" s="967" t="s">
        <v>1322</v>
      </c>
      <c r="C4385" s="448">
        <f t="shared" ref="C4385:F4386" si="906">C3472</f>
        <v>85470499</v>
      </c>
      <c r="D4385" s="448">
        <f t="shared" si="906"/>
        <v>181005540</v>
      </c>
      <c r="E4385" s="448">
        <f t="shared" si="906"/>
        <v>165738016</v>
      </c>
      <c r="F4385" s="448">
        <f t="shared" si="906"/>
        <v>168736004</v>
      </c>
      <c r="G4385" s="828"/>
      <c r="H4385" s="828"/>
      <c r="I4385" s="828"/>
      <c r="J4385" s="828"/>
    </row>
    <row r="4386" spans="1:10" x14ac:dyDescent="0.25">
      <c r="A4386" s="831" t="s">
        <v>1118</v>
      </c>
      <c r="B4386" s="1172" t="s">
        <v>1119</v>
      </c>
      <c r="C4386" s="448">
        <f t="shared" si="906"/>
        <v>18763228.269999996</v>
      </c>
      <c r="D4386" s="448">
        <f t="shared" si="906"/>
        <v>45948143</v>
      </c>
      <c r="E4386" s="448">
        <f t="shared" si="906"/>
        <v>51747043</v>
      </c>
      <c r="F4386" s="448">
        <f t="shared" si="906"/>
        <v>52608100</v>
      </c>
      <c r="G4386" s="828"/>
      <c r="H4386" s="828"/>
      <c r="I4386" s="828"/>
      <c r="J4386" s="828"/>
    </row>
    <row r="4387" spans="1:10" ht="33.75" customHeight="1" x14ac:dyDescent="0.25">
      <c r="A4387" s="835" t="s">
        <v>2917</v>
      </c>
      <c r="B4387" s="1155" t="s">
        <v>2918</v>
      </c>
      <c r="C4387" s="1156">
        <f>SUM(C4388,C4389)</f>
        <v>2839497128</v>
      </c>
      <c r="D4387" s="1156">
        <f t="shared" ref="D4387:F4387" si="907">SUM(D4388,D4389)</f>
        <v>663534059</v>
      </c>
      <c r="E4387" s="1156">
        <f t="shared" si="907"/>
        <v>1617413693.6666667</v>
      </c>
      <c r="F4387" s="1156">
        <f t="shared" si="907"/>
        <v>3238763640</v>
      </c>
      <c r="G4387" s="828"/>
      <c r="H4387" s="828"/>
      <c r="I4387" s="828"/>
      <c r="J4387" s="828"/>
    </row>
    <row r="4388" spans="1:10" x14ac:dyDescent="0.25">
      <c r="A4388" s="441">
        <v>22</v>
      </c>
      <c r="B4388" s="967" t="s">
        <v>1322</v>
      </c>
      <c r="C4388" s="448">
        <f>C3536</f>
        <v>1624200141</v>
      </c>
      <c r="D4388" s="448">
        <f>D3536</f>
        <v>421679268</v>
      </c>
      <c r="E4388" s="448">
        <f>E3536</f>
        <v>1232148052</v>
      </c>
      <c r="F4388" s="448">
        <f>F3536</f>
        <v>1730778475</v>
      </c>
      <c r="G4388" s="828"/>
      <c r="H4388" s="828"/>
      <c r="I4388" s="828"/>
      <c r="J4388" s="828"/>
    </row>
    <row r="4389" spans="1:10" x14ac:dyDescent="0.25">
      <c r="A4389" s="831" t="s">
        <v>1118</v>
      </c>
      <c r="B4389" s="1172" t="s">
        <v>1119</v>
      </c>
      <c r="C4389" s="448">
        <f>C3538</f>
        <v>1215296987</v>
      </c>
      <c r="D4389" s="448">
        <f>D3538</f>
        <v>241854791</v>
      </c>
      <c r="E4389" s="448">
        <f>E3538</f>
        <v>385265641.66666675</v>
      </c>
      <c r="F4389" s="448">
        <f>F3538</f>
        <v>1507985165</v>
      </c>
      <c r="G4389" s="828"/>
      <c r="H4389" s="828"/>
      <c r="I4389" s="828"/>
      <c r="J4389" s="828"/>
    </row>
    <row r="4390" spans="1:10" ht="33.75" customHeight="1" x14ac:dyDescent="0.25">
      <c r="A4390" s="835" t="s">
        <v>2919</v>
      </c>
      <c r="B4390" s="1155" t="s">
        <v>2920</v>
      </c>
      <c r="C4390" s="1156">
        <f>SUM(C4391,C4392)</f>
        <v>69839068</v>
      </c>
      <c r="D4390" s="1156">
        <f t="shared" ref="D4390:F4390" si="908">SUM(D4391,D4392)</f>
        <v>301880616</v>
      </c>
      <c r="E4390" s="1156">
        <f t="shared" si="908"/>
        <v>392110000</v>
      </c>
      <c r="F4390" s="1156">
        <f t="shared" si="908"/>
        <v>299296877</v>
      </c>
      <c r="G4390" s="828"/>
      <c r="H4390" s="828"/>
      <c r="I4390" s="828"/>
      <c r="J4390" s="828"/>
    </row>
    <row r="4391" spans="1:10" x14ac:dyDescent="0.25">
      <c r="A4391" s="426">
        <v>22</v>
      </c>
      <c r="B4391" s="974" t="s">
        <v>1322</v>
      </c>
      <c r="C4391" s="448">
        <f>C3597</f>
        <v>14153620.5</v>
      </c>
      <c r="D4391" s="448">
        <f>D3597</f>
        <v>87835944</v>
      </c>
      <c r="E4391" s="448">
        <f>E3597</f>
        <v>143720000</v>
      </c>
      <c r="F4391" s="448">
        <f>F3597</f>
        <v>20963277</v>
      </c>
      <c r="G4391" s="828"/>
      <c r="H4391" s="828"/>
      <c r="I4391" s="828"/>
      <c r="J4391" s="828"/>
    </row>
    <row r="4392" spans="1:10" x14ac:dyDescent="0.25">
      <c r="A4392" s="831" t="s">
        <v>1118</v>
      </c>
      <c r="B4392" s="1147" t="s">
        <v>1119</v>
      </c>
      <c r="C4392" s="448">
        <f>C3599</f>
        <v>55685447.5</v>
      </c>
      <c r="D4392" s="448">
        <f>D3599</f>
        <v>214044672</v>
      </c>
      <c r="E4392" s="448">
        <f>E3599</f>
        <v>248390000</v>
      </c>
      <c r="F4392" s="448">
        <f>F3599</f>
        <v>278333600</v>
      </c>
      <c r="G4392" s="828"/>
      <c r="H4392" s="828"/>
      <c r="I4392" s="828"/>
      <c r="J4392" s="828"/>
    </row>
    <row r="4393" spans="1:10" ht="40.5" customHeight="1" x14ac:dyDescent="0.25">
      <c r="A4393" s="835" t="s">
        <v>2921</v>
      </c>
      <c r="B4393" s="1155" t="s">
        <v>2922</v>
      </c>
      <c r="C4393" s="1156">
        <f>SUM(C4394,C4395)</f>
        <v>46196950</v>
      </c>
      <c r="D4393" s="1156">
        <f t="shared" ref="D4393:F4393" si="909">SUM(D4394,D4395)</f>
        <v>56982111</v>
      </c>
      <c r="E4393" s="1156">
        <f t="shared" si="909"/>
        <v>61698408</v>
      </c>
      <c r="F4393" s="1156">
        <f t="shared" si="909"/>
        <v>61201016</v>
      </c>
      <c r="G4393" s="828"/>
      <c r="H4393" s="828"/>
      <c r="I4393" s="828"/>
      <c r="J4393" s="828"/>
    </row>
    <row r="4394" spans="1:10" x14ac:dyDescent="0.25">
      <c r="A4394" s="426">
        <v>22</v>
      </c>
      <c r="B4394" s="974" t="s">
        <v>1322</v>
      </c>
      <c r="C4394" s="448">
        <f>C3664</f>
        <v>22030981</v>
      </c>
      <c r="D4394" s="448">
        <f>D3664</f>
        <v>23847282</v>
      </c>
      <c r="E4394" s="448">
        <f>E3664</f>
        <v>34263148</v>
      </c>
      <c r="F4394" s="448">
        <f>F3664</f>
        <v>22910227</v>
      </c>
      <c r="G4394" s="828"/>
      <c r="H4394" s="828"/>
      <c r="I4394" s="828"/>
      <c r="J4394" s="828"/>
    </row>
    <row r="4395" spans="1:10" x14ac:dyDescent="0.25">
      <c r="A4395" s="831" t="s">
        <v>1118</v>
      </c>
      <c r="B4395" s="1147" t="s">
        <v>1119</v>
      </c>
      <c r="C4395" s="448">
        <f>C3666</f>
        <v>24165969</v>
      </c>
      <c r="D4395" s="448">
        <f>D3666</f>
        <v>33134829</v>
      </c>
      <c r="E4395" s="448">
        <f>E3666</f>
        <v>27435260</v>
      </c>
      <c r="F4395" s="448">
        <f>F3666</f>
        <v>38290789</v>
      </c>
      <c r="G4395" s="828"/>
      <c r="H4395" s="828"/>
      <c r="I4395" s="828"/>
      <c r="J4395" s="828"/>
    </row>
    <row r="4396" spans="1:10" ht="42.75" customHeight="1" x14ac:dyDescent="0.25">
      <c r="A4396" s="835" t="s">
        <v>2923</v>
      </c>
      <c r="B4396" s="1155" t="s">
        <v>2924</v>
      </c>
      <c r="C4396" s="1156">
        <f>SUM(C4397,C4398)</f>
        <v>23792539</v>
      </c>
      <c r="D4396" s="1156">
        <f t="shared" ref="D4396:F4396" si="910">SUM(D4397,D4398)</f>
        <v>48190931</v>
      </c>
      <c r="E4396" s="1156">
        <f t="shared" si="910"/>
        <v>53503255</v>
      </c>
      <c r="F4396" s="1156">
        <f t="shared" si="910"/>
        <v>71632025</v>
      </c>
      <c r="G4396" s="828"/>
      <c r="H4396" s="828"/>
      <c r="I4396" s="828"/>
      <c r="J4396" s="828"/>
    </row>
    <row r="4397" spans="1:10" x14ac:dyDescent="0.25">
      <c r="A4397" s="426">
        <v>22</v>
      </c>
      <c r="B4397" s="974" t="s">
        <v>1322</v>
      </c>
      <c r="C4397" s="448">
        <f>C3727</f>
        <v>16172569</v>
      </c>
      <c r="D4397" s="448">
        <f>D3727</f>
        <v>28436884</v>
      </c>
      <c r="E4397" s="448">
        <f>E3727</f>
        <v>41736755</v>
      </c>
      <c r="F4397" s="448">
        <f>F3727</f>
        <v>37357225</v>
      </c>
      <c r="G4397" s="828"/>
      <c r="H4397" s="828"/>
      <c r="I4397" s="828"/>
      <c r="J4397" s="828"/>
    </row>
    <row r="4398" spans="1:10" x14ac:dyDescent="0.25">
      <c r="A4398" s="831" t="s">
        <v>1118</v>
      </c>
      <c r="B4398" s="1147" t="s">
        <v>1119</v>
      </c>
      <c r="C4398" s="448">
        <f>C3729</f>
        <v>7619970</v>
      </c>
      <c r="D4398" s="448">
        <f>D3729</f>
        <v>19754047</v>
      </c>
      <c r="E4398" s="448">
        <f>E3729</f>
        <v>11766500</v>
      </c>
      <c r="F4398" s="448">
        <f>F3729</f>
        <v>34274800</v>
      </c>
      <c r="G4398" s="828"/>
      <c r="H4398" s="828"/>
      <c r="I4398" s="828"/>
      <c r="J4398" s="828"/>
    </row>
    <row r="4399" spans="1:10" ht="44.25" customHeight="1" x14ac:dyDescent="0.25">
      <c r="A4399" s="835" t="s">
        <v>2925</v>
      </c>
      <c r="B4399" s="1151" t="s">
        <v>2926</v>
      </c>
      <c r="C4399" s="1156">
        <f>SUM(C4400,C4401)</f>
        <v>650000</v>
      </c>
      <c r="D4399" s="1156">
        <f t="shared" ref="D4399:F4399" si="911">SUM(D4400,D4401)</f>
        <v>1050000</v>
      </c>
      <c r="E4399" s="1156">
        <f t="shared" si="911"/>
        <v>1225440</v>
      </c>
      <c r="F4399" s="1156">
        <f t="shared" si="911"/>
        <v>2100000</v>
      </c>
      <c r="G4399" s="828"/>
      <c r="H4399" s="828"/>
      <c r="I4399" s="828"/>
      <c r="J4399" s="828"/>
    </row>
    <row r="4400" spans="1:10" x14ac:dyDescent="0.25">
      <c r="A4400" s="831" t="s">
        <v>1116</v>
      </c>
      <c r="B4400" s="1147" t="s">
        <v>1117</v>
      </c>
      <c r="C4400" s="448">
        <f>C3793</f>
        <v>0</v>
      </c>
      <c r="D4400" s="448">
        <f>D3793</f>
        <v>0</v>
      </c>
      <c r="E4400" s="448">
        <f>E3793</f>
        <v>0</v>
      </c>
      <c r="F4400" s="448">
        <f>F3793</f>
        <v>0</v>
      </c>
      <c r="G4400" s="828"/>
      <c r="H4400" s="828"/>
      <c r="I4400" s="828"/>
      <c r="J4400" s="828"/>
    </row>
    <row r="4401" spans="1:10" x14ac:dyDescent="0.25">
      <c r="A4401" s="831" t="s">
        <v>1118</v>
      </c>
      <c r="B4401" s="1147" t="s">
        <v>1119</v>
      </c>
      <c r="C4401" s="448">
        <f>C3796</f>
        <v>650000</v>
      </c>
      <c r="D4401" s="448">
        <f>D3796</f>
        <v>1050000</v>
      </c>
      <c r="E4401" s="448">
        <f>E3796</f>
        <v>1225440</v>
      </c>
      <c r="F4401" s="448">
        <f>F3796</f>
        <v>2100000</v>
      </c>
      <c r="G4401" s="828"/>
      <c r="H4401" s="828"/>
      <c r="I4401" s="828"/>
      <c r="J4401" s="828"/>
    </row>
    <row r="4402" spans="1:10" ht="45" customHeight="1" x14ac:dyDescent="0.25">
      <c r="A4402" s="835" t="s">
        <v>2927</v>
      </c>
      <c r="B4402" s="1151" t="s">
        <v>2928</v>
      </c>
      <c r="C4402" s="1156">
        <f>SUM(C4403,C4404)</f>
        <v>2110328513</v>
      </c>
      <c r="D4402" s="1156">
        <f t="shared" ref="D4402:F4402" si="912">SUM(D4403,D4404)</f>
        <v>2278953330.1599998</v>
      </c>
      <c r="E4402" s="1156">
        <f t="shared" si="912"/>
        <v>2301947423</v>
      </c>
      <c r="F4402" s="1156">
        <f t="shared" si="912"/>
        <v>2468563298</v>
      </c>
      <c r="G4402" s="828"/>
      <c r="H4402" s="828"/>
      <c r="I4402" s="828"/>
      <c r="J4402" s="828"/>
    </row>
    <row r="4403" spans="1:10" x14ac:dyDescent="0.25">
      <c r="A4403" s="831" t="s">
        <v>1116</v>
      </c>
      <c r="B4403" s="1147" t="s">
        <v>1117</v>
      </c>
      <c r="C4403" s="448">
        <f>C3845</f>
        <v>2080881013</v>
      </c>
      <c r="D4403" s="448">
        <f>D3845</f>
        <v>2241867126</v>
      </c>
      <c r="E4403" s="448">
        <f>E3845</f>
        <v>2241867126</v>
      </c>
      <c r="F4403" s="448">
        <f>F3845</f>
        <v>2382769720</v>
      </c>
      <c r="G4403" s="828"/>
      <c r="H4403" s="828"/>
      <c r="I4403" s="828"/>
      <c r="J4403" s="828"/>
    </row>
    <row r="4404" spans="1:10" x14ac:dyDescent="0.25">
      <c r="A4404" s="831" t="s">
        <v>1118</v>
      </c>
      <c r="B4404" s="1147" t="s">
        <v>1119</v>
      </c>
      <c r="C4404" s="448">
        <f>C3848</f>
        <v>29447500</v>
      </c>
      <c r="D4404" s="448">
        <f>D3848</f>
        <v>37086204.159999847</v>
      </c>
      <c r="E4404" s="448">
        <f>E3848</f>
        <v>60080297</v>
      </c>
      <c r="F4404" s="448">
        <f>F3848</f>
        <v>85793578</v>
      </c>
      <c r="G4404" s="828"/>
      <c r="H4404" s="828"/>
      <c r="I4404" s="828"/>
      <c r="J4404" s="828"/>
    </row>
    <row r="4405" spans="1:10" ht="45.75" customHeight="1" x14ac:dyDescent="0.25">
      <c r="A4405" s="835" t="s">
        <v>2929</v>
      </c>
      <c r="B4405" s="1155" t="s">
        <v>2930</v>
      </c>
      <c r="C4405" s="1156">
        <f>SUM(C4406,C4407)</f>
        <v>0</v>
      </c>
      <c r="D4405" s="1156">
        <f t="shared" ref="D4405:F4405" si="913">SUM(D4406,D4407)</f>
        <v>208392487</v>
      </c>
      <c r="E4405" s="1156">
        <f t="shared" si="913"/>
        <v>248449391</v>
      </c>
      <c r="F4405" s="1156">
        <f t="shared" si="913"/>
        <v>371402796</v>
      </c>
      <c r="G4405" s="828"/>
      <c r="H4405" s="828"/>
      <c r="I4405" s="828"/>
      <c r="J4405" s="828"/>
    </row>
    <row r="4406" spans="1:10" x14ac:dyDescent="0.25">
      <c r="A4406" s="831" t="s">
        <v>1116</v>
      </c>
      <c r="B4406" s="1147" t="s">
        <v>1117</v>
      </c>
      <c r="C4406" s="448">
        <f>C3906</f>
        <v>0</v>
      </c>
      <c r="D4406" s="448">
        <f>D3906</f>
        <v>0</v>
      </c>
      <c r="E4406" s="448">
        <f>E3906</f>
        <v>0</v>
      </c>
      <c r="F4406" s="448">
        <f>F3906</f>
        <v>0</v>
      </c>
      <c r="G4406" s="828"/>
      <c r="H4406" s="828"/>
      <c r="I4406" s="828"/>
      <c r="J4406" s="828"/>
    </row>
    <row r="4407" spans="1:10" x14ac:dyDescent="0.25">
      <c r="A4407" s="831" t="s">
        <v>1118</v>
      </c>
      <c r="B4407" s="1147" t="s">
        <v>1119</v>
      </c>
      <c r="C4407" s="448">
        <f>C3909</f>
        <v>0</v>
      </c>
      <c r="D4407" s="448">
        <f>D3909</f>
        <v>208392487</v>
      </c>
      <c r="E4407" s="448">
        <f>E3909</f>
        <v>248449391</v>
      </c>
      <c r="F4407" s="448">
        <f>F3909</f>
        <v>371402796</v>
      </c>
      <c r="G4407" s="828"/>
      <c r="H4407" s="828"/>
      <c r="I4407" s="828"/>
      <c r="J4407" s="828"/>
    </row>
    <row r="4408" spans="1:10" ht="38.25" x14ac:dyDescent="0.25">
      <c r="A4408" s="835" t="s">
        <v>2931</v>
      </c>
      <c r="B4408" s="1155" t="s">
        <v>2932</v>
      </c>
      <c r="C4408" s="1156">
        <f>SUM(C4409,C4410)</f>
        <v>345000</v>
      </c>
      <c r="D4408" s="1156">
        <f t="shared" ref="D4408:F4408" si="914">SUM(D4409,D4410)</f>
        <v>13989948</v>
      </c>
      <c r="E4408" s="1156">
        <f t="shared" si="914"/>
        <v>14069497</v>
      </c>
      <c r="F4408" s="1156">
        <f t="shared" si="914"/>
        <v>32167400</v>
      </c>
      <c r="G4408" s="828"/>
      <c r="H4408" s="828"/>
      <c r="I4408" s="828"/>
      <c r="J4408" s="828"/>
    </row>
    <row r="4409" spans="1:10" x14ac:dyDescent="0.25">
      <c r="A4409" s="831" t="s">
        <v>1116</v>
      </c>
      <c r="B4409" s="1147" t="s">
        <v>1117</v>
      </c>
      <c r="C4409" s="448">
        <f>C3953</f>
        <v>0</v>
      </c>
      <c r="D4409" s="448">
        <f>D3953</f>
        <v>0</v>
      </c>
      <c r="E4409" s="448">
        <f>E3953</f>
        <v>0</v>
      </c>
      <c r="F4409" s="448">
        <f>F3953</f>
        <v>0</v>
      </c>
      <c r="G4409" s="828"/>
      <c r="H4409" s="828"/>
      <c r="I4409" s="828"/>
      <c r="J4409" s="828"/>
    </row>
    <row r="4410" spans="1:10" x14ac:dyDescent="0.25">
      <c r="A4410" s="831" t="s">
        <v>1118</v>
      </c>
      <c r="B4410" s="1147" t="s">
        <v>1119</v>
      </c>
      <c r="C4410" s="448">
        <f>C3956</f>
        <v>345000</v>
      </c>
      <c r="D4410" s="448">
        <f>D3956</f>
        <v>13989948</v>
      </c>
      <c r="E4410" s="448">
        <f>E3956</f>
        <v>14069497</v>
      </c>
      <c r="F4410" s="448">
        <f>F3956</f>
        <v>32167400</v>
      </c>
      <c r="G4410" s="828"/>
      <c r="H4410" s="828"/>
      <c r="I4410" s="828"/>
      <c r="J4410" s="828"/>
    </row>
    <row r="4411" spans="1:10" ht="38.25" x14ac:dyDescent="0.25">
      <c r="A4411" s="835" t="s">
        <v>2933</v>
      </c>
      <c r="B4411" s="1173" t="s">
        <v>2934</v>
      </c>
      <c r="C4411" s="1156">
        <f>SUM(C4412,C4413)</f>
        <v>405979586</v>
      </c>
      <c r="D4411" s="1156">
        <f t="shared" ref="D4411:F4411" si="915">SUM(D4412,D4413)</f>
        <v>412922212</v>
      </c>
      <c r="E4411" s="1156">
        <f t="shared" si="915"/>
        <v>425930698</v>
      </c>
      <c r="F4411" s="1156">
        <f t="shared" si="915"/>
        <v>482509437.74000001</v>
      </c>
      <c r="G4411" s="828"/>
      <c r="H4411" s="828"/>
      <c r="I4411" s="828"/>
      <c r="J4411" s="828"/>
    </row>
    <row r="4412" spans="1:10" x14ac:dyDescent="0.25">
      <c r="A4412" s="831" t="s">
        <v>1116</v>
      </c>
      <c r="B4412" s="1147" t="s">
        <v>1117</v>
      </c>
      <c r="C4412" s="448">
        <f>C4014</f>
        <v>119715090</v>
      </c>
      <c r="D4412" s="448">
        <f>D4014</f>
        <v>122687081</v>
      </c>
      <c r="E4412" s="448">
        <f>E4014</f>
        <v>122687100</v>
      </c>
      <c r="F4412" s="448">
        <f>F4014</f>
        <v>128000000</v>
      </c>
      <c r="G4412" s="828"/>
      <c r="H4412" s="828"/>
      <c r="I4412" s="828"/>
      <c r="J4412" s="828"/>
    </row>
    <row r="4413" spans="1:10" x14ac:dyDescent="0.25">
      <c r="A4413" s="831" t="s">
        <v>1118</v>
      </c>
      <c r="B4413" s="1147" t="s">
        <v>1119</v>
      </c>
      <c r="C4413" s="448">
        <f>C4017</f>
        <v>286264496</v>
      </c>
      <c r="D4413" s="448">
        <f>D4017</f>
        <v>290235131</v>
      </c>
      <c r="E4413" s="448">
        <f>E4017</f>
        <v>303243598</v>
      </c>
      <c r="F4413" s="448">
        <f>F4017</f>
        <v>354509437.74000001</v>
      </c>
      <c r="G4413" s="828"/>
      <c r="H4413" s="828"/>
      <c r="I4413" s="828"/>
      <c r="J4413" s="828"/>
    </row>
    <row r="4414" spans="1:10" ht="38.25" x14ac:dyDescent="0.25">
      <c r="A4414" s="835" t="s">
        <v>2935</v>
      </c>
      <c r="B4414" s="1173" t="s">
        <v>2936</v>
      </c>
      <c r="C4414" s="1156">
        <f>SUM(C4415,C4416)</f>
        <v>13534735</v>
      </c>
      <c r="D4414" s="1156">
        <f t="shared" ref="D4414:E4414" si="916">SUM(D4415,D4416)</f>
        <v>14438241</v>
      </c>
      <c r="E4414" s="1156">
        <f t="shared" si="916"/>
        <v>17661651</v>
      </c>
      <c r="F4414" s="1156">
        <f t="shared" ref="F4414" si="917">SUM(F4415,F4416)</f>
        <v>21413383</v>
      </c>
      <c r="G4414" s="828"/>
      <c r="H4414" s="828"/>
      <c r="I4414" s="828"/>
      <c r="J4414" s="828"/>
    </row>
    <row r="4415" spans="1:10" x14ac:dyDescent="0.25">
      <c r="A4415" s="426">
        <v>22</v>
      </c>
      <c r="B4415" s="974" t="s">
        <v>1322</v>
      </c>
      <c r="C4415" s="448">
        <f>C4079</f>
        <v>6402615</v>
      </c>
      <c r="D4415" s="448">
        <f>D4079</f>
        <v>7970466</v>
      </c>
      <c r="E4415" s="448">
        <f>E4079</f>
        <v>8403451</v>
      </c>
      <c r="F4415" s="448">
        <f>F4079</f>
        <v>6073383</v>
      </c>
      <c r="G4415" s="828"/>
      <c r="H4415" s="828"/>
      <c r="I4415" s="828"/>
      <c r="J4415" s="828"/>
    </row>
    <row r="4416" spans="1:10" x14ac:dyDescent="0.25">
      <c r="A4416" s="831" t="s">
        <v>1118</v>
      </c>
      <c r="B4416" s="1147" t="s">
        <v>1119</v>
      </c>
      <c r="C4416" s="448">
        <f>C4081</f>
        <v>7132120</v>
      </c>
      <c r="D4416" s="448">
        <f>D4081</f>
        <v>6467775</v>
      </c>
      <c r="E4416" s="448">
        <f>E4081</f>
        <v>9258200</v>
      </c>
      <c r="F4416" s="448">
        <f>F4081</f>
        <v>15340000</v>
      </c>
      <c r="G4416" s="828"/>
      <c r="H4416" s="828"/>
      <c r="I4416" s="828"/>
      <c r="J4416" s="828"/>
    </row>
    <row r="4417" spans="1:11" ht="38.25" x14ac:dyDescent="0.25">
      <c r="A4417" s="835" t="s">
        <v>2937</v>
      </c>
      <c r="B4417" s="1155" t="s">
        <v>2938</v>
      </c>
      <c r="C4417" s="1156">
        <f>SUM(C4418,C4419)</f>
        <v>147907776</v>
      </c>
      <c r="D4417" s="1156">
        <f t="shared" ref="D4417:F4417" si="918">SUM(D4418,D4419)</f>
        <v>164205151</v>
      </c>
      <c r="E4417" s="1156">
        <f t="shared" si="918"/>
        <v>166058713.57999998</v>
      </c>
      <c r="F4417" s="1156">
        <f t="shared" si="918"/>
        <v>202325980</v>
      </c>
      <c r="G4417" s="828"/>
      <c r="H4417" s="828"/>
      <c r="I4417" s="828"/>
      <c r="J4417" s="828"/>
    </row>
    <row r="4418" spans="1:11" x14ac:dyDescent="0.25">
      <c r="A4418" s="831" t="s">
        <v>1116</v>
      </c>
      <c r="B4418" s="1147" t="s">
        <v>1117</v>
      </c>
      <c r="C4418" s="448">
        <f>C4137</f>
        <v>62903277</v>
      </c>
      <c r="D4418" s="448">
        <f>D4137</f>
        <v>64057885</v>
      </c>
      <c r="E4418" s="448">
        <f>E4137</f>
        <v>64643934</v>
      </c>
      <c r="F4418" s="448">
        <f>F4137</f>
        <v>63019080</v>
      </c>
      <c r="G4418" s="828"/>
      <c r="H4418" s="828"/>
      <c r="I4418" s="828"/>
      <c r="J4418" s="828"/>
    </row>
    <row r="4419" spans="1:11" x14ac:dyDescent="0.25">
      <c r="A4419" s="831" t="s">
        <v>1118</v>
      </c>
      <c r="B4419" s="1147" t="s">
        <v>1119</v>
      </c>
      <c r="C4419" s="448">
        <f>C4140</f>
        <v>85004499</v>
      </c>
      <c r="D4419" s="448">
        <f>D4140</f>
        <v>100147266</v>
      </c>
      <c r="E4419" s="448">
        <f>E4140</f>
        <v>101414779.57999998</v>
      </c>
      <c r="F4419" s="448">
        <f>F4140</f>
        <v>139306900</v>
      </c>
      <c r="G4419" s="828"/>
      <c r="H4419" s="828"/>
      <c r="I4419" s="828"/>
      <c r="J4419" s="828"/>
    </row>
    <row r="4420" spans="1:11" ht="15.75" x14ac:dyDescent="0.25">
      <c r="A4420" s="843"/>
      <c r="B4420" s="1174" t="s">
        <v>2939</v>
      </c>
      <c r="C4420" s="1175">
        <f>SUM(C4345,C4348,C4351,C4354,C4357,C4360,C4363,C4366,C4369,C4372,C4375,C4378,C4381,C4384,C4387,C4390,C4393,C4396,C4399,C4402,C4405,C4408,C4411,C4414,C4417)</f>
        <v>16933309971.280001</v>
      </c>
      <c r="D4420" s="1175">
        <f t="shared" ref="D4420:F4420" si="919">SUM(D4345,D4348,D4351,D4354,D4357,D4360,D4363,D4366,D4369,D4372,D4375,D4378,D4381,D4384,D4387,D4390,D4393,D4396,D4399,D4402,D4405,D4408,D4411,D4414,D4417)</f>
        <v>15130206995.119999</v>
      </c>
      <c r="E4420" s="1175">
        <f t="shared" si="919"/>
        <v>18246574954.473335</v>
      </c>
      <c r="F4420" s="1175">
        <f t="shared" si="919"/>
        <v>21022859081.48</v>
      </c>
      <c r="G4420" s="828"/>
      <c r="H4420" s="828"/>
      <c r="I4420" s="828"/>
      <c r="J4420" s="828"/>
    </row>
    <row r="4421" spans="1:11" ht="21" x14ac:dyDescent="0.35">
      <c r="A4421" s="1176"/>
      <c r="B4421" s="1177" t="s">
        <v>2940</v>
      </c>
      <c r="C4421" s="1178">
        <f>SUM(C4420,C4343,C4329,C4256)</f>
        <v>62759565093.120003</v>
      </c>
      <c r="D4421" s="1178">
        <f>SUM(D4420,D4343,D4329,D4256)</f>
        <v>55275486149.660004</v>
      </c>
      <c r="E4421" s="1178">
        <f>SUM(E4420,E4343,E4329,E4256)</f>
        <v>57809446427.513336</v>
      </c>
      <c r="F4421" s="1178">
        <f>SUM(F4420,F4343,F4329,F4256)</f>
        <v>70758967750.199997</v>
      </c>
      <c r="G4421" s="844">
        <f t="shared" ref="G4421:J4421" si="920">SUM(G4203:G4420)</f>
        <v>6000000000</v>
      </c>
      <c r="H4421" s="844">
        <f t="shared" si="920"/>
        <v>100000000</v>
      </c>
      <c r="I4421" s="844">
        <f t="shared" si="920"/>
        <v>455484141</v>
      </c>
      <c r="J4421" s="844">
        <f t="shared" si="920"/>
        <v>100000000</v>
      </c>
      <c r="K4421" s="890">
        <f>SUM(G4421:J4421)</f>
        <v>6655484141</v>
      </c>
    </row>
    <row r="4422" spans="1:11" x14ac:dyDescent="0.25">
      <c r="K4422" s="129"/>
    </row>
    <row r="4423" spans="1:11" ht="45" x14ac:dyDescent="0.25">
      <c r="C4423" s="803">
        <f>SUMMARY!C46</f>
        <v>55079987618.680008</v>
      </c>
      <c r="D4423" s="803">
        <f>SUMMARY!D46</f>
        <v>55282888811.659996</v>
      </c>
      <c r="E4423" s="803">
        <f>SUMMARY!E46</f>
        <v>57809446427.513336</v>
      </c>
      <c r="F4423" s="803">
        <f>SUMMARY!F46</f>
        <v>70758967750.200012</v>
      </c>
      <c r="G4423" s="857" t="s">
        <v>2809</v>
      </c>
      <c r="H4423" s="857" t="s">
        <v>1386</v>
      </c>
      <c r="I4423" s="857" t="s">
        <v>2810</v>
      </c>
      <c r="J4423" s="857" t="s">
        <v>2811</v>
      </c>
    </row>
    <row r="4425" spans="1:11" x14ac:dyDescent="0.25">
      <c r="C4425" s="853">
        <f>C1243</f>
        <v>4373525705</v>
      </c>
      <c r="D4425" s="853">
        <f>D1243</f>
        <v>699261253</v>
      </c>
      <c r="E4425" s="853">
        <f>E1243</f>
        <v>1742075460</v>
      </c>
      <c r="F4425" s="853">
        <f>F1243</f>
        <v>1790463509</v>
      </c>
    </row>
    <row r="4426" spans="1:11" x14ac:dyDescent="0.25">
      <c r="C4426" s="854">
        <f>C141</f>
        <v>25720000</v>
      </c>
      <c r="D4426" s="854">
        <f>D141</f>
        <v>14752662</v>
      </c>
      <c r="E4426" s="854">
        <f>E141</f>
        <v>55000000</v>
      </c>
      <c r="F4426" s="854">
        <f>F141</f>
        <v>100000000</v>
      </c>
    </row>
    <row r="4427" spans="1:11" x14ac:dyDescent="0.25">
      <c r="B4427" s="434" t="s">
        <v>2941</v>
      </c>
      <c r="C4427" s="851">
        <f>SUM(C4425:C4426)</f>
        <v>4399245705</v>
      </c>
      <c r="D4427" s="851">
        <f t="shared" ref="D4427:F4427" si="921">SUM(D4425:D4426)</f>
        <v>714013915</v>
      </c>
      <c r="E4427" s="851">
        <f t="shared" si="921"/>
        <v>1797075460</v>
      </c>
      <c r="F4427" s="851">
        <f t="shared" si="921"/>
        <v>1890463509</v>
      </c>
    </row>
    <row r="4428" spans="1:11" x14ac:dyDescent="0.25">
      <c r="C4428" s="855"/>
      <c r="D4428" s="856"/>
      <c r="E4428" s="856"/>
      <c r="F4428" s="856"/>
    </row>
    <row r="4429" spans="1:11" x14ac:dyDescent="0.25">
      <c r="B4429" s="434" t="s">
        <v>2942</v>
      </c>
      <c r="C4429" s="853">
        <f>SUM(C4204,C4210,C4221,C4224,C4236,C4242,C4245,C4248,C4259,C4268,C4276,C4279,C4285,C4288,C4294,C4300,C4303,C4306,C4309,C4318,C4324,C4327,C4332,C4335,C4338,C4341,C4346,C4355,C4358,C4361,C4364,C4370,C4403,C4406,C4409,C4412,C4418)</f>
        <v>12888575162.91</v>
      </c>
      <c r="D4429" s="853">
        <f>SUM(D4204,D4210,D4221,D4224,D4236,D4242,D4245,D4248,D4259,D4268,D4276,D4279,D4285,D4288,D4294,D4300,D4303,D4306,D4309,D4318,D4324,D4327,D4332,D4335,D4338,D4341,D4346,D4355,D4358,D4361,D4364,D4370,D4403,D4406,D4409,D4412,D4418)</f>
        <v>12899715271</v>
      </c>
      <c r="E4429" s="853">
        <f>SUM(E4204,E4210,E4221,E4224,E4236,E4242,E4245,E4248,E4259,E4268,E4276,E4279,E4285,E4288,E4294,E4300,E4303,E4306,E4309,E4318,E4324,E4327,E4332,E4335,E4338,E4341,E4346,E4355,E4358,E4361,E4364,E4370,E4403,E4406,E4409,E4412,E4418)</f>
        <v>13050251830.516665</v>
      </c>
      <c r="F4429" s="853">
        <f>SUM(F4204,F4210,F4221,F4224,F4236,F4242,F4245,F4248,F4259,F4268,F4276,F4279,F4285,F4288,F4294,F4300,F4303,F4306,F4309,F4318,F4324,F4327,F4332,F4335,F4338,F4341,F4346,F4355,F4358,F4361,F4364,F4370,F4403,F4406,F4409,F4412,F4418)</f>
        <v>13851524623.860001</v>
      </c>
    </row>
    <row r="4430" spans="1:11" x14ac:dyDescent="0.25">
      <c r="B4430" s="434" t="s">
        <v>2943</v>
      </c>
      <c r="C4430" s="853">
        <f>SUM(C4205,C4208,C4211,C4214,C4217,C4222,C4225,C4226,C4229,C4232,C4237,C4243,C4246,C4249,C4252,C4255,C4260,C4261,C4264,C4269,C4272,C4277,C4280,C4281,C4286,C4289,C4290,C4295,C4296,C4301,C4304,C4307,C4310,C4311,C4314,C4319,C4320,C4325,C4328,C4333,C4336,C4339,C4342,C4347,C4348,C4351,C4356,C4359,C4362,C4365,C4366,C4371,C4372,C4375,C4378,C4381,C4384,C4387,C4390,C4393,C4396,C4401,C4404,C4407,C4410,C4413,C4414,C4419)</f>
        <v>22223460405.440002</v>
      </c>
      <c r="D4430" s="853">
        <f>SUM(D4205,D4208,D4211,D4214,D4217,D4222,D4225,D4226,D4229,D4232,D4237,D4243,D4246,D4249,D4252,D4255,D4260,D4261,D4264,D4269,D4272,D4277,D4280,D4281,D4286,D4289,D4290,D4295,D4296,D4301,D4304,D4307,D4310,D4311,D4314,D4319,D4320,D4325,D4328,D4333,D4336,D4339,D4342,D4347,D4348,D4351,D4356,D4359,D4362,D4365,D4366,D4371,D4372,D4375,D4378,D4381,D4384,D4387,D4390,D4393,D4396,D4401,D4404,D4407,D4410,D4413,D4414,D4419)</f>
        <v>22570070212.659996</v>
      </c>
      <c r="E4430" s="853">
        <f>SUM(E4205,E4208,E4211,E4214,E4217,E4222,E4225,E4226,E4229,E4232,E4237,E4243,E4246,E4249,E4252,E4255,E4260,E4261,E4264,E4269,E4272,E4277,E4280,E4281,E4286,E4289,E4290,E4295,E4296,E4301,E4304,E4307,E4310,E4311,E4314,E4319,E4320,E4325,E4328,E4333,E4336,E4339,E4342,E4347,E4348,E4351,E4356,E4359,E4362,E4365,E4366,E4371,E4372,E4375,E4378,E4381,E4384,E4387,E4390,E4393,E4396,E4401,E4404,E4407,E4410,E4413,E4414,E4419)</f>
        <v>29378253424.996674</v>
      </c>
      <c r="F4430" s="853">
        <f>SUM(F4205,F4208,F4211,F4214,F4217,F4222,F4225,F4226,F4229,F4232,F4237,F4243,F4246,F4249,F4252,F4255,F4260,F4261,F4264,F4269,F4272,F4277,F4280,F4281,F4286,F4289,F4290,F4295,F4296,F4301,F4304,F4307,F4310,F4311,F4314,F4319,F4320,F4325,F4328,F4333,F4336,F4339,F4342,F4347,F4348,F4351,F4356,F4359,F4362,F4365,F4366,F4371,F4372,F4375,F4378,F4381,F4384,F4387,F4390,F4393,F4396,F4401,F4404,F4407,F4410,F4413,F4414,F4419)</f>
        <v>39563266501.340004</v>
      </c>
    </row>
  </sheetData>
  <mergeCells count="122">
    <mergeCell ref="A4202:F4202"/>
    <mergeCell ref="A4257:B4257"/>
    <mergeCell ref="A4077:B4077"/>
    <mergeCell ref="A4078:B4078"/>
    <mergeCell ref="A4135:B4135"/>
    <mergeCell ref="A4136:B4136"/>
    <mergeCell ref="A3951:B3951"/>
    <mergeCell ref="A3952:B3952"/>
    <mergeCell ref="A4012:B4012"/>
    <mergeCell ref="A4013:B4013"/>
    <mergeCell ref="A4195:F4195"/>
    <mergeCell ref="A4196:F4196"/>
    <mergeCell ref="A3844:B3844"/>
    <mergeCell ref="A3904:B3904"/>
    <mergeCell ref="A3905:B3905"/>
    <mergeCell ref="A3663:B3663"/>
    <mergeCell ref="A3725:B3725"/>
    <mergeCell ref="A3726:B3726"/>
    <mergeCell ref="A3791:B3791"/>
    <mergeCell ref="A3792:B3792"/>
    <mergeCell ref="A3843:B3843"/>
    <mergeCell ref="A3470:B3470"/>
    <mergeCell ref="A3534:B3534"/>
    <mergeCell ref="A3595:B3595"/>
    <mergeCell ref="A3596:B3596"/>
    <mergeCell ref="A3662:B3662"/>
    <mergeCell ref="A3268:B3268"/>
    <mergeCell ref="A3336:B3336"/>
    <mergeCell ref="A3337:B3337"/>
    <mergeCell ref="A3405:B3405"/>
    <mergeCell ref="A3406:B3406"/>
    <mergeCell ref="A3469:B3469"/>
    <mergeCell ref="A3074:B3074"/>
    <mergeCell ref="A3140:B3140"/>
    <mergeCell ref="A3141:B3141"/>
    <mergeCell ref="A3198:B3198"/>
    <mergeCell ref="A3199:B3199"/>
    <mergeCell ref="A3267:B3267"/>
    <mergeCell ref="A2883:B2883"/>
    <mergeCell ref="A2956:B2956"/>
    <mergeCell ref="A2957:B2957"/>
    <mergeCell ref="A3012:B3012"/>
    <mergeCell ref="A3013:B3013"/>
    <mergeCell ref="A3073:B3073"/>
    <mergeCell ref="A2701:B2701"/>
    <mergeCell ref="A2758:B2758"/>
    <mergeCell ref="A2759:B2759"/>
    <mergeCell ref="A2816:B2816"/>
    <mergeCell ref="A2817:B2817"/>
    <mergeCell ref="A2882:B2882"/>
    <mergeCell ref="A2457:B2457"/>
    <mergeCell ref="A2521:B2521"/>
    <mergeCell ref="A2583:B2583"/>
    <mergeCell ref="A2639:B2639"/>
    <mergeCell ref="A2640:B2640"/>
    <mergeCell ref="A2700:B2700"/>
    <mergeCell ref="A2294:B2294"/>
    <mergeCell ref="A2346:B2346"/>
    <mergeCell ref="A2347:B2347"/>
    <mergeCell ref="A2348:B2348"/>
    <mergeCell ref="A2399:B2399"/>
    <mergeCell ref="A2400:B2400"/>
    <mergeCell ref="A2065:B2065"/>
    <mergeCell ref="A2121:B2121"/>
    <mergeCell ref="A2122:B2122"/>
    <mergeCell ref="A2178:B2178"/>
    <mergeCell ref="A2179:B2179"/>
    <mergeCell ref="A2293:B2293"/>
    <mergeCell ref="A1904:B1904"/>
    <mergeCell ref="A1905:B1905"/>
    <mergeCell ref="A1957:B1957"/>
    <mergeCell ref="A1958:B1958"/>
    <mergeCell ref="A2006:B2006"/>
    <mergeCell ref="A2064:B2064"/>
    <mergeCell ref="A1640:B1640"/>
    <mergeCell ref="A1717:B1717"/>
    <mergeCell ref="A1718:B1718"/>
    <mergeCell ref="A1782:B1782"/>
    <mergeCell ref="A1783:B1783"/>
    <mergeCell ref="A1849:B1849"/>
    <mergeCell ref="A1442:B1442"/>
    <mergeCell ref="A1503:B1503"/>
    <mergeCell ref="A1504:B1504"/>
    <mergeCell ref="A1566:B1566"/>
    <mergeCell ref="A1567:B1567"/>
    <mergeCell ref="A1639:B1639"/>
    <mergeCell ref="A1168:B1168"/>
    <mergeCell ref="A1252:B1252"/>
    <mergeCell ref="A1253:B1253"/>
    <mergeCell ref="A1324:B1324"/>
    <mergeCell ref="A1385:B1385"/>
    <mergeCell ref="A1386:B1386"/>
    <mergeCell ref="A924:B924"/>
    <mergeCell ref="A974:B974"/>
    <mergeCell ref="A1037:B1037"/>
    <mergeCell ref="A1103:B1103"/>
    <mergeCell ref="A1167:B1167"/>
    <mergeCell ref="A708:B708"/>
    <mergeCell ref="A760:B760"/>
    <mergeCell ref="A813:B813"/>
    <mergeCell ref="A814:B814"/>
    <mergeCell ref="A870:B870"/>
    <mergeCell ref="A871:B871"/>
    <mergeCell ref="A629:B629"/>
    <mergeCell ref="A630:B630"/>
    <mergeCell ref="A707:B707"/>
    <mergeCell ref="A205:B205"/>
    <mergeCell ref="A260:B260"/>
    <mergeCell ref="A321:B321"/>
    <mergeCell ref="A392:B392"/>
    <mergeCell ref="A393:B393"/>
    <mergeCell ref="A923:B923"/>
    <mergeCell ref="A1:F1"/>
    <mergeCell ref="A2:F2"/>
    <mergeCell ref="A8:B8"/>
    <mergeCell ref="A75:B75"/>
    <mergeCell ref="A76:B76"/>
    <mergeCell ref="A135:B135"/>
    <mergeCell ref="A451:B451"/>
    <mergeCell ref="A514:B514"/>
    <mergeCell ref="A575:B575"/>
    <mergeCell ref="A322:C322"/>
  </mergeCells>
  <pageMargins left="0.7" right="0.7" top="0.75" bottom="0.75" header="0.3" footer="0.3"/>
  <pageSetup scale="70" orientation="landscape" horizontalDpi="4294967295" verticalDpi="4294967295" r:id="rId1"/>
  <rowBreaks count="121" manualBreakCount="121">
    <brk id="73" max="16383" man="1"/>
    <brk id="133" max="16383" man="1"/>
    <brk id="202" max="16383" man="1"/>
    <brk id="237" max="16383" man="1"/>
    <brk id="258" max="16383" man="1"/>
    <brk id="319" max="16383" man="1"/>
    <brk id="354" max="16383" man="1"/>
    <brk id="390" max="16383" man="1"/>
    <brk id="421" max="16383" man="1"/>
    <brk id="449" max="16383" man="1"/>
    <brk id="483" max="16383" man="1"/>
    <brk id="512" max="16383" man="1"/>
    <brk id="548" max="16383" man="1"/>
    <brk id="573" max="16383" man="1"/>
    <brk id="606" max="16383" man="1"/>
    <brk id="627" max="16383" man="1"/>
    <brk id="705" max="16383" man="1"/>
    <brk id="741" max="16383" man="1"/>
    <brk id="758" max="16383" man="1"/>
    <brk id="792" max="16383" man="1"/>
    <brk id="811" max="16383" man="1"/>
    <brk id="846" max="16383" man="1"/>
    <brk id="868" max="16383" man="1"/>
    <brk id="903" max="16383" man="1"/>
    <brk id="921" max="16383" man="1"/>
    <brk id="952" max="16383" man="1"/>
    <brk id="972" max="16383" man="1"/>
    <brk id="1001" max="16383" man="1"/>
    <brk id="1029" max="16383" man="1"/>
    <brk id="1035" max="16383" man="1"/>
    <brk id="1068" max="16383" man="1"/>
    <brk id="1098" max="16383" man="1"/>
    <brk id="1101" max="16383" man="1"/>
    <brk id="1136" max="16383" man="1"/>
    <brk id="1165" max="16383" man="1"/>
    <brk id="1250" max="16383" man="1"/>
    <brk id="1284" max="16383" man="1"/>
    <brk id="1322" max="16383" man="1"/>
    <brk id="1356" max="16383" man="1"/>
    <brk id="1383" max="16383" man="1"/>
    <brk id="1440" max="16383" man="1"/>
    <brk id="1501" max="16383" man="1"/>
    <brk id="1564" max="16383" man="1"/>
    <brk id="1637" max="16383" man="1"/>
    <brk id="1715" max="16383" man="1"/>
    <brk id="1780" max="16383" man="1"/>
    <brk id="1815" max="16383" man="1"/>
    <brk id="1847" max="16383" man="1"/>
    <brk id="1881" max="16383" man="1"/>
    <brk id="1902" max="16383" man="1"/>
    <brk id="1955" max="16383" man="1"/>
    <brk id="2004" max="16383" man="1"/>
    <brk id="2062" max="16383" man="1"/>
    <brk id="2094" max="16383" man="1"/>
    <brk id="2119" max="16383" man="1"/>
    <brk id="2151" max="16383" man="1"/>
    <brk id="2176" max="16383" man="1"/>
    <brk id="2209" max="16383" man="1"/>
    <brk id="2235" max="16383" man="1"/>
    <brk id="2270" max="16383" man="1"/>
    <brk id="2291" max="16383" man="1"/>
    <brk id="2324" max="16383" man="1"/>
    <brk id="2345" max="16383" man="1"/>
    <brk id="2380" max="16383" man="1"/>
    <brk id="2397" max="16383" man="1"/>
    <brk id="2455" max="16383" man="1"/>
    <brk id="2485" max="16383" man="1"/>
    <brk id="2519" max="16383" man="1"/>
    <brk id="2551" max="16383" man="1"/>
    <brk id="2581" max="16383" man="1"/>
    <brk id="2615" max="16383" man="1"/>
    <brk id="2637" max="16383" man="1"/>
    <brk id="2698" max="16383" man="1"/>
    <brk id="2734" max="16383" man="1"/>
    <brk id="2756" max="16383" man="1"/>
    <brk id="2789" max="16383" man="1"/>
    <brk id="2814" max="16383" man="1"/>
    <brk id="2843" max="16383" man="1"/>
    <brk id="2867" max="16383" man="1"/>
    <brk id="2880" max="16383" man="1"/>
    <brk id="2912" max="16383" man="1"/>
    <brk id="2954" max="16383" man="1"/>
    <brk id="2988" max="16383" man="1"/>
    <brk id="3010" max="16383" man="1"/>
    <brk id="3045" max="16383" man="1"/>
    <brk id="3071" max="16383" man="1"/>
    <brk id="3102" max="16383" man="1"/>
    <brk id="3138" max="16383" man="1"/>
    <brk id="3167" max="16383" man="1"/>
    <brk id="3196" max="16383" man="1"/>
    <brk id="3265" max="16383" man="1"/>
    <brk id="3300" max="16383" man="1"/>
    <brk id="3334" max="16383" man="1"/>
    <brk id="3369" max="16383" man="1"/>
    <brk id="3403" max="16383" man="1"/>
    <brk id="3438" max="16383" man="1"/>
    <brk id="3467" max="16383" man="1"/>
    <brk id="3532" max="16383" man="1"/>
    <brk id="3567" max="16383" man="1"/>
    <brk id="3593" max="16383" man="1"/>
    <brk id="3660" max="16383" man="1"/>
    <brk id="3694" max="16383" man="1"/>
    <brk id="3723" max="16383" man="1"/>
    <brk id="3789" max="16383" man="1"/>
    <brk id="3824" max="16383" man="1"/>
    <brk id="3841" max="16383" man="1"/>
    <brk id="3875" max="16383" man="1"/>
    <brk id="3902" max="16383" man="1"/>
    <brk id="3949" max="16383" man="1"/>
    <brk id="3981" max="16383" man="1"/>
    <brk id="4010" max="16383" man="1"/>
    <brk id="4075" max="16383" man="1"/>
    <brk id="4133" max="16383" man="1"/>
    <brk id="4167" max="16383" man="1"/>
    <brk id="4193" max="16383" man="1"/>
    <brk id="4266" max="5" man="1"/>
    <brk id="4339" max="5" man="1"/>
    <brk id="4362" max="5" man="1"/>
    <brk id="4386" max="5" man="1"/>
    <brk id="4410" max="16383" man="1"/>
    <brk id="442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0"/>
  <sheetViews>
    <sheetView view="pageBreakPreview" zoomScale="70" zoomScaleNormal="80" zoomScaleSheetLayoutView="70" workbookViewId="0">
      <pane ySplit="4" topLeftCell="A430" activePane="bottomLeft" state="frozen"/>
      <selection pane="bottomLeft" activeCell="B443" sqref="B443"/>
    </sheetView>
  </sheetViews>
  <sheetFormatPr defaultColWidth="9.140625" defaultRowHeight="15.75" x14ac:dyDescent="0.25"/>
  <cols>
    <col min="1" max="1" width="13.140625" style="314" customWidth="1"/>
    <col min="2" max="2" width="54.42578125" style="47" customWidth="1"/>
    <col min="3" max="3" width="23.28515625" style="1317" customWidth="1"/>
    <col min="4" max="4" width="19.7109375" style="1317" customWidth="1"/>
    <col min="5" max="5" width="23.85546875" style="1317" customWidth="1"/>
    <col min="6" max="6" width="26.5703125" style="1317" customWidth="1"/>
    <col min="7" max="7" width="18.85546875" style="1" customWidth="1"/>
    <col min="8" max="16384" width="9.140625" style="1"/>
  </cols>
  <sheetData>
    <row r="1" spans="1:7" s="356" customFormat="1" ht="27.75" customHeight="1" x14ac:dyDescent="0.45">
      <c r="A1" s="1472" t="s">
        <v>1098</v>
      </c>
      <c r="B1" s="1472"/>
      <c r="C1" s="1472"/>
      <c r="D1" s="1472"/>
      <c r="E1" s="1472"/>
      <c r="F1" s="1472"/>
      <c r="G1" s="373"/>
    </row>
    <row r="2" spans="1:7" s="356" customFormat="1" ht="21" customHeight="1" x14ac:dyDescent="0.45">
      <c r="A2" s="1473" t="s">
        <v>222</v>
      </c>
      <c r="B2" s="1473"/>
      <c r="C2" s="1473"/>
      <c r="D2" s="1473"/>
      <c r="E2" s="1473"/>
      <c r="F2" s="1473"/>
      <c r="G2" s="373"/>
    </row>
    <row r="3" spans="1:7" s="355" customFormat="1" ht="80.25" customHeight="1" x14ac:dyDescent="0.25">
      <c r="A3" s="1247" t="s">
        <v>2954</v>
      </c>
      <c r="B3" s="1248" t="s">
        <v>224</v>
      </c>
      <c r="C3" s="1249" t="s">
        <v>1096</v>
      </c>
      <c r="D3" s="1249" t="s">
        <v>1096</v>
      </c>
      <c r="E3" s="953" t="s">
        <v>903</v>
      </c>
      <c r="F3" s="953" t="s">
        <v>3075</v>
      </c>
      <c r="G3" s="374"/>
    </row>
    <row r="4" spans="1:7" s="355" customFormat="1" ht="24.75" customHeight="1" x14ac:dyDescent="0.25">
      <c r="A4" s="1247"/>
      <c r="B4" s="1248"/>
      <c r="C4" s="1250">
        <v>2015</v>
      </c>
      <c r="D4" s="1250">
        <v>2016</v>
      </c>
      <c r="E4" s="1250">
        <v>2016</v>
      </c>
      <c r="F4" s="1251">
        <v>2017</v>
      </c>
      <c r="G4" s="374"/>
    </row>
    <row r="5" spans="1:7" ht="18" customHeight="1" x14ac:dyDescent="0.25">
      <c r="A5" s="1252" t="s">
        <v>0</v>
      </c>
      <c r="B5" s="1253" t="s">
        <v>1</v>
      </c>
      <c r="C5" s="1253" t="s">
        <v>844</v>
      </c>
      <c r="D5" s="1253" t="s">
        <v>845</v>
      </c>
      <c r="E5" s="1253" t="s">
        <v>846</v>
      </c>
      <c r="F5" s="1253" t="s">
        <v>1095</v>
      </c>
      <c r="G5" s="6"/>
    </row>
    <row r="6" spans="1:7" s="7" customFormat="1" ht="21" customHeight="1" x14ac:dyDescent="0.4">
      <c r="A6" s="535">
        <v>23</v>
      </c>
      <c r="B6" s="463" t="s">
        <v>61</v>
      </c>
      <c r="C6" s="1254"/>
      <c r="D6" s="1254"/>
      <c r="E6" s="1254"/>
      <c r="F6" s="1254"/>
      <c r="G6" s="375"/>
    </row>
    <row r="7" spans="1:7" s="7" customFormat="1" ht="21" customHeight="1" x14ac:dyDescent="0.4">
      <c r="A7" s="537" t="s">
        <v>185</v>
      </c>
      <c r="B7" s="583" t="s">
        <v>69</v>
      </c>
      <c r="C7" s="1254"/>
      <c r="D7" s="1254"/>
      <c r="E7" s="1254"/>
      <c r="F7" s="1254"/>
      <c r="G7" s="375"/>
    </row>
    <row r="8" spans="1:7" ht="21" customHeight="1" x14ac:dyDescent="0.25">
      <c r="A8" s="538">
        <v>2301</v>
      </c>
      <c r="B8" s="392" t="s">
        <v>183</v>
      </c>
      <c r="C8" s="1255"/>
      <c r="D8" s="1255"/>
      <c r="E8" s="1255"/>
      <c r="F8" s="1255"/>
      <c r="G8" s="6"/>
    </row>
    <row r="9" spans="1:7" ht="21.75" customHeight="1" x14ac:dyDescent="0.25">
      <c r="A9" s="538">
        <v>230101</v>
      </c>
      <c r="B9" s="392" t="s">
        <v>184</v>
      </c>
      <c r="C9" s="1255"/>
      <c r="D9" s="1255"/>
      <c r="E9" s="1255"/>
      <c r="F9" s="1255"/>
      <c r="G9" s="6"/>
    </row>
    <row r="10" spans="1:7" ht="33" customHeight="1" x14ac:dyDescent="0.25">
      <c r="A10" s="539">
        <v>23010105</v>
      </c>
      <c r="B10" s="396" t="s">
        <v>904</v>
      </c>
      <c r="C10" s="1256">
        <v>5824000</v>
      </c>
      <c r="D10" s="1256">
        <v>478250210</v>
      </c>
      <c r="E10" s="1256">
        <v>1000000000</v>
      </c>
      <c r="F10" s="1256">
        <v>1151378000</v>
      </c>
      <c r="G10" s="6"/>
    </row>
    <row r="11" spans="1:7" ht="26.25" customHeight="1" x14ac:dyDescent="0.25">
      <c r="A11" s="539">
        <v>23010106</v>
      </c>
      <c r="B11" s="402" t="s">
        <v>721</v>
      </c>
      <c r="C11" s="1256">
        <v>9745986</v>
      </c>
      <c r="D11" s="1256">
        <v>0</v>
      </c>
      <c r="E11" s="1256">
        <v>0</v>
      </c>
      <c r="F11" s="1257">
        <v>150000000</v>
      </c>
      <c r="G11" s="6"/>
    </row>
    <row r="12" spans="1:7" ht="26.25" customHeight="1" x14ac:dyDescent="0.25">
      <c r="A12" s="539">
        <v>23010108</v>
      </c>
      <c r="B12" s="396" t="s">
        <v>905</v>
      </c>
      <c r="C12" s="1258">
        <v>0</v>
      </c>
      <c r="D12" s="1256">
        <v>0</v>
      </c>
      <c r="E12" s="1258">
        <v>0</v>
      </c>
      <c r="F12" s="1256">
        <v>50000000</v>
      </c>
      <c r="G12" s="6"/>
    </row>
    <row r="13" spans="1:7" ht="41.25" customHeight="1" x14ac:dyDescent="0.25">
      <c r="A13" s="539">
        <v>23010112</v>
      </c>
      <c r="B13" s="396" t="s">
        <v>906</v>
      </c>
      <c r="C13" s="1258">
        <v>396000</v>
      </c>
      <c r="D13" s="1256">
        <v>16515000</v>
      </c>
      <c r="E13" s="1258">
        <v>100000000</v>
      </c>
      <c r="F13" s="1256">
        <v>67122000</v>
      </c>
      <c r="G13" s="6"/>
    </row>
    <row r="14" spans="1:7" ht="26.25" customHeight="1" x14ac:dyDescent="0.25">
      <c r="A14" s="539">
        <v>23010120</v>
      </c>
      <c r="B14" s="402" t="s">
        <v>472</v>
      </c>
      <c r="C14" s="1258">
        <v>0</v>
      </c>
      <c r="D14" s="1256">
        <v>0</v>
      </c>
      <c r="E14" s="1258">
        <v>0</v>
      </c>
      <c r="F14" s="1256">
        <v>25000000</v>
      </c>
      <c r="G14" s="6"/>
    </row>
    <row r="15" spans="1:7" ht="26.25" customHeight="1" x14ac:dyDescent="0.25">
      <c r="A15" s="539">
        <v>23010121</v>
      </c>
      <c r="B15" s="396" t="s">
        <v>62</v>
      </c>
      <c r="C15" s="1258">
        <v>0</v>
      </c>
      <c r="D15" s="1256">
        <v>0</v>
      </c>
      <c r="E15" s="1258">
        <v>0</v>
      </c>
      <c r="F15" s="1256">
        <v>50000000</v>
      </c>
      <c r="G15" s="6"/>
    </row>
    <row r="16" spans="1:7" ht="30" customHeight="1" x14ac:dyDescent="0.25">
      <c r="A16" s="540">
        <v>23010128</v>
      </c>
      <c r="B16" s="405" t="s">
        <v>488</v>
      </c>
      <c r="C16" s="1258">
        <v>16311000</v>
      </c>
      <c r="D16" s="1256">
        <v>10362750</v>
      </c>
      <c r="E16" s="1258">
        <v>25000000</v>
      </c>
      <c r="F16" s="1256">
        <v>50000000</v>
      </c>
      <c r="G16" s="6"/>
    </row>
    <row r="17" spans="1:7" s="23" customFormat="1" ht="22.15" customHeight="1" x14ac:dyDescent="0.25">
      <c r="A17" s="540">
        <v>23010139</v>
      </c>
      <c r="B17" s="560" t="s">
        <v>68</v>
      </c>
      <c r="C17" s="1258"/>
      <c r="D17" s="1256">
        <v>0</v>
      </c>
      <c r="E17" s="1258">
        <v>0</v>
      </c>
      <c r="F17" s="1258">
        <v>0</v>
      </c>
      <c r="G17" s="24"/>
    </row>
    <row r="18" spans="1:7" ht="22.5" customHeight="1" x14ac:dyDescent="0.25">
      <c r="A18" s="540">
        <v>23010140</v>
      </c>
      <c r="B18" s="412" t="s">
        <v>156</v>
      </c>
      <c r="C18" s="1258">
        <v>5100000</v>
      </c>
      <c r="D18" s="1256">
        <v>1724800</v>
      </c>
      <c r="E18" s="1258">
        <v>7200000</v>
      </c>
      <c r="F18" s="1256">
        <v>7200000</v>
      </c>
      <c r="G18" s="6"/>
    </row>
    <row r="19" spans="1:7" ht="30" customHeight="1" x14ac:dyDescent="0.25">
      <c r="A19" s="540">
        <v>23010141</v>
      </c>
      <c r="B19" s="396" t="s">
        <v>907</v>
      </c>
      <c r="C19" s="1258">
        <v>8136000</v>
      </c>
      <c r="D19" s="1256">
        <v>4933500</v>
      </c>
      <c r="E19" s="1258">
        <v>9375000</v>
      </c>
      <c r="F19" s="1256">
        <v>20000000</v>
      </c>
      <c r="G19" s="6"/>
    </row>
    <row r="20" spans="1:7" s="358" customFormat="1" ht="25.15" customHeight="1" x14ac:dyDescent="0.3">
      <c r="A20" s="541"/>
      <c r="B20" s="1259" t="s">
        <v>7</v>
      </c>
      <c r="C20" s="1260">
        <f>SUM(C10:C19)</f>
        <v>45512986</v>
      </c>
      <c r="D20" s="1260">
        <f t="shared" ref="D20:F20" si="0">SUM(D10:D19)</f>
        <v>511786260</v>
      </c>
      <c r="E20" s="1260">
        <f t="shared" si="0"/>
        <v>1141575000</v>
      </c>
      <c r="F20" s="1260">
        <f t="shared" si="0"/>
        <v>1570700000</v>
      </c>
      <c r="G20" s="376"/>
    </row>
    <row r="21" spans="1:7" ht="22.5" customHeight="1" x14ac:dyDescent="0.25">
      <c r="A21" s="538">
        <v>2302</v>
      </c>
      <c r="B21" s="392" t="s">
        <v>172</v>
      </c>
      <c r="C21" s="1261"/>
      <c r="D21" s="1261"/>
      <c r="E21" s="1261"/>
      <c r="F21" s="1261"/>
      <c r="G21" s="6"/>
    </row>
    <row r="22" spans="1:7" ht="33" customHeight="1" x14ac:dyDescent="0.25">
      <c r="A22" s="538">
        <v>230201</v>
      </c>
      <c r="B22" s="392" t="s">
        <v>171</v>
      </c>
      <c r="C22" s="1261"/>
      <c r="D22" s="1261"/>
      <c r="E22" s="1261"/>
      <c r="F22" s="1261"/>
      <c r="G22" s="6"/>
    </row>
    <row r="23" spans="1:7" s="23" customFormat="1" ht="27" customHeight="1" x14ac:dyDescent="0.25">
      <c r="A23" s="539">
        <v>23020102</v>
      </c>
      <c r="B23" s="398" t="s">
        <v>554</v>
      </c>
      <c r="C23" s="1258">
        <v>209624262</v>
      </c>
      <c r="D23" s="1256">
        <v>480354590</v>
      </c>
      <c r="E23" s="1258">
        <v>750000000</v>
      </c>
      <c r="F23" s="1256">
        <v>500000000</v>
      </c>
      <c r="G23" s="24"/>
    </row>
    <row r="24" spans="1:7" ht="30" customHeight="1" x14ac:dyDescent="0.25">
      <c r="A24" s="539">
        <v>23020108</v>
      </c>
      <c r="B24" s="402" t="s">
        <v>507</v>
      </c>
      <c r="C24" s="1258">
        <v>0</v>
      </c>
      <c r="D24" s="1256">
        <v>0</v>
      </c>
      <c r="E24" s="1258">
        <v>0</v>
      </c>
      <c r="F24" s="1258">
        <v>0</v>
      </c>
      <c r="G24" s="6"/>
    </row>
    <row r="25" spans="1:7" s="23" customFormat="1" ht="32.450000000000003" customHeight="1" x14ac:dyDescent="0.25">
      <c r="A25" s="540">
        <v>23020119</v>
      </c>
      <c r="B25" s="396" t="s">
        <v>908</v>
      </c>
      <c r="C25" s="1258">
        <v>0</v>
      </c>
      <c r="D25" s="1256">
        <v>0</v>
      </c>
      <c r="E25" s="1258">
        <v>0</v>
      </c>
      <c r="F25" s="1256">
        <v>0</v>
      </c>
      <c r="G25" s="24"/>
    </row>
    <row r="26" spans="1:7" s="23" customFormat="1" ht="24.75" customHeight="1" x14ac:dyDescent="0.25">
      <c r="A26" s="540">
        <v>23020128</v>
      </c>
      <c r="B26" s="560" t="s">
        <v>3053</v>
      </c>
      <c r="C26" s="1258">
        <v>0</v>
      </c>
      <c r="D26" s="1256">
        <v>0</v>
      </c>
      <c r="E26" s="1258">
        <v>0</v>
      </c>
      <c r="F26" s="1256">
        <v>500000000</v>
      </c>
      <c r="G26" s="24"/>
    </row>
    <row r="27" spans="1:7" ht="22.15" customHeight="1" x14ac:dyDescent="0.25">
      <c r="A27" s="539">
        <v>23020129</v>
      </c>
      <c r="B27" s="413" t="s">
        <v>41</v>
      </c>
      <c r="C27" s="1258">
        <v>80935356</v>
      </c>
      <c r="D27" s="1256">
        <v>57055430</v>
      </c>
      <c r="E27" s="1258">
        <v>100000000</v>
      </c>
      <c r="F27" s="1258">
        <v>100000000</v>
      </c>
      <c r="G27" s="6"/>
    </row>
    <row r="28" spans="1:7" ht="24" customHeight="1" x14ac:dyDescent="0.25">
      <c r="A28" s="539">
        <v>23020130</v>
      </c>
      <c r="B28" s="412" t="s">
        <v>67</v>
      </c>
      <c r="C28" s="1258">
        <v>0</v>
      </c>
      <c r="D28" s="1256">
        <v>0</v>
      </c>
      <c r="E28" s="1258">
        <v>0</v>
      </c>
      <c r="F28" s="1256">
        <v>0</v>
      </c>
      <c r="G28" s="6"/>
    </row>
    <row r="29" spans="1:7" ht="24" customHeight="1" x14ac:dyDescent="0.25">
      <c r="A29" s="539">
        <v>23020300</v>
      </c>
      <c r="B29" s="413" t="s">
        <v>785</v>
      </c>
      <c r="C29" s="1258">
        <v>0</v>
      </c>
      <c r="D29" s="1256">
        <v>6368231</v>
      </c>
      <c r="E29" s="1258">
        <v>10000000</v>
      </c>
      <c r="F29" s="1256">
        <v>19175307</v>
      </c>
      <c r="G29" s="6"/>
    </row>
    <row r="30" spans="1:7" s="358" customFormat="1" ht="25.5" customHeight="1" x14ac:dyDescent="0.3">
      <c r="A30" s="541"/>
      <c r="B30" s="1259" t="s">
        <v>7</v>
      </c>
      <c r="C30" s="1262">
        <f>SUM(C23:C29)</f>
        <v>290559618</v>
      </c>
      <c r="D30" s="1262">
        <f t="shared" ref="D30:F30" si="1">SUM(D23:D29)</f>
        <v>543778251</v>
      </c>
      <c r="E30" s="1262">
        <f t="shared" si="1"/>
        <v>860000000</v>
      </c>
      <c r="F30" s="1262">
        <f t="shared" si="1"/>
        <v>1119175307</v>
      </c>
      <c r="G30" s="376"/>
    </row>
    <row r="31" spans="1:7" ht="23.25" customHeight="1" x14ac:dyDescent="0.25">
      <c r="A31" s="543">
        <v>2303</v>
      </c>
      <c r="B31" s="392" t="s">
        <v>173</v>
      </c>
      <c r="C31" s="1261"/>
      <c r="D31" s="1261"/>
      <c r="E31" s="1261"/>
      <c r="F31" s="1261"/>
      <c r="G31" s="6"/>
    </row>
    <row r="32" spans="1:7" ht="39" customHeight="1" x14ac:dyDescent="0.25">
      <c r="A32" s="543">
        <v>230301</v>
      </c>
      <c r="B32" s="392" t="s">
        <v>174</v>
      </c>
      <c r="C32" s="1261"/>
      <c r="D32" s="1261"/>
      <c r="E32" s="1261"/>
      <c r="F32" s="1261"/>
      <c r="G32" s="6"/>
    </row>
    <row r="33" spans="1:7" ht="33" customHeight="1" x14ac:dyDescent="0.25">
      <c r="A33" s="539">
        <v>23030101</v>
      </c>
      <c r="B33" s="396" t="s">
        <v>909</v>
      </c>
      <c r="C33" s="1258">
        <v>52109889</v>
      </c>
      <c r="D33" s="1256">
        <v>15775000</v>
      </c>
      <c r="E33" s="1258">
        <v>40000000</v>
      </c>
      <c r="F33" s="1257">
        <v>300000000</v>
      </c>
      <c r="G33" s="6"/>
    </row>
    <row r="34" spans="1:7" ht="22.15" customHeight="1" x14ac:dyDescent="0.25">
      <c r="A34" s="539">
        <v>23030107</v>
      </c>
      <c r="B34" s="402" t="s">
        <v>540</v>
      </c>
      <c r="C34" s="1258">
        <v>0</v>
      </c>
      <c r="D34" s="1256">
        <v>0</v>
      </c>
      <c r="E34" s="1258">
        <v>0</v>
      </c>
      <c r="F34" s="1256">
        <v>40000000</v>
      </c>
      <c r="G34" s="6"/>
    </row>
    <row r="35" spans="1:7" ht="24" customHeight="1" x14ac:dyDescent="0.25">
      <c r="A35" s="539">
        <v>23030129</v>
      </c>
      <c r="B35" s="412" t="s">
        <v>558</v>
      </c>
      <c r="C35" s="1258">
        <v>0</v>
      </c>
      <c r="D35" s="1256">
        <v>0</v>
      </c>
      <c r="E35" s="1258">
        <v>0</v>
      </c>
      <c r="F35" s="1256">
        <v>150000000</v>
      </c>
      <c r="G35" s="6"/>
    </row>
    <row r="36" spans="1:7" s="8" customFormat="1" ht="25.5" customHeight="1" x14ac:dyDescent="0.25">
      <c r="A36" s="541"/>
      <c r="B36" s="1259" t="s">
        <v>7</v>
      </c>
      <c r="C36" s="1263">
        <f>SUM(C33:C35)</f>
        <v>52109889</v>
      </c>
      <c r="D36" s="1263">
        <f t="shared" ref="D36:F36" si="2">SUM(D33:D35)</f>
        <v>15775000</v>
      </c>
      <c r="E36" s="1263">
        <f t="shared" si="2"/>
        <v>40000000</v>
      </c>
      <c r="F36" s="1263">
        <f t="shared" si="2"/>
        <v>490000000</v>
      </c>
      <c r="G36" s="15"/>
    </row>
    <row r="37" spans="1:7" ht="25.5" customHeight="1" x14ac:dyDescent="0.25">
      <c r="A37" s="543">
        <v>2305</v>
      </c>
      <c r="B37" s="392" t="s">
        <v>71</v>
      </c>
      <c r="C37" s="1261"/>
      <c r="D37" s="1261"/>
      <c r="E37" s="1261"/>
      <c r="F37" s="1261"/>
      <c r="G37" s="6"/>
    </row>
    <row r="38" spans="1:7" ht="25.5" customHeight="1" x14ac:dyDescent="0.25">
      <c r="A38" s="543">
        <v>230501</v>
      </c>
      <c r="B38" s="392" t="s">
        <v>72</v>
      </c>
      <c r="C38" s="1261"/>
      <c r="D38" s="1261"/>
      <c r="E38" s="1261"/>
      <c r="F38" s="1261"/>
      <c r="G38" s="6"/>
    </row>
    <row r="39" spans="1:7" ht="29.25" customHeight="1" x14ac:dyDescent="0.25">
      <c r="A39" s="1195">
        <v>23050104</v>
      </c>
      <c r="B39" s="396" t="s">
        <v>910</v>
      </c>
      <c r="C39" s="1258">
        <v>50000000</v>
      </c>
      <c r="D39" s="1256">
        <v>9275000</v>
      </c>
      <c r="E39" s="1258">
        <v>20000000</v>
      </c>
      <c r="F39" s="1256">
        <v>180270000</v>
      </c>
      <c r="G39" s="6"/>
    </row>
    <row r="40" spans="1:7" ht="31.5" customHeight="1" x14ac:dyDescent="0.25">
      <c r="A40" s="1195">
        <v>23050109</v>
      </c>
      <c r="B40" s="396" t="s">
        <v>911</v>
      </c>
      <c r="C40" s="1258">
        <v>39970000</v>
      </c>
      <c r="D40" s="1256">
        <v>0</v>
      </c>
      <c r="E40" s="1258">
        <v>0</v>
      </c>
      <c r="F40" s="1256">
        <v>0</v>
      </c>
      <c r="G40" s="6"/>
    </row>
    <row r="41" spans="1:7" ht="25.5" customHeight="1" x14ac:dyDescent="0.25">
      <c r="A41" s="1195">
        <v>23050125</v>
      </c>
      <c r="B41" s="396" t="s">
        <v>912</v>
      </c>
      <c r="C41" s="1258">
        <v>0</v>
      </c>
      <c r="D41" s="1256">
        <v>0</v>
      </c>
      <c r="E41" s="1258">
        <v>0</v>
      </c>
      <c r="F41" s="1256">
        <v>0</v>
      </c>
      <c r="G41" s="6"/>
    </row>
    <row r="42" spans="1:7" ht="31.9" customHeight="1" x14ac:dyDescent="0.25">
      <c r="A42" s="1195">
        <v>23050146</v>
      </c>
      <c r="B42" s="396" t="s">
        <v>386</v>
      </c>
      <c r="C42" s="1258">
        <v>0</v>
      </c>
      <c r="D42" s="1256">
        <v>0</v>
      </c>
      <c r="E42" s="1258">
        <v>50000000</v>
      </c>
      <c r="F42" s="1256">
        <v>720000000</v>
      </c>
      <c r="G42" s="6"/>
    </row>
    <row r="43" spans="1:7" ht="27" customHeight="1" x14ac:dyDescent="0.25">
      <c r="A43" s="1195">
        <v>23050160</v>
      </c>
      <c r="B43" s="396" t="s">
        <v>913</v>
      </c>
      <c r="C43" s="1258">
        <v>0</v>
      </c>
      <c r="D43" s="1256">
        <v>14362500</v>
      </c>
      <c r="E43" s="1258">
        <v>40000000</v>
      </c>
      <c r="F43" s="1256">
        <v>0</v>
      </c>
      <c r="G43" s="6"/>
    </row>
    <row r="44" spans="1:7" s="23" customFormat="1" ht="27.75" customHeight="1" x14ac:dyDescent="0.25">
      <c r="A44" s="1195">
        <v>23050161</v>
      </c>
      <c r="B44" s="396" t="s">
        <v>1451</v>
      </c>
      <c r="C44" s="1258">
        <v>0</v>
      </c>
      <c r="D44" s="1256">
        <v>8342000</v>
      </c>
      <c r="E44" s="1258">
        <v>30000000</v>
      </c>
      <c r="F44" s="1256">
        <v>50000000</v>
      </c>
      <c r="G44" s="24"/>
    </row>
    <row r="45" spans="1:7" ht="34.5" customHeight="1" x14ac:dyDescent="0.25">
      <c r="A45" s="1195">
        <v>23050249</v>
      </c>
      <c r="B45" s="396" t="s">
        <v>1450</v>
      </c>
      <c r="C45" s="1258">
        <v>0</v>
      </c>
      <c r="D45" s="1256">
        <v>0</v>
      </c>
      <c r="E45" s="1258">
        <v>100000000</v>
      </c>
      <c r="F45" s="1256">
        <v>100000000</v>
      </c>
      <c r="G45" s="6"/>
    </row>
    <row r="46" spans="1:7" s="8" customFormat="1" ht="25.5" customHeight="1" x14ac:dyDescent="0.25">
      <c r="A46" s="544"/>
      <c r="B46" s="1259" t="s">
        <v>7</v>
      </c>
      <c r="C46" s="1263">
        <f>SUM(C39:C45)</f>
        <v>89970000</v>
      </c>
      <c r="D46" s="1263">
        <f t="shared" ref="D46:F46" si="3">SUM(D39:D45)</f>
        <v>31979500</v>
      </c>
      <c r="E46" s="1263">
        <f t="shared" si="3"/>
        <v>240000000</v>
      </c>
      <c r="F46" s="1263">
        <f t="shared" si="3"/>
        <v>1050270000</v>
      </c>
      <c r="G46" s="15"/>
    </row>
    <row r="47" spans="1:7" s="8" customFormat="1" ht="25.5" customHeight="1" x14ac:dyDescent="0.25">
      <c r="A47" s="544"/>
      <c r="B47" s="1259" t="s">
        <v>73</v>
      </c>
      <c r="C47" s="1264">
        <f>SUM(C20,C30,C36,C46)</f>
        <v>478152493</v>
      </c>
      <c r="D47" s="1264">
        <f t="shared" ref="D47:F47" si="4">SUM(D20,D30,D36,D46)</f>
        <v>1103319011</v>
      </c>
      <c r="E47" s="1264">
        <f t="shared" si="4"/>
        <v>2281575000</v>
      </c>
      <c r="F47" s="1264">
        <f t="shared" si="4"/>
        <v>4230145307</v>
      </c>
      <c r="G47" s="15"/>
    </row>
    <row r="48" spans="1:7" ht="25.5" customHeight="1" x14ac:dyDescent="0.25">
      <c r="A48" s="535">
        <v>23</v>
      </c>
      <c r="B48" s="463" t="s">
        <v>61</v>
      </c>
      <c r="C48" s="1265"/>
      <c r="D48" s="1265"/>
      <c r="E48" s="1265"/>
      <c r="F48" s="1265"/>
      <c r="G48" s="6"/>
    </row>
    <row r="49" spans="1:7" s="7" customFormat="1" ht="25.5" customHeight="1" x14ac:dyDescent="0.4">
      <c r="A49" s="537" t="s">
        <v>131</v>
      </c>
      <c r="B49" s="583" t="s">
        <v>123</v>
      </c>
      <c r="C49" s="1266"/>
      <c r="D49" s="1266"/>
      <c r="E49" s="1266"/>
      <c r="F49" s="1266"/>
      <c r="G49" s="375"/>
    </row>
    <row r="50" spans="1:7" ht="25.5" customHeight="1" x14ac:dyDescent="0.25">
      <c r="A50" s="538">
        <v>2301</v>
      </c>
      <c r="B50" s="392" t="s">
        <v>183</v>
      </c>
      <c r="C50" s="1255"/>
      <c r="D50" s="1255"/>
      <c r="E50" s="1255"/>
      <c r="F50" s="1255"/>
      <c r="G50" s="6"/>
    </row>
    <row r="51" spans="1:7" ht="25.5" customHeight="1" x14ac:dyDescent="0.25">
      <c r="A51" s="538">
        <v>230101</v>
      </c>
      <c r="B51" s="392" t="s">
        <v>184</v>
      </c>
      <c r="C51" s="1255"/>
      <c r="D51" s="1255"/>
      <c r="E51" s="1255"/>
      <c r="F51" s="1255"/>
      <c r="G51" s="6"/>
    </row>
    <row r="52" spans="1:7" ht="22.9" customHeight="1" x14ac:dyDescent="0.25">
      <c r="A52" s="539">
        <v>23010104</v>
      </c>
      <c r="B52" s="412" t="s">
        <v>562</v>
      </c>
      <c r="C52" s="1267">
        <v>0</v>
      </c>
      <c r="D52" s="1256">
        <v>0</v>
      </c>
      <c r="E52" s="1266">
        <v>200000</v>
      </c>
      <c r="F52" s="1256">
        <v>200000</v>
      </c>
      <c r="G52" s="6"/>
    </row>
    <row r="53" spans="1:7" ht="30" customHeight="1" x14ac:dyDescent="0.25">
      <c r="A53" s="539">
        <v>23010105</v>
      </c>
      <c r="B53" s="412" t="s">
        <v>475</v>
      </c>
      <c r="C53" s="1266">
        <v>20435402.32</v>
      </c>
      <c r="D53" s="1256">
        <v>0</v>
      </c>
      <c r="E53" s="1266">
        <v>28000000</v>
      </c>
      <c r="F53" s="1256">
        <v>48500000</v>
      </c>
      <c r="G53" s="384"/>
    </row>
    <row r="54" spans="1:7" ht="22.9" customHeight="1" x14ac:dyDescent="0.25">
      <c r="A54" s="539">
        <v>23010112</v>
      </c>
      <c r="B54" s="561" t="s">
        <v>769</v>
      </c>
      <c r="C54" s="1266">
        <v>0</v>
      </c>
      <c r="D54" s="1256">
        <v>0</v>
      </c>
      <c r="E54" s="1266">
        <v>2500000</v>
      </c>
      <c r="F54" s="1256">
        <v>5000000</v>
      </c>
      <c r="G54" s="6"/>
    </row>
    <row r="55" spans="1:7" ht="22.9" customHeight="1" x14ac:dyDescent="0.25">
      <c r="A55" s="539">
        <v>23010122</v>
      </c>
      <c r="B55" s="412" t="s">
        <v>478</v>
      </c>
      <c r="C55" s="1266">
        <v>0</v>
      </c>
      <c r="D55" s="1256">
        <v>0</v>
      </c>
      <c r="E55" s="1266">
        <v>2500000</v>
      </c>
      <c r="F55" s="1256">
        <v>10000000</v>
      </c>
      <c r="G55" s="6"/>
    </row>
    <row r="56" spans="1:7" ht="22.9" customHeight="1" x14ac:dyDescent="0.25">
      <c r="A56" s="539">
        <v>23010125</v>
      </c>
      <c r="B56" s="412" t="s">
        <v>479</v>
      </c>
      <c r="C56" s="1266">
        <v>0</v>
      </c>
      <c r="D56" s="1256">
        <v>0</v>
      </c>
      <c r="E56" s="1266">
        <v>200000</v>
      </c>
      <c r="F56" s="1256">
        <v>400000</v>
      </c>
      <c r="G56" s="6"/>
    </row>
    <row r="57" spans="1:7" ht="22.9" customHeight="1" x14ac:dyDescent="0.25">
      <c r="A57" s="539">
        <v>23010128</v>
      </c>
      <c r="B57" s="412" t="s">
        <v>102</v>
      </c>
      <c r="C57" s="1266">
        <v>0</v>
      </c>
      <c r="D57" s="1256">
        <v>1135581</v>
      </c>
      <c r="E57" s="1266">
        <v>1500000</v>
      </c>
      <c r="F57" s="1256">
        <v>2000000</v>
      </c>
      <c r="G57" s="6"/>
    </row>
    <row r="58" spans="1:7" ht="36.75" customHeight="1" x14ac:dyDescent="0.25">
      <c r="A58" s="539">
        <v>23010140</v>
      </c>
      <c r="B58" s="412" t="s">
        <v>156</v>
      </c>
      <c r="C58" s="1266">
        <v>0</v>
      </c>
      <c r="D58" s="1256">
        <v>0</v>
      </c>
      <c r="E58" s="1266">
        <v>5000000</v>
      </c>
      <c r="F58" s="1256">
        <v>5000000</v>
      </c>
      <c r="G58" s="6"/>
    </row>
    <row r="59" spans="1:7" ht="22.9" customHeight="1" x14ac:dyDescent="0.25">
      <c r="A59" s="539">
        <v>23010141</v>
      </c>
      <c r="B59" s="412" t="s">
        <v>37</v>
      </c>
      <c r="C59" s="1266">
        <v>0</v>
      </c>
      <c r="D59" s="1256">
        <v>0</v>
      </c>
      <c r="E59" s="1266">
        <v>5000000</v>
      </c>
      <c r="F59" s="1256">
        <v>9000000</v>
      </c>
      <c r="G59" s="6"/>
    </row>
    <row r="60" spans="1:7" ht="22.9" customHeight="1" x14ac:dyDescent="0.25">
      <c r="A60" s="539">
        <v>23010142</v>
      </c>
      <c r="B60" s="561" t="s">
        <v>446</v>
      </c>
      <c r="C60" s="1266">
        <v>0</v>
      </c>
      <c r="D60" s="1256">
        <v>0</v>
      </c>
      <c r="E60" s="1266">
        <v>300000</v>
      </c>
      <c r="F60" s="1256">
        <v>600000</v>
      </c>
      <c r="G60" s="6"/>
    </row>
    <row r="61" spans="1:7" ht="22.9" customHeight="1" x14ac:dyDescent="0.25">
      <c r="A61" s="539">
        <v>23010143</v>
      </c>
      <c r="B61" s="561" t="s">
        <v>770</v>
      </c>
      <c r="C61" s="1266">
        <v>0</v>
      </c>
      <c r="D61" s="1256">
        <v>0</v>
      </c>
      <c r="E61" s="1266">
        <v>0</v>
      </c>
      <c r="F61" s="1256">
        <v>0</v>
      </c>
      <c r="G61" s="6"/>
    </row>
    <row r="62" spans="1:7" s="8" customFormat="1" ht="25.5" customHeight="1" x14ac:dyDescent="0.25">
      <c r="A62" s="541"/>
      <c r="B62" s="1259" t="s">
        <v>7</v>
      </c>
      <c r="C62" s="1268">
        <f>SUM(C52:C61)</f>
        <v>20435402.32</v>
      </c>
      <c r="D62" s="1268">
        <f t="shared" ref="D62" si="5">SUM(D52:D61)</f>
        <v>1135581</v>
      </c>
      <c r="E62" s="1268">
        <f t="shared" ref="E62:F62" si="6">SUM(E52:E61)</f>
        <v>45200000</v>
      </c>
      <c r="F62" s="1268">
        <f t="shared" si="6"/>
        <v>80700000</v>
      </c>
      <c r="G62" s="15"/>
    </row>
    <row r="63" spans="1:7" ht="25.5" customHeight="1" x14ac:dyDescent="0.25">
      <c r="A63" s="538">
        <v>2302</v>
      </c>
      <c r="B63" s="392" t="s">
        <v>172</v>
      </c>
      <c r="C63" s="1261"/>
      <c r="D63" s="1261"/>
      <c r="E63" s="1261"/>
      <c r="F63" s="1261"/>
      <c r="G63" s="6"/>
    </row>
    <row r="64" spans="1:7" ht="31.15" customHeight="1" x14ac:dyDescent="0.25">
      <c r="A64" s="538">
        <v>230201</v>
      </c>
      <c r="B64" s="392" t="s">
        <v>171</v>
      </c>
      <c r="C64" s="1261"/>
      <c r="D64" s="1261"/>
      <c r="E64" s="1261"/>
      <c r="F64" s="1261"/>
      <c r="G64" s="6"/>
    </row>
    <row r="65" spans="1:7" ht="22.9" customHeight="1" x14ac:dyDescent="0.25">
      <c r="A65" s="539">
        <v>23020101</v>
      </c>
      <c r="B65" s="562" t="s">
        <v>596</v>
      </c>
      <c r="C65" s="1266">
        <v>0</v>
      </c>
      <c r="D65" s="1256">
        <v>771218</v>
      </c>
      <c r="E65" s="1266">
        <v>200000000</v>
      </c>
      <c r="F65" s="1256">
        <v>200000000</v>
      </c>
      <c r="G65" s="6"/>
    </row>
    <row r="66" spans="1:7" ht="22.9" customHeight="1" x14ac:dyDescent="0.25">
      <c r="A66" s="539">
        <v>23020103</v>
      </c>
      <c r="B66" s="563" t="s">
        <v>876</v>
      </c>
      <c r="C66" s="1266">
        <v>0</v>
      </c>
      <c r="D66" s="1256">
        <v>0</v>
      </c>
      <c r="E66" s="1266">
        <v>1000000</v>
      </c>
      <c r="F66" s="1256">
        <v>2000000</v>
      </c>
      <c r="G66" s="6"/>
    </row>
    <row r="67" spans="1:7" ht="22.9" customHeight="1" x14ac:dyDescent="0.25">
      <c r="A67" s="539">
        <v>23020110</v>
      </c>
      <c r="B67" s="412" t="s">
        <v>3046</v>
      </c>
      <c r="C67" s="1266"/>
      <c r="D67" s="1256"/>
      <c r="E67" s="1266">
        <v>0</v>
      </c>
      <c r="F67" s="1256">
        <v>16500000</v>
      </c>
      <c r="G67" s="6"/>
    </row>
    <row r="68" spans="1:7" ht="31.5" customHeight="1" x14ac:dyDescent="0.25">
      <c r="A68" s="539">
        <v>23020118</v>
      </c>
      <c r="B68" s="563" t="s">
        <v>895</v>
      </c>
      <c r="C68" s="1266">
        <v>60929092</v>
      </c>
      <c r="D68" s="1256">
        <v>0</v>
      </c>
      <c r="E68" s="1266">
        <v>0</v>
      </c>
      <c r="F68" s="1256">
        <v>0</v>
      </c>
      <c r="G68" s="6"/>
    </row>
    <row r="69" spans="1:7" ht="23.25" customHeight="1" x14ac:dyDescent="0.25">
      <c r="A69" s="539">
        <v>23020124</v>
      </c>
      <c r="B69" s="412" t="s">
        <v>877</v>
      </c>
      <c r="C69" s="1266">
        <v>0</v>
      </c>
      <c r="D69" s="1256">
        <v>0</v>
      </c>
      <c r="E69" s="1266">
        <v>2000000</v>
      </c>
      <c r="F69" s="1256"/>
      <c r="G69" s="6"/>
    </row>
    <row r="70" spans="1:7" ht="23.25" customHeight="1" x14ac:dyDescent="0.25">
      <c r="A70" s="539">
        <v>23020169</v>
      </c>
      <c r="B70" s="560" t="s">
        <v>771</v>
      </c>
      <c r="C70" s="1266">
        <v>0</v>
      </c>
      <c r="D70" s="1256">
        <v>0</v>
      </c>
      <c r="E70" s="1266">
        <v>0</v>
      </c>
      <c r="F70" s="1256">
        <v>0</v>
      </c>
      <c r="G70" s="6"/>
    </row>
    <row r="71" spans="1:7" s="8" customFormat="1" ht="25.5" customHeight="1" x14ac:dyDescent="0.25">
      <c r="A71" s="541"/>
      <c r="B71" s="1259" t="s">
        <v>7</v>
      </c>
      <c r="C71" s="1260">
        <f>SUM(C65:C70)</f>
        <v>60929092</v>
      </c>
      <c r="D71" s="1260">
        <f>SUM(D65:D70)</f>
        <v>771218</v>
      </c>
      <c r="E71" s="1260">
        <f>SUM(E65:E70)</f>
        <v>203000000</v>
      </c>
      <c r="F71" s="1260">
        <f>SUM(F65:F70)</f>
        <v>218500000</v>
      </c>
      <c r="G71" s="15"/>
    </row>
    <row r="72" spans="1:7" ht="25.5" customHeight="1" x14ac:dyDescent="0.25">
      <c r="A72" s="543">
        <v>2303</v>
      </c>
      <c r="B72" s="392" t="s">
        <v>173</v>
      </c>
      <c r="C72" s="1261"/>
      <c r="D72" s="1261"/>
      <c r="E72" s="1261"/>
      <c r="F72" s="1261"/>
      <c r="G72" s="6"/>
    </row>
    <row r="73" spans="1:7" ht="32.25" customHeight="1" x14ac:dyDescent="0.25">
      <c r="A73" s="543">
        <v>230301</v>
      </c>
      <c r="B73" s="392" t="s">
        <v>174</v>
      </c>
      <c r="C73" s="1261"/>
      <c r="D73" s="1261"/>
      <c r="E73" s="1261"/>
      <c r="F73" s="1261"/>
      <c r="G73" s="6"/>
    </row>
    <row r="74" spans="1:7" ht="22.9" customHeight="1" x14ac:dyDescent="0.25">
      <c r="A74" s="539">
        <v>23030101</v>
      </c>
      <c r="B74" s="412" t="s">
        <v>775</v>
      </c>
      <c r="C74" s="1266">
        <v>25000000</v>
      </c>
      <c r="D74" s="1256">
        <v>0</v>
      </c>
      <c r="E74" s="1266">
        <v>1000000</v>
      </c>
      <c r="F74" s="1256">
        <v>2000000</v>
      </c>
      <c r="G74" s="6"/>
    </row>
    <row r="75" spans="1:7" ht="22.9" customHeight="1" x14ac:dyDescent="0.25">
      <c r="A75" s="539">
        <v>23030102</v>
      </c>
      <c r="B75" s="561" t="s">
        <v>772</v>
      </c>
      <c r="C75" s="1267">
        <v>0</v>
      </c>
      <c r="D75" s="1256">
        <v>0</v>
      </c>
      <c r="E75" s="1267">
        <v>600000</v>
      </c>
      <c r="F75" s="1256">
        <v>1200000</v>
      </c>
      <c r="G75" s="6"/>
    </row>
    <row r="76" spans="1:7" ht="22.9" customHeight="1" x14ac:dyDescent="0.25">
      <c r="A76" s="539">
        <v>23030118</v>
      </c>
      <c r="B76" s="412" t="s">
        <v>773</v>
      </c>
      <c r="C76" s="1267">
        <v>0</v>
      </c>
      <c r="D76" s="1256">
        <v>0</v>
      </c>
      <c r="E76" s="1267">
        <v>0</v>
      </c>
      <c r="F76" s="1256"/>
      <c r="G76" s="6"/>
    </row>
    <row r="77" spans="1:7" s="23" customFormat="1" ht="36" customHeight="1" x14ac:dyDescent="0.25">
      <c r="A77" s="539">
        <v>23030121</v>
      </c>
      <c r="B77" s="561" t="s">
        <v>3045</v>
      </c>
      <c r="C77" s="1238">
        <v>0</v>
      </c>
      <c r="D77" s="1256">
        <v>0</v>
      </c>
      <c r="E77" s="1238">
        <v>2000000</v>
      </c>
      <c r="F77" s="1256">
        <v>100000000</v>
      </c>
      <c r="G77" s="24"/>
    </row>
    <row r="78" spans="1:7" s="8" customFormat="1" ht="25.5" customHeight="1" x14ac:dyDescent="0.25">
      <c r="A78" s="541"/>
      <c r="B78" s="1259" t="s">
        <v>7</v>
      </c>
      <c r="C78" s="1268">
        <f>SUM(C74:C77)</f>
        <v>25000000</v>
      </c>
      <c r="D78" s="1268">
        <f t="shared" ref="D78" si="7">SUM(D74:D77)</f>
        <v>0</v>
      </c>
      <c r="E78" s="1268">
        <f t="shared" ref="E78:F78" si="8">SUM(E74:E77)</f>
        <v>3600000</v>
      </c>
      <c r="F78" s="1268">
        <f t="shared" si="8"/>
        <v>103200000</v>
      </c>
      <c r="G78" s="15"/>
    </row>
    <row r="79" spans="1:7" ht="25.5" customHeight="1" x14ac:dyDescent="0.25">
      <c r="A79" s="543">
        <v>2305</v>
      </c>
      <c r="B79" s="392" t="s">
        <v>71</v>
      </c>
      <c r="C79" s="1261"/>
      <c r="D79" s="1261"/>
      <c r="E79" s="1261"/>
      <c r="F79" s="1261"/>
      <c r="G79" s="6"/>
    </row>
    <row r="80" spans="1:7" ht="25.5" customHeight="1" x14ac:dyDescent="0.25">
      <c r="A80" s="543">
        <v>230501</v>
      </c>
      <c r="B80" s="392" t="s">
        <v>72</v>
      </c>
      <c r="C80" s="1261"/>
      <c r="D80" s="1261"/>
      <c r="E80" s="1261"/>
      <c r="F80" s="1261"/>
      <c r="G80" s="6"/>
    </row>
    <row r="81" spans="1:7" s="23" customFormat="1" ht="23.45" customHeight="1" x14ac:dyDescent="0.25">
      <c r="A81" s="539">
        <v>23050102</v>
      </c>
      <c r="B81" s="398" t="s">
        <v>604</v>
      </c>
      <c r="C81" s="1238">
        <v>0</v>
      </c>
      <c r="D81" s="1256">
        <v>0</v>
      </c>
      <c r="E81" s="1238">
        <v>1000000</v>
      </c>
      <c r="F81" s="1256">
        <v>2000000</v>
      </c>
      <c r="G81" s="24"/>
    </row>
    <row r="82" spans="1:7" ht="29.25" customHeight="1" x14ac:dyDescent="0.25">
      <c r="A82" s="539">
        <v>23050110</v>
      </c>
      <c r="B82" s="561" t="s">
        <v>104</v>
      </c>
      <c r="C82" s="1267">
        <v>0</v>
      </c>
      <c r="D82" s="1256">
        <v>0</v>
      </c>
      <c r="E82" s="1267">
        <v>4000000</v>
      </c>
      <c r="F82" s="1256">
        <v>5000000</v>
      </c>
      <c r="G82" s="6"/>
    </row>
    <row r="83" spans="1:7" s="8" customFormat="1" ht="25.5" customHeight="1" x14ac:dyDescent="0.25">
      <c r="A83" s="541"/>
      <c r="B83" s="1259" t="s">
        <v>7</v>
      </c>
      <c r="C83" s="1268">
        <f>SUM(C81:C82)</f>
        <v>0</v>
      </c>
      <c r="D83" s="1268">
        <f>SUM(D81:D82)</f>
        <v>0</v>
      </c>
      <c r="E83" s="1268">
        <f>SUM(E81:E82)</f>
        <v>5000000</v>
      </c>
      <c r="F83" s="1268">
        <f t="shared" ref="F83" si="9">SUM(F81:F82)</f>
        <v>7000000</v>
      </c>
      <c r="G83" s="15"/>
    </row>
    <row r="84" spans="1:7" s="8" customFormat="1" ht="25.5" customHeight="1" x14ac:dyDescent="0.25">
      <c r="A84" s="541"/>
      <c r="B84" s="1259" t="s">
        <v>73</v>
      </c>
      <c r="C84" s="1268">
        <f>SUM(C62,C71,C78,C83)</f>
        <v>106364494.31999999</v>
      </c>
      <c r="D84" s="1268">
        <f>SUM(D62,D71,D78,D83)</f>
        <v>1906799</v>
      </c>
      <c r="E84" s="1268">
        <f>SUM(E62,E71,E78,E83)</f>
        <v>256800000</v>
      </c>
      <c r="F84" s="1268">
        <f>SUM(F62,F71,F78,F83)</f>
        <v>409400000</v>
      </c>
      <c r="G84" s="15"/>
    </row>
    <row r="85" spans="1:7" ht="25.5" customHeight="1" x14ac:dyDescent="0.25">
      <c r="A85" s="535">
        <v>23</v>
      </c>
      <c r="B85" s="463" t="s">
        <v>61</v>
      </c>
      <c r="C85" s="1266"/>
      <c r="D85" s="1266"/>
      <c r="E85" s="1266"/>
      <c r="F85" s="1267"/>
      <c r="G85" s="6"/>
    </row>
    <row r="86" spans="1:7" s="7" customFormat="1" ht="24.75" customHeight="1" x14ac:dyDescent="0.4">
      <c r="A86" s="537" t="s">
        <v>132</v>
      </c>
      <c r="B86" s="1269" t="s">
        <v>124</v>
      </c>
      <c r="C86" s="1266"/>
      <c r="D86" s="1266"/>
      <c r="E86" s="1266"/>
      <c r="F86" s="1266"/>
      <c r="G86" s="375"/>
    </row>
    <row r="87" spans="1:7" s="6" customFormat="1" ht="25.5" customHeight="1" x14ac:dyDescent="0.25">
      <c r="A87" s="538">
        <v>2301</v>
      </c>
      <c r="B87" s="392" t="s">
        <v>183</v>
      </c>
      <c r="C87" s="1255"/>
      <c r="D87" s="1255"/>
      <c r="E87" s="1255"/>
      <c r="F87" s="1255"/>
    </row>
    <row r="88" spans="1:7" s="6" customFormat="1" ht="25.5" customHeight="1" x14ac:dyDescent="0.25">
      <c r="A88" s="538">
        <v>230101</v>
      </c>
      <c r="B88" s="392" t="s">
        <v>184</v>
      </c>
      <c r="C88" s="1255"/>
      <c r="D88" s="1255"/>
      <c r="E88" s="1255"/>
      <c r="F88" s="1255"/>
    </row>
    <row r="89" spans="1:7" s="6" customFormat="1" ht="21" customHeight="1" x14ac:dyDescent="0.25">
      <c r="A89" s="545">
        <v>23010104</v>
      </c>
      <c r="B89" s="402" t="s">
        <v>716</v>
      </c>
      <c r="C89" s="1266">
        <v>0</v>
      </c>
      <c r="D89" s="1256">
        <v>0</v>
      </c>
      <c r="E89" s="1266">
        <v>0</v>
      </c>
      <c r="F89" s="1256">
        <v>0</v>
      </c>
    </row>
    <row r="90" spans="1:7" s="6" customFormat="1" ht="33.75" customHeight="1" x14ac:dyDescent="0.25">
      <c r="A90" s="545">
        <v>23010105</v>
      </c>
      <c r="B90" s="402" t="s">
        <v>919</v>
      </c>
      <c r="C90" s="1266">
        <v>0</v>
      </c>
      <c r="D90" s="1256">
        <v>0</v>
      </c>
      <c r="E90" s="1266">
        <v>0</v>
      </c>
      <c r="F90" s="1256">
        <v>20000000</v>
      </c>
      <c r="G90" s="384"/>
    </row>
    <row r="91" spans="1:7" s="6" customFormat="1" ht="47.25" customHeight="1" x14ac:dyDescent="0.25">
      <c r="A91" s="545">
        <v>23010106</v>
      </c>
      <c r="B91" s="402" t="s">
        <v>920</v>
      </c>
      <c r="C91" s="1266">
        <v>0</v>
      </c>
      <c r="D91" s="1256">
        <v>0</v>
      </c>
      <c r="E91" s="1270">
        <v>37936300</v>
      </c>
      <c r="F91" s="1256">
        <v>0</v>
      </c>
    </row>
    <row r="92" spans="1:7" s="6" customFormat="1" ht="39" customHeight="1" x14ac:dyDescent="0.25">
      <c r="A92" s="540">
        <v>23010113</v>
      </c>
      <c r="B92" s="402" t="s">
        <v>921</v>
      </c>
      <c r="C92" s="1266">
        <v>0</v>
      </c>
      <c r="D92" s="1256">
        <v>0</v>
      </c>
      <c r="E92" s="1267">
        <v>775000</v>
      </c>
      <c r="F92" s="1256">
        <v>1050000</v>
      </c>
    </row>
    <row r="93" spans="1:7" s="6" customFormat="1" ht="37.5" customHeight="1" x14ac:dyDescent="0.25">
      <c r="A93" s="540">
        <v>23010119</v>
      </c>
      <c r="B93" s="402" t="s">
        <v>922</v>
      </c>
      <c r="C93" s="1266">
        <v>0</v>
      </c>
      <c r="D93" s="1256">
        <v>0</v>
      </c>
      <c r="E93" s="1266">
        <v>0</v>
      </c>
      <c r="F93" s="1256">
        <v>0</v>
      </c>
    </row>
    <row r="94" spans="1:7" s="6" customFormat="1" ht="23.25" customHeight="1" x14ac:dyDescent="0.25">
      <c r="A94" s="540">
        <v>23010140</v>
      </c>
      <c r="B94" s="402" t="s">
        <v>914</v>
      </c>
      <c r="C94" s="1266">
        <v>0</v>
      </c>
      <c r="D94" s="1256">
        <v>950000</v>
      </c>
      <c r="E94" s="1266">
        <v>5000000</v>
      </c>
      <c r="F94" s="1256">
        <v>410150</v>
      </c>
    </row>
    <row r="95" spans="1:7" s="6" customFormat="1" ht="36.75" customHeight="1" x14ac:dyDescent="0.25">
      <c r="A95" s="540">
        <v>23010144</v>
      </c>
      <c r="B95" s="402" t="s">
        <v>915</v>
      </c>
      <c r="C95" s="1266">
        <v>0</v>
      </c>
      <c r="D95" s="1256">
        <v>0</v>
      </c>
      <c r="E95" s="1270">
        <v>0</v>
      </c>
      <c r="F95" s="1256">
        <v>0</v>
      </c>
    </row>
    <row r="96" spans="1:7" s="6" customFormat="1" ht="21.75" customHeight="1" x14ac:dyDescent="0.25">
      <c r="A96" s="540">
        <v>23010145</v>
      </c>
      <c r="B96" s="402" t="s">
        <v>916</v>
      </c>
      <c r="C96" s="1266">
        <v>0</v>
      </c>
      <c r="D96" s="1256">
        <v>0</v>
      </c>
      <c r="E96" s="1270">
        <v>775000</v>
      </c>
      <c r="F96" s="1256">
        <v>0</v>
      </c>
    </row>
    <row r="97" spans="1:7" s="6" customFormat="1" ht="21.75" customHeight="1" x14ac:dyDescent="0.25">
      <c r="A97" s="540">
        <v>23010146</v>
      </c>
      <c r="B97" s="402" t="s">
        <v>917</v>
      </c>
      <c r="C97" s="1266">
        <v>0</v>
      </c>
      <c r="D97" s="1256">
        <v>0</v>
      </c>
      <c r="E97" s="1270">
        <v>5500000</v>
      </c>
      <c r="F97" s="1256">
        <v>0</v>
      </c>
    </row>
    <row r="98" spans="1:7" s="6" customFormat="1" ht="21.75" customHeight="1" x14ac:dyDescent="0.25">
      <c r="A98" s="540">
        <v>23010147</v>
      </c>
      <c r="B98" s="402" t="s">
        <v>918</v>
      </c>
      <c r="C98" s="1270">
        <v>9500000</v>
      </c>
      <c r="D98" s="1256">
        <v>0</v>
      </c>
      <c r="E98" s="1270">
        <v>10268175</v>
      </c>
      <c r="F98" s="1256">
        <v>0</v>
      </c>
    </row>
    <row r="99" spans="1:7" s="6" customFormat="1" ht="21.75" customHeight="1" x14ac:dyDescent="0.25">
      <c r="A99" s="540">
        <v>23010170</v>
      </c>
      <c r="B99" s="402" t="s">
        <v>1101</v>
      </c>
      <c r="C99" s="1256">
        <v>0</v>
      </c>
      <c r="D99" s="1256">
        <v>0</v>
      </c>
      <c r="E99" s="1256">
        <v>0</v>
      </c>
      <c r="F99" s="1256">
        <v>2000000</v>
      </c>
    </row>
    <row r="100" spans="1:7" s="8" customFormat="1" ht="25.5" customHeight="1" x14ac:dyDescent="0.25">
      <c r="A100" s="541"/>
      <c r="B100" s="473" t="s">
        <v>7</v>
      </c>
      <c r="C100" s="1268">
        <f>SUM(C89:C99)</f>
        <v>9500000</v>
      </c>
      <c r="D100" s="1268">
        <f t="shared" ref="D100:F100" si="10">SUM(D89:D99)</f>
        <v>950000</v>
      </c>
      <c r="E100" s="1268">
        <f t="shared" si="10"/>
        <v>60254475</v>
      </c>
      <c r="F100" s="1268">
        <f t="shared" si="10"/>
        <v>23460150</v>
      </c>
      <c r="G100" s="15"/>
    </row>
    <row r="101" spans="1:7" ht="23.25" customHeight="1" x14ac:dyDescent="0.25">
      <c r="A101" s="538">
        <v>2302</v>
      </c>
      <c r="B101" s="392" t="s">
        <v>172</v>
      </c>
      <c r="C101" s="1261"/>
      <c r="D101" s="1261"/>
      <c r="E101" s="1261"/>
      <c r="F101" s="1261"/>
      <c r="G101" s="6"/>
    </row>
    <row r="102" spans="1:7" ht="36.75" customHeight="1" x14ac:dyDescent="0.25">
      <c r="A102" s="538">
        <v>230201</v>
      </c>
      <c r="B102" s="392" t="s">
        <v>171</v>
      </c>
      <c r="C102" s="1261"/>
      <c r="D102" s="1261"/>
      <c r="E102" s="1261"/>
      <c r="F102" s="1261"/>
      <c r="G102" s="6"/>
    </row>
    <row r="103" spans="1:7" ht="23.25" customHeight="1" x14ac:dyDescent="0.25">
      <c r="A103" s="457">
        <v>23020300</v>
      </c>
      <c r="B103" s="47" t="s">
        <v>449</v>
      </c>
      <c r="C103" s="32"/>
      <c r="D103" s="32">
        <v>0</v>
      </c>
      <c r="E103" s="32">
        <v>0</v>
      </c>
      <c r="F103" s="32">
        <v>15268175</v>
      </c>
      <c r="G103" s="6"/>
    </row>
    <row r="104" spans="1:7" ht="21.6" customHeight="1" x14ac:dyDescent="0.25">
      <c r="A104" s="1271"/>
      <c r="B104" s="473" t="s">
        <v>7</v>
      </c>
      <c r="C104" s="1268">
        <f>SUM(C103)</f>
        <v>0</v>
      </c>
      <c r="D104" s="1268">
        <f t="shared" ref="D104:F104" si="11">SUM(D103)</f>
        <v>0</v>
      </c>
      <c r="E104" s="1268">
        <f t="shared" si="11"/>
        <v>0</v>
      </c>
      <c r="F104" s="1268">
        <f t="shared" si="11"/>
        <v>15268175</v>
      </c>
      <c r="G104" s="6"/>
    </row>
    <row r="105" spans="1:7" ht="25.5" customHeight="1" x14ac:dyDescent="0.25">
      <c r="A105" s="543">
        <v>2303</v>
      </c>
      <c r="B105" s="392" t="s">
        <v>173</v>
      </c>
      <c r="C105" s="1261"/>
      <c r="D105" s="1261"/>
      <c r="E105" s="1261"/>
      <c r="F105" s="1261"/>
      <c r="G105" s="6"/>
    </row>
    <row r="106" spans="1:7" ht="30.75" customHeight="1" x14ac:dyDescent="0.25">
      <c r="A106" s="543">
        <v>230301</v>
      </c>
      <c r="B106" s="392" t="s">
        <v>174</v>
      </c>
      <c r="C106" s="1261"/>
      <c r="D106" s="1261"/>
      <c r="E106" s="1261"/>
      <c r="F106" s="1261"/>
      <c r="G106" s="6"/>
    </row>
    <row r="107" spans="1:7" ht="22.5" customHeight="1" x14ac:dyDescent="0.25">
      <c r="A107" s="556">
        <v>23030121</v>
      </c>
      <c r="B107" s="564" t="s">
        <v>1102</v>
      </c>
      <c r="C107" s="1266"/>
      <c r="D107" s="1266">
        <v>0</v>
      </c>
      <c r="E107" s="1266">
        <v>0</v>
      </c>
      <c r="F107" s="1266">
        <v>5733932</v>
      </c>
      <c r="G107" s="6"/>
    </row>
    <row r="108" spans="1:7" ht="20.25" customHeight="1" x14ac:dyDescent="0.25">
      <c r="A108" s="1271"/>
      <c r="B108" s="473" t="s">
        <v>7</v>
      </c>
      <c r="C108" s="1268">
        <f>SUM(C107)</f>
        <v>0</v>
      </c>
      <c r="D108" s="1268">
        <f t="shared" ref="D108:F108" si="12">SUM(D107)</f>
        <v>0</v>
      </c>
      <c r="E108" s="1268">
        <f t="shared" si="12"/>
        <v>0</v>
      </c>
      <c r="F108" s="1268">
        <f t="shared" si="12"/>
        <v>5733932</v>
      </c>
      <c r="G108" s="6"/>
    </row>
    <row r="109" spans="1:7" ht="25.5" customHeight="1" x14ac:dyDescent="0.25">
      <c r="A109" s="543">
        <v>2305</v>
      </c>
      <c r="B109" s="392" t="s">
        <v>71</v>
      </c>
      <c r="C109" s="1261"/>
      <c r="D109" s="1261"/>
      <c r="E109" s="1261"/>
      <c r="F109" s="1261"/>
      <c r="G109" s="6"/>
    </row>
    <row r="110" spans="1:7" ht="25.5" customHeight="1" x14ac:dyDescent="0.25">
      <c r="A110" s="543">
        <v>230501</v>
      </c>
      <c r="B110" s="392" t="s">
        <v>72</v>
      </c>
      <c r="C110" s="1261"/>
      <c r="D110" s="1261"/>
      <c r="E110" s="1261"/>
      <c r="F110" s="1261"/>
      <c r="G110" s="6"/>
    </row>
    <row r="111" spans="1:7" x14ac:dyDescent="0.25">
      <c r="A111" s="539">
        <v>23050112</v>
      </c>
      <c r="B111" s="402" t="s">
        <v>79</v>
      </c>
      <c r="C111" s="1266">
        <v>0</v>
      </c>
      <c r="D111" s="1256">
        <v>0</v>
      </c>
      <c r="E111" s="1266">
        <v>0</v>
      </c>
      <c r="F111" s="1256">
        <v>0</v>
      </c>
      <c r="G111" s="6"/>
    </row>
    <row r="112" spans="1:7" ht="31.5" customHeight="1" x14ac:dyDescent="0.25">
      <c r="A112" s="539">
        <v>23050113</v>
      </c>
      <c r="B112" s="402" t="s">
        <v>923</v>
      </c>
      <c r="C112" s="1266">
        <v>0</v>
      </c>
      <c r="D112" s="1256">
        <v>0</v>
      </c>
      <c r="E112" s="1266">
        <v>0</v>
      </c>
      <c r="F112" s="1256">
        <v>0</v>
      </c>
      <c r="G112" s="6"/>
    </row>
    <row r="113" spans="1:7" ht="36" customHeight="1" x14ac:dyDescent="0.25">
      <c r="A113" s="539">
        <v>23050114</v>
      </c>
      <c r="B113" s="402" t="s">
        <v>80</v>
      </c>
      <c r="C113" s="1266">
        <v>0</v>
      </c>
      <c r="D113" s="1256">
        <v>0</v>
      </c>
      <c r="E113" s="1266">
        <v>0</v>
      </c>
      <c r="F113" s="1256">
        <v>0</v>
      </c>
      <c r="G113" s="6"/>
    </row>
    <row r="114" spans="1:7" s="23" customFormat="1" ht="33.75" customHeight="1" x14ac:dyDescent="0.25">
      <c r="A114" s="540">
        <v>23050224</v>
      </c>
      <c r="B114" s="402" t="s">
        <v>924</v>
      </c>
      <c r="C114" s="1266">
        <v>0</v>
      </c>
      <c r="D114" s="1256">
        <v>1500000</v>
      </c>
      <c r="E114" s="1266">
        <v>24207750</v>
      </c>
      <c r="F114" s="1256">
        <v>5000000</v>
      </c>
      <c r="G114" s="24"/>
    </row>
    <row r="115" spans="1:7" s="23" customFormat="1" ht="35.25" customHeight="1" x14ac:dyDescent="0.25">
      <c r="A115" s="540">
        <v>23050248</v>
      </c>
      <c r="B115" s="402" t="s">
        <v>925</v>
      </c>
      <c r="C115" s="1266">
        <v>0</v>
      </c>
      <c r="D115" s="1256">
        <v>0</v>
      </c>
      <c r="E115" s="1266">
        <v>0</v>
      </c>
      <c r="F115" s="1256">
        <v>0</v>
      </c>
      <c r="G115" s="24"/>
    </row>
    <row r="116" spans="1:7" s="8" customFormat="1" ht="22.5" customHeight="1" x14ac:dyDescent="0.25">
      <c r="A116" s="541"/>
      <c r="B116" s="1259" t="s">
        <v>7</v>
      </c>
      <c r="C116" s="1268">
        <f>SUM(C111:C115)</f>
        <v>0</v>
      </c>
      <c r="D116" s="1268">
        <f t="shared" ref="D116:F116" si="13">SUM(D111:D115)</f>
        <v>1500000</v>
      </c>
      <c r="E116" s="1268">
        <f t="shared" si="13"/>
        <v>24207750</v>
      </c>
      <c r="F116" s="1268">
        <f t="shared" si="13"/>
        <v>5000000</v>
      </c>
      <c r="G116" s="15"/>
    </row>
    <row r="117" spans="1:7" s="8" customFormat="1" ht="22.5" customHeight="1" x14ac:dyDescent="0.25">
      <c r="A117" s="541"/>
      <c r="B117" s="1259" t="s">
        <v>73</v>
      </c>
      <c r="C117" s="1268">
        <f>SUM(C100,C104,C108,C116)</f>
        <v>9500000</v>
      </c>
      <c r="D117" s="1268">
        <f t="shared" ref="D117:F117" si="14">SUM(D100,D104,D108,D116)</f>
        <v>2450000</v>
      </c>
      <c r="E117" s="1268">
        <f t="shared" si="14"/>
        <v>84462225</v>
      </c>
      <c r="F117" s="1268">
        <f t="shared" si="14"/>
        <v>49462257</v>
      </c>
      <c r="G117" s="15"/>
    </row>
    <row r="118" spans="1:7" ht="21" customHeight="1" x14ac:dyDescent="0.25">
      <c r="A118" s="535">
        <v>23</v>
      </c>
      <c r="B118" s="463" t="s">
        <v>61</v>
      </c>
      <c r="C118" s="1266"/>
      <c r="D118" s="1266"/>
      <c r="E118" s="1266"/>
      <c r="F118" s="1267"/>
      <c r="G118" s="6"/>
    </row>
    <row r="119" spans="1:7" s="7" customFormat="1" ht="21" customHeight="1" x14ac:dyDescent="0.4">
      <c r="A119" s="537" t="s">
        <v>696</v>
      </c>
      <c r="B119" s="1269" t="s">
        <v>745</v>
      </c>
      <c r="C119" s="1266"/>
      <c r="D119" s="1266"/>
      <c r="E119" s="1266"/>
      <c r="F119" s="1266"/>
      <c r="G119" s="375"/>
    </row>
    <row r="120" spans="1:7" s="6" customFormat="1" ht="21" customHeight="1" x14ac:dyDescent="0.25">
      <c r="A120" s="538">
        <v>2301</v>
      </c>
      <c r="B120" s="392" t="s">
        <v>183</v>
      </c>
      <c r="C120" s="1255"/>
      <c r="D120" s="1255"/>
      <c r="E120" s="1255"/>
      <c r="F120" s="1255"/>
    </row>
    <row r="121" spans="1:7" s="6" customFormat="1" ht="21" customHeight="1" x14ac:dyDescent="0.25">
      <c r="A121" s="538">
        <v>230101</v>
      </c>
      <c r="B121" s="392" t="s">
        <v>184</v>
      </c>
      <c r="C121" s="1255"/>
      <c r="D121" s="1255"/>
      <c r="E121" s="1255"/>
      <c r="F121" s="1255"/>
    </row>
    <row r="122" spans="1:7" s="24" customFormat="1" ht="21" customHeight="1" x14ac:dyDescent="0.25">
      <c r="A122" s="540">
        <v>23010105</v>
      </c>
      <c r="B122" s="398" t="s">
        <v>475</v>
      </c>
      <c r="C122" s="1266">
        <v>0</v>
      </c>
      <c r="D122" s="1256">
        <v>0</v>
      </c>
      <c r="E122" s="1266">
        <v>0</v>
      </c>
      <c r="F122" s="1266">
        <v>4121450</v>
      </c>
      <c r="G122" s="385"/>
    </row>
    <row r="123" spans="1:7" s="24" customFormat="1" ht="21" customHeight="1" x14ac:dyDescent="0.25">
      <c r="A123" s="540">
        <v>23010112</v>
      </c>
      <c r="B123" s="398" t="s">
        <v>768</v>
      </c>
      <c r="C123" s="1266">
        <v>0</v>
      </c>
      <c r="D123" s="1256">
        <v>0</v>
      </c>
      <c r="E123" s="1266">
        <v>0</v>
      </c>
      <c r="F123" s="1256">
        <v>0</v>
      </c>
    </row>
    <row r="124" spans="1:7" s="24" customFormat="1" ht="21" customHeight="1" x14ac:dyDescent="0.25">
      <c r="A124" s="540">
        <v>23010113</v>
      </c>
      <c r="B124" s="398" t="s">
        <v>394</v>
      </c>
      <c r="C124" s="1266">
        <v>0</v>
      </c>
      <c r="D124" s="1256">
        <v>0</v>
      </c>
      <c r="E124" s="1266">
        <v>0</v>
      </c>
      <c r="F124" s="1256">
        <v>0</v>
      </c>
    </row>
    <row r="125" spans="1:7" s="24" customFormat="1" ht="21" customHeight="1" x14ac:dyDescent="0.25">
      <c r="A125" s="540">
        <v>23010119</v>
      </c>
      <c r="B125" s="398" t="s">
        <v>650</v>
      </c>
      <c r="C125" s="1266">
        <v>0</v>
      </c>
      <c r="D125" s="1256">
        <v>0</v>
      </c>
      <c r="E125" s="1266">
        <v>0</v>
      </c>
      <c r="F125" s="1256">
        <v>0</v>
      </c>
    </row>
    <row r="126" spans="1:7" s="24" customFormat="1" ht="36.75" customHeight="1" x14ac:dyDescent="0.25">
      <c r="A126" s="540">
        <v>23010153</v>
      </c>
      <c r="B126" s="398" t="s">
        <v>847</v>
      </c>
      <c r="C126" s="1266">
        <v>0</v>
      </c>
      <c r="D126" s="1256">
        <v>5592506</v>
      </c>
      <c r="E126" s="1266">
        <v>20000000</v>
      </c>
      <c r="F126" s="1266">
        <v>100000000</v>
      </c>
    </row>
    <row r="127" spans="1:7" s="8" customFormat="1" ht="25.5" customHeight="1" x14ac:dyDescent="0.25">
      <c r="A127" s="541"/>
      <c r="B127" s="473" t="s">
        <v>7</v>
      </c>
      <c r="C127" s="1268">
        <f>SUM(C122:C126)</f>
        <v>0</v>
      </c>
      <c r="D127" s="1268">
        <f>SUM(D122:D126)</f>
        <v>5592506</v>
      </c>
      <c r="E127" s="1268">
        <f>SUM(E122:E126)</f>
        <v>20000000</v>
      </c>
      <c r="F127" s="1268">
        <f t="shared" ref="F127" si="15">SUM(F122:F126)</f>
        <v>104121450</v>
      </c>
      <c r="G127" s="15"/>
    </row>
    <row r="128" spans="1:7" ht="23.25" customHeight="1" x14ac:dyDescent="0.25">
      <c r="A128" s="538">
        <v>2302</v>
      </c>
      <c r="B128" s="392" t="s">
        <v>172</v>
      </c>
      <c r="C128" s="1261"/>
      <c r="D128" s="1261"/>
      <c r="E128" s="1261"/>
      <c r="F128" s="1261"/>
      <c r="G128" s="6"/>
    </row>
    <row r="129" spans="1:7" ht="28.5" customHeight="1" x14ac:dyDescent="0.25">
      <c r="A129" s="538">
        <v>230201</v>
      </c>
      <c r="B129" s="392" t="s">
        <v>171</v>
      </c>
      <c r="C129" s="1261"/>
      <c r="D129" s="1261"/>
      <c r="E129" s="1261"/>
      <c r="F129" s="1261"/>
      <c r="G129" s="6"/>
    </row>
    <row r="130" spans="1:7" ht="11.25" customHeight="1" x14ac:dyDescent="0.25">
      <c r="A130" s="539"/>
      <c r="B130" s="565"/>
      <c r="C130" s="1272"/>
      <c r="D130" s="1272"/>
      <c r="E130" s="1272"/>
      <c r="F130" s="1272"/>
      <c r="G130" s="6"/>
    </row>
    <row r="131" spans="1:7" ht="25.5" customHeight="1" x14ac:dyDescent="0.25">
      <c r="A131" s="543">
        <v>2303</v>
      </c>
      <c r="B131" s="392" t="s">
        <v>173</v>
      </c>
      <c r="C131" s="1261"/>
      <c r="D131" s="1261"/>
      <c r="E131" s="1261"/>
      <c r="F131" s="1261"/>
      <c r="G131" s="6"/>
    </row>
    <row r="132" spans="1:7" ht="31.5" customHeight="1" x14ac:dyDescent="0.25">
      <c r="A132" s="543">
        <v>230301</v>
      </c>
      <c r="B132" s="392" t="s">
        <v>174</v>
      </c>
      <c r="C132" s="1261"/>
      <c r="D132" s="1261"/>
      <c r="E132" s="1261"/>
      <c r="F132" s="1261"/>
      <c r="G132" s="6"/>
    </row>
    <row r="133" spans="1:7" s="23" customFormat="1" ht="12.75" customHeight="1" x14ac:dyDescent="0.25">
      <c r="A133" s="540"/>
      <c r="B133" s="566"/>
      <c r="C133" s="592"/>
      <c r="D133" s="592"/>
      <c r="E133" s="592"/>
      <c r="F133" s="1273"/>
      <c r="G133" s="24"/>
    </row>
    <row r="134" spans="1:7" ht="25.5" customHeight="1" x14ac:dyDescent="0.25">
      <c r="A134" s="543">
        <v>2305</v>
      </c>
      <c r="B134" s="392" t="s">
        <v>71</v>
      </c>
      <c r="C134" s="1261"/>
      <c r="D134" s="1261"/>
      <c r="E134" s="1261"/>
      <c r="F134" s="1261"/>
      <c r="G134" s="6"/>
    </row>
    <row r="135" spans="1:7" ht="25.5" customHeight="1" x14ac:dyDescent="0.25">
      <c r="A135" s="543">
        <v>230501</v>
      </c>
      <c r="B135" s="392" t="s">
        <v>72</v>
      </c>
      <c r="C135" s="1261"/>
      <c r="D135" s="1261"/>
      <c r="E135" s="1261"/>
      <c r="F135" s="1261"/>
      <c r="G135" s="6"/>
    </row>
    <row r="136" spans="1:7" s="23" customFormat="1" ht="15.75" customHeight="1" x14ac:dyDescent="0.25">
      <c r="A136" s="540"/>
      <c r="B136" s="398"/>
      <c r="C136" s="592"/>
      <c r="D136" s="592"/>
      <c r="E136" s="592"/>
      <c r="F136" s="1273"/>
      <c r="G136" s="24"/>
    </row>
    <row r="137" spans="1:7" s="8" customFormat="1" ht="25.5" customHeight="1" x14ac:dyDescent="0.25">
      <c r="A137" s="541"/>
      <c r="B137" s="1259" t="s">
        <v>73</v>
      </c>
      <c r="C137" s="1268">
        <f>SUM(C127)</f>
        <v>0</v>
      </c>
      <c r="D137" s="1268">
        <f t="shared" ref="D137:F137" si="16">SUM(D127)</f>
        <v>5592506</v>
      </c>
      <c r="E137" s="1268">
        <f t="shared" si="16"/>
        <v>20000000</v>
      </c>
      <c r="F137" s="1268">
        <f t="shared" si="16"/>
        <v>104121450</v>
      </c>
      <c r="G137" s="15"/>
    </row>
    <row r="138" spans="1:7" ht="24" customHeight="1" x14ac:dyDescent="0.25">
      <c r="A138" s="535">
        <v>23</v>
      </c>
      <c r="B138" s="463" t="s">
        <v>61</v>
      </c>
      <c r="C138" s="1266"/>
      <c r="D138" s="1266"/>
      <c r="E138" s="1266"/>
      <c r="F138" s="1267"/>
      <c r="G138" s="6"/>
    </row>
    <row r="139" spans="1:7" s="7" customFormat="1" ht="22.9" customHeight="1" x14ac:dyDescent="0.4">
      <c r="A139" s="537" t="s">
        <v>697</v>
      </c>
      <c r="B139" s="1269" t="s">
        <v>698</v>
      </c>
      <c r="C139" s="1266"/>
      <c r="D139" s="1266"/>
      <c r="E139" s="1266"/>
      <c r="F139" s="1266"/>
      <c r="G139" s="375"/>
    </row>
    <row r="140" spans="1:7" s="6" customFormat="1" ht="25.5" customHeight="1" x14ac:dyDescent="0.25">
      <c r="A140" s="538">
        <v>2301</v>
      </c>
      <c r="B140" s="392" t="s">
        <v>183</v>
      </c>
      <c r="C140" s="1255"/>
      <c r="D140" s="1255"/>
      <c r="E140" s="1255"/>
      <c r="F140" s="1255"/>
    </row>
    <row r="141" spans="1:7" s="6" customFormat="1" ht="25.5" customHeight="1" x14ac:dyDescent="0.25">
      <c r="A141" s="538">
        <v>230101</v>
      </c>
      <c r="B141" s="392" t="s">
        <v>184</v>
      </c>
      <c r="C141" s="1255"/>
      <c r="D141" s="1255"/>
      <c r="E141" s="1255"/>
      <c r="F141" s="1255"/>
    </row>
    <row r="142" spans="1:7" s="24" customFormat="1" ht="22.9" customHeight="1" x14ac:dyDescent="0.25">
      <c r="A142" s="540">
        <v>23010106</v>
      </c>
      <c r="B142" s="398" t="s">
        <v>721</v>
      </c>
      <c r="C142" s="1256">
        <v>0</v>
      </c>
      <c r="D142" s="1256">
        <v>0</v>
      </c>
      <c r="E142" s="1274">
        <v>43500000</v>
      </c>
      <c r="F142" s="592">
        <v>0</v>
      </c>
    </row>
    <row r="143" spans="1:7" s="24" customFormat="1" ht="47.25" customHeight="1" x14ac:dyDescent="0.25">
      <c r="A143" s="540">
        <v>23010153</v>
      </c>
      <c r="B143" s="398" t="s">
        <v>983</v>
      </c>
      <c r="C143" s="1256">
        <v>0</v>
      </c>
      <c r="D143" s="1256">
        <v>0</v>
      </c>
      <c r="E143" s="592">
        <v>0</v>
      </c>
      <c r="F143" s="592">
        <v>138673166</v>
      </c>
    </row>
    <row r="144" spans="1:7" s="8" customFormat="1" ht="25.5" customHeight="1" x14ac:dyDescent="0.25">
      <c r="A144" s="541"/>
      <c r="B144" s="473" t="s">
        <v>7</v>
      </c>
      <c r="C144" s="1268">
        <f>SUM(C142:C143)</f>
        <v>0</v>
      </c>
      <c r="D144" s="1268">
        <f t="shared" ref="D144:F144" si="17">SUM(D142:D143)</f>
        <v>0</v>
      </c>
      <c r="E144" s="1268">
        <f t="shared" si="17"/>
        <v>43500000</v>
      </c>
      <c r="F144" s="1268">
        <f t="shared" si="17"/>
        <v>138673166</v>
      </c>
      <c r="G144" s="15"/>
    </row>
    <row r="145" spans="1:7" ht="25.5" customHeight="1" x14ac:dyDescent="0.25">
      <c r="A145" s="538">
        <v>2302</v>
      </c>
      <c r="B145" s="392" t="s">
        <v>172</v>
      </c>
      <c r="C145" s="1261"/>
      <c r="D145" s="1261"/>
      <c r="E145" s="1261"/>
      <c r="F145" s="1261"/>
      <c r="G145" s="6"/>
    </row>
    <row r="146" spans="1:7" ht="27.75" customHeight="1" x14ac:dyDescent="0.25">
      <c r="A146" s="538">
        <v>230201</v>
      </c>
      <c r="B146" s="392" t="s">
        <v>171</v>
      </c>
      <c r="C146" s="1261"/>
      <c r="D146" s="1261"/>
      <c r="E146" s="1261"/>
      <c r="F146" s="1261"/>
      <c r="G146" s="6"/>
    </row>
    <row r="147" spans="1:7" ht="22.5" customHeight="1" x14ac:dyDescent="0.25">
      <c r="A147" s="539"/>
      <c r="B147" s="565"/>
      <c r="C147" s="1272"/>
      <c r="D147" s="1272"/>
      <c r="E147" s="1272"/>
      <c r="F147" s="1272"/>
      <c r="G147" s="6"/>
    </row>
    <row r="148" spans="1:7" ht="25.5" customHeight="1" x14ac:dyDescent="0.25">
      <c r="A148" s="543">
        <v>2303</v>
      </c>
      <c r="B148" s="392" t="s">
        <v>173</v>
      </c>
      <c r="C148" s="1261"/>
      <c r="D148" s="1261"/>
      <c r="E148" s="1261"/>
      <c r="F148" s="1261"/>
      <c r="G148" s="6"/>
    </row>
    <row r="149" spans="1:7" ht="25.5" customHeight="1" x14ac:dyDescent="0.25">
      <c r="A149" s="543">
        <v>230301</v>
      </c>
      <c r="B149" s="392" t="s">
        <v>174</v>
      </c>
      <c r="C149" s="1261"/>
      <c r="D149" s="1261"/>
      <c r="E149" s="1261"/>
      <c r="F149" s="1261"/>
      <c r="G149" s="6"/>
    </row>
    <row r="150" spans="1:7" s="23" customFormat="1" ht="25.9" customHeight="1" x14ac:dyDescent="0.25">
      <c r="A150" s="540">
        <v>23030121</v>
      </c>
      <c r="B150" s="566" t="s">
        <v>774</v>
      </c>
      <c r="C150" s="592">
        <v>0</v>
      </c>
      <c r="D150" s="1256">
        <v>0</v>
      </c>
      <c r="E150" s="1256">
        <v>0</v>
      </c>
      <c r="F150" s="592">
        <v>0</v>
      </c>
      <c r="G150" s="24"/>
    </row>
    <row r="151" spans="1:7" s="8" customFormat="1" ht="22.15" customHeight="1" x14ac:dyDescent="0.25">
      <c r="A151" s="541"/>
      <c r="B151" s="1259" t="s">
        <v>7</v>
      </c>
      <c r="C151" s="1268">
        <f>SUM(C150:C150)</f>
        <v>0</v>
      </c>
      <c r="D151" s="1268">
        <f>SUM(D150:D150)</f>
        <v>0</v>
      </c>
      <c r="E151" s="1268">
        <f t="shared" ref="E151:F151" si="18">SUM(E150:E150)</f>
        <v>0</v>
      </c>
      <c r="F151" s="1268">
        <f t="shared" si="18"/>
        <v>0</v>
      </c>
      <c r="G151" s="15"/>
    </row>
    <row r="152" spans="1:7" ht="24.75" customHeight="1" x14ac:dyDescent="0.25">
      <c r="A152" s="543">
        <v>2305</v>
      </c>
      <c r="B152" s="392" t="s">
        <v>71</v>
      </c>
      <c r="C152" s="1261"/>
      <c r="D152" s="1261"/>
      <c r="E152" s="1261"/>
      <c r="F152" s="1261"/>
      <c r="G152" s="6"/>
    </row>
    <row r="153" spans="1:7" ht="25.5" customHeight="1" x14ac:dyDescent="0.25">
      <c r="A153" s="543">
        <v>230501</v>
      </c>
      <c r="B153" s="392" t="s">
        <v>72</v>
      </c>
      <c r="C153" s="1261"/>
      <c r="D153" s="1261"/>
      <c r="E153" s="1261"/>
      <c r="F153" s="1261"/>
      <c r="G153" s="6"/>
    </row>
    <row r="154" spans="1:7" s="23" customFormat="1" ht="22.5" customHeight="1" x14ac:dyDescent="0.25">
      <c r="A154" s="540">
        <v>23050165</v>
      </c>
      <c r="B154" s="398" t="s">
        <v>984</v>
      </c>
      <c r="C154" s="1273">
        <v>0</v>
      </c>
      <c r="D154" s="1256">
        <v>0</v>
      </c>
      <c r="E154" s="1273">
        <v>0</v>
      </c>
      <c r="F154" s="1256">
        <v>0</v>
      </c>
      <c r="G154" s="24"/>
    </row>
    <row r="155" spans="1:7" s="23" customFormat="1" ht="25.15" customHeight="1" x14ac:dyDescent="0.25">
      <c r="A155" s="540">
        <v>23050166</v>
      </c>
      <c r="B155" s="398" t="s">
        <v>985</v>
      </c>
      <c r="C155" s="1273">
        <v>0</v>
      </c>
      <c r="D155" s="1256">
        <v>0</v>
      </c>
      <c r="E155" s="1273">
        <v>36000000</v>
      </c>
      <c r="F155" s="1256">
        <v>0</v>
      </c>
      <c r="G155" s="24"/>
    </row>
    <row r="156" spans="1:7" s="8" customFormat="1" ht="21.6" customHeight="1" x14ac:dyDescent="0.25">
      <c r="A156" s="541"/>
      <c r="B156" s="1259" t="s">
        <v>7</v>
      </c>
      <c r="C156" s="1268">
        <f>SUM(C154:C155)</f>
        <v>0</v>
      </c>
      <c r="D156" s="1268">
        <f t="shared" ref="D156:F156" si="19">SUM(D154:D155)</f>
        <v>0</v>
      </c>
      <c r="E156" s="1268">
        <f t="shared" si="19"/>
        <v>36000000</v>
      </c>
      <c r="F156" s="1268">
        <f t="shared" si="19"/>
        <v>0</v>
      </c>
      <c r="G156" s="15"/>
    </row>
    <row r="157" spans="1:7" s="8" customFormat="1" ht="21.6" customHeight="1" x14ac:dyDescent="0.25">
      <c r="A157" s="541"/>
      <c r="B157" s="1259" t="s">
        <v>73</v>
      </c>
      <c r="C157" s="1268">
        <f>SUM(C144,C151,C156)</f>
        <v>0</v>
      </c>
      <c r="D157" s="1268">
        <f t="shared" ref="D157:F157" si="20">SUM(D144,D151,D156)</f>
        <v>0</v>
      </c>
      <c r="E157" s="1268">
        <f t="shared" si="20"/>
        <v>79500000</v>
      </c>
      <c r="F157" s="1268">
        <f t="shared" si="20"/>
        <v>138673166</v>
      </c>
      <c r="G157" s="15"/>
    </row>
    <row r="158" spans="1:7" ht="24" customHeight="1" x14ac:dyDescent="0.25">
      <c r="A158" s="535">
        <v>23</v>
      </c>
      <c r="B158" s="463" t="s">
        <v>61</v>
      </c>
      <c r="C158" s="1266"/>
      <c r="D158" s="1266"/>
      <c r="E158" s="1266"/>
      <c r="F158" s="1267"/>
      <c r="G158" s="6"/>
    </row>
    <row r="159" spans="1:7" s="7" customFormat="1" ht="30" customHeight="1" x14ac:dyDescent="0.4">
      <c r="A159" s="537" t="s">
        <v>699</v>
      </c>
      <c r="B159" s="1269" t="s">
        <v>746</v>
      </c>
      <c r="C159" s="1266"/>
      <c r="D159" s="1266"/>
      <c r="E159" s="1266"/>
      <c r="F159" s="1266"/>
      <c r="G159" s="375"/>
    </row>
    <row r="160" spans="1:7" s="6" customFormat="1" ht="25.5" customHeight="1" x14ac:dyDescent="0.25">
      <c r="A160" s="538">
        <v>2301</v>
      </c>
      <c r="B160" s="392" t="s">
        <v>183</v>
      </c>
      <c r="C160" s="1255"/>
      <c r="D160" s="1255"/>
      <c r="E160" s="1255"/>
      <c r="F160" s="1255"/>
    </row>
    <row r="161" spans="1:7" s="6" customFormat="1" ht="25.5" customHeight="1" x14ac:dyDescent="0.25">
      <c r="A161" s="538">
        <v>230101</v>
      </c>
      <c r="B161" s="392" t="s">
        <v>184</v>
      </c>
      <c r="C161" s="1255"/>
      <c r="D161" s="1255"/>
      <c r="E161" s="1255"/>
      <c r="F161" s="1255"/>
    </row>
    <row r="162" spans="1:7" s="24" customFormat="1" ht="24" customHeight="1" x14ac:dyDescent="0.25">
      <c r="A162" s="540">
        <v>23010169</v>
      </c>
      <c r="B162" s="398" t="s">
        <v>848</v>
      </c>
      <c r="C162" s="592">
        <v>0</v>
      </c>
      <c r="D162" s="1256">
        <v>13187090</v>
      </c>
      <c r="E162" s="592">
        <v>72788000</v>
      </c>
      <c r="F162" s="592">
        <v>137441600</v>
      </c>
    </row>
    <row r="163" spans="1:7" s="8" customFormat="1" ht="25.5" customHeight="1" x14ac:dyDescent="0.25">
      <c r="A163" s="541"/>
      <c r="B163" s="473" t="s">
        <v>7</v>
      </c>
      <c r="C163" s="1268">
        <f>SUM(C162:C162)</f>
        <v>0</v>
      </c>
      <c r="D163" s="1268">
        <f t="shared" ref="D163:F163" si="21">SUM(D162:D162)</f>
        <v>13187090</v>
      </c>
      <c r="E163" s="1268">
        <f t="shared" si="21"/>
        <v>72788000</v>
      </c>
      <c r="F163" s="1268">
        <f t="shared" si="21"/>
        <v>137441600</v>
      </c>
      <c r="G163" s="15"/>
    </row>
    <row r="164" spans="1:7" ht="23.45" customHeight="1" x14ac:dyDescent="0.25">
      <c r="A164" s="538">
        <v>2302</v>
      </c>
      <c r="B164" s="392" t="s">
        <v>172</v>
      </c>
      <c r="C164" s="1261"/>
      <c r="D164" s="1261"/>
      <c r="E164" s="1261"/>
      <c r="F164" s="1261"/>
      <c r="G164" s="6"/>
    </row>
    <row r="165" spans="1:7" ht="36.75" customHeight="1" x14ac:dyDescent="0.25">
      <c r="A165" s="538">
        <v>230201</v>
      </c>
      <c r="B165" s="392" t="s">
        <v>171</v>
      </c>
      <c r="C165" s="1261"/>
      <c r="D165" s="1261"/>
      <c r="E165" s="1261"/>
      <c r="F165" s="1261"/>
      <c r="G165" s="6"/>
    </row>
    <row r="166" spans="1:7" ht="22.15" customHeight="1" x14ac:dyDescent="0.25">
      <c r="A166" s="539"/>
      <c r="B166" s="565"/>
      <c r="C166" s="1272"/>
      <c r="D166" s="1272"/>
      <c r="E166" s="1272"/>
      <c r="F166" s="1272"/>
      <c r="G166" s="6"/>
    </row>
    <row r="167" spans="1:7" ht="25.5" customHeight="1" x14ac:dyDescent="0.25">
      <c r="A167" s="543">
        <v>2303</v>
      </c>
      <c r="B167" s="392" t="s">
        <v>173</v>
      </c>
      <c r="C167" s="1261"/>
      <c r="D167" s="1261"/>
      <c r="E167" s="1261"/>
      <c r="F167" s="1261"/>
      <c r="G167" s="6"/>
    </row>
    <row r="168" spans="1:7" ht="33.75" customHeight="1" x14ac:dyDescent="0.25">
      <c r="A168" s="543">
        <v>230301</v>
      </c>
      <c r="B168" s="392" t="s">
        <v>174</v>
      </c>
      <c r="C168" s="1261"/>
      <c r="D168" s="1261"/>
      <c r="E168" s="1261"/>
      <c r="F168" s="1261"/>
      <c r="G168" s="6"/>
    </row>
    <row r="169" spans="1:7" s="23" customFormat="1" ht="17.25" customHeight="1" x14ac:dyDescent="0.25">
      <c r="A169" s="540"/>
      <c r="B169" s="566"/>
      <c r="C169" s="592"/>
      <c r="D169" s="592"/>
      <c r="E169" s="592"/>
      <c r="F169" s="1273"/>
      <c r="G169" s="24"/>
    </row>
    <row r="170" spans="1:7" ht="25.5" customHeight="1" x14ac:dyDescent="0.25">
      <c r="A170" s="543">
        <v>2305</v>
      </c>
      <c r="B170" s="392" t="s">
        <v>71</v>
      </c>
      <c r="C170" s="1261"/>
      <c r="D170" s="1261"/>
      <c r="E170" s="1261"/>
      <c r="F170" s="1261"/>
      <c r="G170" s="6"/>
    </row>
    <row r="171" spans="1:7" ht="25.5" customHeight="1" x14ac:dyDescent="0.25">
      <c r="A171" s="543">
        <v>230501</v>
      </c>
      <c r="B171" s="392" t="s">
        <v>72</v>
      </c>
      <c r="C171" s="1261"/>
      <c r="D171" s="1261"/>
      <c r="E171" s="1261"/>
      <c r="F171" s="1261"/>
      <c r="G171" s="6"/>
    </row>
    <row r="172" spans="1:7" s="23" customFormat="1" ht="27.75" customHeight="1" x14ac:dyDescent="0.25">
      <c r="A172" s="540">
        <v>23050102</v>
      </c>
      <c r="B172" s="398" t="s">
        <v>604</v>
      </c>
      <c r="C172" s="592">
        <v>0</v>
      </c>
      <c r="D172" s="1256">
        <v>0</v>
      </c>
      <c r="E172" s="592">
        <v>0</v>
      </c>
      <c r="F172" s="592">
        <v>0</v>
      </c>
      <c r="G172" s="24"/>
    </row>
    <row r="173" spans="1:7" s="8" customFormat="1" ht="21.6" customHeight="1" x14ac:dyDescent="0.25">
      <c r="A173" s="541"/>
      <c r="B173" s="1259" t="s">
        <v>7</v>
      </c>
      <c r="C173" s="1268">
        <f>SUM(C172:C172)</f>
        <v>0</v>
      </c>
      <c r="D173" s="1268">
        <f>SUM(D172:D172)</f>
        <v>0</v>
      </c>
      <c r="E173" s="1268">
        <f>SUM(E172:E172)</f>
        <v>0</v>
      </c>
      <c r="F173" s="1268">
        <f t="shared" ref="F173" si="22">SUM(F172:F172)</f>
        <v>0</v>
      </c>
      <c r="G173" s="15"/>
    </row>
    <row r="174" spans="1:7" s="8" customFormat="1" ht="21.6" customHeight="1" x14ac:dyDescent="0.25">
      <c r="A174" s="541"/>
      <c r="B174" s="1259" t="s">
        <v>73</v>
      </c>
      <c r="C174" s="1268">
        <f>SUM(C163,C173)</f>
        <v>0</v>
      </c>
      <c r="D174" s="1268">
        <f>SUM(D163,D173)</f>
        <v>13187090</v>
      </c>
      <c r="E174" s="1268">
        <f>SUM(E163,E173)</f>
        <v>72788000</v>
      </c>
      <c r="F174" s="1268">
        <f t="shared" ref="F174" si="23">SUM(F163,F173)</f>
        <v>137441600</v>
      </c>
      <c r="G174" s="15"/>
    </row>
    <row r="175" spans="1:7" ht="25.5" customHeight="1" x14ac:dyDescent="0.25">
      <c r="A175" s="535">
        <v>23</v>
      </c>
      <c r="B175" s="463" t="s">
        <v>61</v>
      </c>
      <c r="C175" s="1266"/>
      <c r="D175" s="1266"/>
      <c r="E175" s="1266"/>
      <c r="F175" s="1267"/>
      <c r="G175" s="6"/>
    </row>
    <row r="176" spans="1:7" s="7" customFormat="1" ht="24.75" customHeight="1" x14ac:dyDescent="0.4">
      <c r="A176" s="537" t="s">
        <v>133</v>
      </c>
      <c r="B176" s="1269" t="s">
        <v>700</v>
      </c>
      <c r="C176" s="1266"/>
      <c r="D176" s="1266"/>
      <c r="E176" s="1266"/>
      <c r="F176" s="1266"/>
      <c r="G176" s="375"/>
    </row>
    <row r="177" spans="1:7" ht="25.5" customHeight="1" x14ac:dyDescent="0.25">
      <c r="A177" s="538">
        <v>2301</v>
      </c>
      <c r="B177" s="392" t="s">
        <v>183</v>
      </c>
      <c r="C177" s="1255"/>
      <c r="D177" s="1255"/>
      <c r="E177" s="1255"/>
      <c r="F177" s="1255"/>
      <c r="G177" s="6"/>
    </row>
    <row r="178" spans="1:7" ht="25.5" customHeight="1" x14ac:dyDescent="0.25">
      <c r="A178" s="538">
        <v>230101</v>
      </c>
      <c r="B178" s="392" t="s">
        <v>184</v>
      </c>
      <c r="C178" s="1255"/>
      <c r="D178" s="1255"/>
      <c r="E178" s="1255"/>
      <c r="F178" s="1255"/>
      <c r="G178" s="6"/>
    </row>
    <row r="179" spans="1:7" ht="42" customHeight="1" x14ac:dyDescent="0.25">
      <c r="A179" s="539">
        <v>23010105</v>
      </c>
      <c r="B179" s="402" t="s">
        <v>926</v>
      </c>
      <c r="C179" s="1266">
        <v>6300000</v>
      </c>
      <c r="D179" s="1256">
        <v>15323000</v>
      </c>
      <c r="E179" s="1266">
        <v>155183000</v>
      </c>
      <c r="F179" s="1275">
        <v>1129516910</v>
      </c>
      <c r="G179" s="6"/>
    </row>
    <row r="180" spans="1:7" ht="37.15" customHeight="1" x14ac:dyDescent="0.25">
      <c r="A180" s="539">
        <v>23010112</v>
      </c>
      <c r="B180" s="402" t="s">
        <v>927</v>
      </c>
      <c r="C180" s="1266">
        <v>5835000</v>
      </c>
      <c r="D180" s="1256">
        <v>3170000</v>
      </c>
      <c r="E180" s="1266">
        <v>5000000</v>
      </c>
      <c r="F180" s="1275">
        <v>22400000</v>
      </c>
      <c r="G180" s="6"/>
    </row>
    <row r="181" spans="1:7" ht="34.5" customHeight="1" x14ac:dyDescent="0.25">
      <c r="A181" s="540">
        <v>23010113</v>
      </c>
      <c r="B181" s="402" t="s">
        <v>928</v>
      </c>
      <c r="C181" s="1266">
        <v>1500000</v>
      </c>
      <c r="D181" s="1256">
        <v>7780000</v>
      </c>
      <c r="E181" s="1266">
        <v>10000000</v>
      </c>
      <c r="F181" s="1275">
        <v>36000000</v>
      </c>
      <c r="G181" s="6"/>
    </row>
    <row r="182" spans="1:7" ht="40.15" customHeight="1" x14ac:dyDescent="0.25">
      <c r="A182" s="539">
        <v>23010119</v>
      </c>
      <c r="B182" s="402" t="s">
        <v>929</v>
      </c>
      <c r="C182" s="1266">
        <v>0</v>
      </c>
      <c r="D182" s="1256">
        <v>0</v>
      </c>
      <c r="E182" s="1266">
        <v>5000000</v>
      </c>
      <c r="F182" s="1275">
        <v>15000000</v>
      </c>
      <c r="G182" s="6"/>
    </row>
    <row r="183" spans="1:7" ht="22.5" customHeight="1" x14ac:dyDescent="0.25">
      <c r="A183" s="539">
        <v>23010141</v>
      </c>
      <c r="B183" s="402" t="s">
        <v>930</v>
      </c>
      <c r="C183" s="1275">
        <v>10500000</v>
      </c>
      <c r="D183" s="1256">
        <v>33977510</v>
      </c>
      <c r="E183" s="1275">
        <v>40000000</v>
      </c>
      <c r="F183" s="1275">
        <v>50000000</v>
      </c>
      <c r="G183" s="6"/>
    </row>
    <row r="184" spans="1:7" ht="39" customHeight="1" x14ac:dyDescent="0.25">
      <c r="A184" s="539">
        <v>23010162</v>
      </c>
      <c r="B184" s="402" t="s">
        <v>565</v>
      </c>
      <c r="C184" s="1266">
        <v>0</v>
      </c>
      <c r="D184" s="1256">
        <v>0</v>
      </c>
      <c r="E184" s="1266">
        <v>3000000</v>
      </c>
      <c r="F184" s="1275">
        <v>15600000</v>
      </c>
      <c r="G184" s="6"/>
    </row>
    <row r="185" spans="1:7" s="8" customFormat="1" ht="25.15" customHeight="1" x14ac:dyDescent="0.25">
      <c r="A185" s="541"/>
      <c r="B185" s="1259" t="s">
        <v>7</v>
      </c>
      <c r="C185" s="1268">
        <f>SUM(C179:C184)</f>
        <v>24135000</v>
      </c>
      <c r="D185" s="1268">
        <f t="shared" ref="D185:F185" si="24">SUM(D179:D184)</f>
        <v>60250510</v>
      </c>
      <c r="E185" s="1268">
        <f t="shared" si="24"/>
        <v>218183000</v>
      </c>
      <c r="F185" s="1268">
        <f t="shared" si="24"/>
        <v>1268516910</v>
      </c>
      <c r="G185" s="15"/>
    </row>
    <row r="186" spans="1:7" ht="25.5" customHeight="1" x14ac:dyDescent="0.25">
      <c r="A186" s="538">
        <v>2302</v>
      </c>
      <c r="B186" s="392" t="s">
        <v>172</v>
      </c>
      <c r="C186" s="1261"/>
      <c r="D186" s="1261"/>
      <c r="E186" s="1261"/>
      <c r="F186" s="1261"/>
      <c r="G186" s="6"/>
    </row>
    <row r="187" spans="1:7" ht="32.450000000000003" customHeight="1" x14ac:dyDescent="0.25">
      <c r="A187" s="538">
        <v>230201</v>
      </c>
      <c r="B187" s="392" t="s">
        <v>171</v>
      </c>
      <c r="C187" s="1261"/>
      <c r="D187" s="1261"/>
      <c r="E187" s="1261"/>
      <c r="F187" s="1261"/>
      <c r="G187" s="6"/>
    </row>
    <row r="188" spans="1:7" ht="40.15" customHeight="1" x14ac:dyDescent="0.25">
      <c r="A188" s="539">
        <v>23020102</v>
      </c>
      <c r="B188" s="402" t="s">
        <v>931</v>
      </c>
      <c r="C188" s="1272">
        <v>0</v>
      </c>
      <c r="D188" s="1272">
        <v>0</v>
      </c>
      <c r="E188" s="1272">
        <v>0</v>
      </c>
      <c r="F188" s="1276">
        <v>0</v>
      </c>
      <c r="G188" s="6"/>
    </row>
    <row r="189" spans="1:7" ht="31.15" customHeight="1" x14ac:dyDescent="0.25">
      <c r="A189" s="539">
        <v>23020133</v>
      </c>
      <c r="B189" s="402" t="s">
        <v>932</v>
      </c>
      <c r="C189" s="1266">
        <v>0</v>
      </c>
      <c r="D189" s="1266">
        <v>0</v>
      </c>
      <c r="E189" s="1266">
        <v>0</v>
      </c>
      <c r="F189" s="1276">
        <v>21675005</v>
      </c>
      <c r="G189" s="6"/>
    </row>
    <row r="190" spans="1:7" ht="33.6" customHeight="1" x14ac:dyDescent="0.25">
      <c r="A190" s="539">
        <v>23020134</v>
      </c>
      <c r="B190" s="402" t="s">
        <v>509</v>
      </c>
      <c r="C190" s="1266">
        <v>0</v>
      </c>
      <c r="D190" s="1266">
        <v>0</v>
      </c>
      <c r="E190" s="1266">
        <v>0</v>
      </c>
      <c r="F190" s="1276">
        <v>5805142</v>
      </c>
      <c r="G190" s="6"/>
    </row>
    <row r="191" spans="1:7" ht="34.5" customHeight="1" x14ac:dyDescent="0.25">
      <c r="A191" s="539">
        <v>23020135</v>
      </c>
      <c r="B191" s="402" t="s">
        <v>933</v>
      </c>
      <c r="C191" s="1266">
        <v>0</v>
      </c>
      <c r="D191" s="1266">
        <v>0</v>
      </c>
      <c r="E191" s="1266">
        <v>1100000000</v>
      </c>
      <c r="F191" s="1276">
        <v>650000000</v>
      </c>
      <c r="G191" s="6"/>
    </row>
    <row r="192" spans="1:7" s="23" customFormat="1" ht="25.5" customHeight="1" x14ac:dyDescent="0.25">
      <c r="A192" s="539">
        <v>23020175</v>
      </c>
      <c r="B192" s="398" t="s">
        <v>934</v>
      </c>
      <c r="C192" s="1266">
        <v>0</v>
      </c>
      <c r="D192" s="1266">
        <v>0</v>
      </c>
      <c r="E192" s="1266">
        <v>0</v>
      </c>
      <c r="F192" s="1276">
        <v>5030706</v>
      </c>
      <c r="G192" s="24"/>
    </row>
    <row r="193" spans="1:7" ht="25.5" customHeight="1" x14ac:dyDescent="0.25">
      <c r="A193" s="539">
        <v>23020300</v>
      </c>
      <c r="B193" s="402" t="s">
        <v>785</v>
      </c>
      <c r="C193" s="1266">
        <v>0</v>
      </c>
      <c r="D193" s="1266">
        <v>0</v>
      </c>
      <c r="E193" s="1266">
        <v>0</v>
      </c>
      <c r="F193" s="1276">
        <v>0</v>
      </c>
      <c r="G193" s="6"/>
    </row>
    <row r="194" spans="1:7" s="8" customFormat="1" ht="25.5" customHeight="1" x14ac:dyDescent="0.25">
      <c r="A194" s="541"/>
      <c r="B194" s="1259" t="s">
        <v>7</v>
      </c>
      <c r="C194" s="1262">
        <f>SUM(C188:C193)</f>
        <v>0</v>
      </c>
      <c r="D194" s="1262">
        <f t="shared" ref="D194:F194" si="25">SUM(D188:D193)</f>
        <v>0</v>
      </c>
      <c r="E194" s="1262">
        <f t="shared" si="25"/>
        <v>1100000000</v>
      </c>
      <c r="F194" s="1262">
        <f t="shared" si="25"/>
        <v>682510853</v>
      </c>
      <c r="G194" s="15"/>
    </row>
    <row r="195" spans="1:7" ht="25.5" customHeight="1" x14ac:dyDescent="0.25">
      <c r="A195" s="543">
        <v>2303</v>
      </c>
      <c r="B195" s="392" t="s">
        <v>173</v>
      </c>
      <c r="C195" s="1261"/>
      <c r="D195" s="1261"/>
      <c r="E195" s="1261"/>
      <c r="F195" s="1261"/>
      <c r="G195" s="6"/>
    </row>
    <row r="196" spans="1:7" ht="36.75" customHeight="1" x14ac:dyDescent="0.25">
      <c r="A196" s="543">
        <v>230301</v>
      </c>
      <c r="B196" s="392" t="s">
        <v>174</v>
      </c>
      <c r="C196" s="1261"/>
      <c r="D196" s="1261"/>
      <c r="E196" s="1261"/>
      <c r="F196" s="1261"/>
      <c r="G196" s="6"/>
    </row>
    <row r="197" spans="1:7" s="23" customFormat="1" ht="26.25" customHeight="1" x14ac:dyDescent="0.25">
      <c r="A197" s="540">
        <v>23030101</v>
      </c>
      <c r="B197" s="402" t="s">
        <v>411</v>
      </c>
      <c r="C197" s="1272">
        <v>1080000</v>
      </c>
      <c r="D197" s="1256"/>
      <c r="E197" s="1272">
        <v>0</v>
      </c>
      <c r="F197" s="1275">
        <v>24600000</v>
      </c>
      <c r="G197" s="24"/>
    </row>
    <row r="198" spans="1:7" s="23" customFormat="1" ht="36" customHeight="1" x14ac:dyDescent="0.25">
      <c r="A198" s="540">
        <v>23030121</v>
      </c>
      <c r="B198" s="402" t="s">
        <v>935</v>
      </c>
      <c r="C198" s="1272">
        <v>20668980</v>
      </c>
      <c r="D198" s="1256">
        <v>70453642</v>
      </c>
      <c r="E198" s="1272">
        <v>90000000</v>
      </c>
      <c r="F198" s="1275">
        <v>174916918</v>
      </c>
      <c r="G198" s="24"/>
    </row>
    <row r="199" spans="1:7" s="23" customFormat="1" ht="46.5" customHeight="1" x14ac:dyDescent="0.25">
      <c r="A199" s="540">
        <v>23030132</v>
      </c>
      <c r="B199" s="402" t="s">
        <v>936</v>
      </c>
      <c r="C199" s="1266">
        <v>0</v>
      </c>
      <c r="D199" s="1256">
        <v>3832400</v>
      </c>
      <c r="E199" s="1266">
        <v>5748600</v>
      </c>
      <c r="F199" s="1275">
        <v>4267000</v>
      </c>
      <c r="G199" s="24"/>
    </row>
    <row r="200" spans="1:7" s="23" customFormat="1" ht="37.5" customHeight="1" x14ac:dyDescent="0.25">
      <c r="A200" s="540">
        <v>23030133</v>
      </c>
      <c r="B200" s="402" t="s">
        <v>566</v>
      </c>
      <c r="C200" s="1275">
        <v>0</v>
      </c>
      <c r="D200" s="1256">
        <v>0</v>
      </c>
      <c r="E200" s="1275">
        <v>0</v>
      </c>
      <c r="F200" s="1275">
        <v>9843729</v>
      </c>
      <c r="G200" s="24"/>
    </row>
    <row r="201" spans="1:7" ht="34.5" customHeight="1" x14ac:dyDescent="0.25">
      <c r="A201" s="539">
        <v>23030134</v>
      </c>
      <c r="B201" s="402" t="s">
        <v>937</v>
      </c>
      <c r="C201" s="1275">
        <v>0</v>
      </c>
      <c r="D201" s="1256">
        <v>974000</v>
      </c>
      <c r="E201" s="1275">
        <v>1461000</v>
      </c>
      <c r="F201" s="1275">
        <v>3151500</v>
      </c>
      <c r="G201" s="6"/>
    </row>
    <row r="202" spans="1:7" s="8" customFormat="1" ht="25.5" customHeight="1" x14ac:dyDescent="0.25">
      <c r="A202" s="541"/>
      <c r="B202" s="1259" t="s">
        <v>7</v>
      </c>
      <c r="C202" s="1263">
        <f>SUM(C197:C201)</f>
        <v>21748980</v>
      </c>
      <c r="D202" s="1263">
        <f t="shared" ref="D202:F202" si="26">SUM(D197:D201)</f>
        <v>75260042</v>
      </c>
      <c r="E202" s="1263">
        <f t="shared" si="26"/>
        <v>97209600</v>
      </c>
      <c r="F202" s="1263">
        <f t="shared" si="26"/>
        <v>216779147</v>
      </c>
      <c r="G202" s="15"/>
    </row>
    <row r="203" spans="1:7" ht="25.5" customHeight="1" x14ac:dyDescent="0.25">
      <c r="A203" s="543">
        <v>2305</v>
      </c>
      <c r="B203" s="392" t="s">
        <v>71</v>
      </c>
      <c r="C203" s="1261"/>
      <c r="D203" s="1261"/>
      <c r="E203" s="1261"/>
      <c r="F203" s="1261"/>
      <c r="G203" s="6"/>
    </row>
    <row r="204" spans="1:7" ht="25.5" customHeight="1" x14ac:dyDescent="0.25">
      <c r="A204" s="543">
        <v>230501</v>
      </c>
      <c r="B204" s="392" t="s">
        <v>72</v>
      </c>
      <c r="C204" s="1261"/>
      <c r="D204" s="1261"/>
      <c r="E204" s="1261"/>
      <c r="F204" s="1261"/>
      <c r="G204" s="6"/>
    </row>
    <row r="205" spans="1:7" s="23" customFormat="1" ht="27" customHeight="1" x14ac:dyDescent="0.25">
      <c r="A205" s="540">
        <v>23050102</v>
      </c>
      <c r="B205" s="398" t="s">
        <v>604</v>
      </c>
      <c r="C205" s="1272">
        <v>0</v>
      </c>
      <c r="D205" s="1256">
        <v>2798000</v>
      </c>
      <c r="E205" s="1272">
        <v>4197000</v>
      </c>
      <c r="F205" s="1275">
        <v>6210000</v>
      </c>
      <c r="G205" s="24"/>
    </row>
    <row r="206" spans="1:7" ht="34.9" customHeight="1" x14ac:dyDescent="0.25">
      <c r="A206" s="540">
        <v>23050117</v>
      </c>
      <c r="B206" s="398" t="s">
        <v>85</v>
      </c>
      <c r="C206" s="1238">
        <v>0</v>
      </c>
      <c r="D206" s="1256">
        <v>0</v>
      </c>
      <c r="E206" s="1238">
        <v>0</v>
      </c>
      <c r="F206" s="1275">
        <v>5800000</v>
      </c>
      <c r="G206" s="6"/>
    </row>
    <row r="207" spans="1:7" s="8" customFormat="1" ht="28.5" customHeight="1" x14ac:dyDescent="0.25">
      <c r="A207" s="541"/>
      <c r="B207" s="1259" t="s">
        <v>7</v>
      </c>
      <c r="C207" s="1260">
        <f>SUM(C205:C206)</f>
        <v>0</v>
      </c>
      <c r="D207" s="1260">
        <f>SUM(D205:D206)</f>
        <v>2798000</v>
      </c>
      <c r="E207" s="1260">
        <f>SUM(E205:E206)</f>
        <v>4197000</v>
      </c>
      <c r="F207" s="1260">
        <f>SUM(F205:F206)</f>
        <v>12010000</v>
      </c>
      <c r="G207" s="15"/>
    </row>
    <row r="208" spans="1:7" s="8" customFormat="1" ht="25.5" customHeight="1" x14ac:dyDescent="0.25">
      <c r="A208" s="541"/>
      <c r="B208" s="1259" t="s">
        <v>73</v>
      </c>
      <c r="C208" s="1260">
        <f>SUM(C185,C194,C202,C207)</f>
        <v>45883980</v>
      </c>
      <c r="D208" s="1260">
        <f t="shared" ref="D208:E208" si="27">SUM(D185,D194,D202,D207)</f>
        <v>138308552</v>
      </c>
      <c r="E208" s="1260">
        <f t="shared" si="27"/>
        <v>1419589600</v>
      </c>
      <c r="F208" s="1260">
        <f>SUM(F185,F194,F202,F207)</f>
        <v>2179816910</v>
      </c>
      <c r="G208" s="15"/>
    </row>
    <row r="209" spans="1:7" ht="25.5" customHeight="1" x14ac:dyDescent="0.25">
      <c r="A209" s="535">
        <v>23</v>
      </c>
      <c r="B209" s="463" t="s">
        <v>61</v>
      </c>
      <c r="C209" s="1266"/>
      <c r="D209" s="1266"/>
      <c r="E209" s="1266"/>
      <c r="F209" s="1267"/>
      <c r="G209" s="6"/>
    </row>
    <row r="210" spans="1:7" s="7" customFormat="1" ht="25.5" customHeight="1" x14ac:dyDescent="0.4">
      <c r="A210" s="537" t="s">
        <v>134</v>
      </c>
      <c r="B210" s="1269" t="s">
        <v>125</v>
      </c>
      <c r="C210" s="1266"/>
      <c r="D210" s="1266"/>
      <c r="E210" s="1266"/>
      <c r="F210" s="1266"/>
      <c r="G210" s="375"/>
    </row>
    <row r="211" spans="1:7" ht="23.25" customHeight="1" x14ac:dyDescent="0.25">
      <c r="A211" s="538">
        <v>2301</v>
      </c>
      <c r="B211" s="392" t="s">
        <v>183</v>
      </c>
      <c r="C211" s="1255"/>
      <c r="D211" s="1255"/>
      <c r="E211" s="1255"/>
      <c r="F211" s="1255"/>
      <c r="G211" s="6"/>
    </row>
    <row r="212" spans="1:7" ht="23.25" customHeight="1" x14ac:dyDescent="0.25">
      <c r="A212" s="538">
        <v>230101</v>
      </c>
      <c r="B212" s="392" t="s">
        <v>184</v>
      </c>
      <c r="C212" s="1255"/>
      <c r="D212" s="1255"/>
      <c r="E212" s="1255"/>
      <c r="F212" s="1255"/>
      <c r="G212" s="6"/>
    </row>
    <row r="213" spans="1:7" ht="22.5" customHeight="1" x14ac:dyDescent="0.25">
      <c r="A213" s="539">
        <v>23010108</v>
      </c>
      <c r="B213" s="402" t="s">
        <v>713</v>
      </c>
      <c r="C213" s="1256">
        <v>0</v>
      </c>
      <c r="D213" s="1256">
        <v>0</v>
      </c>
      <c r="E213" s="1256">
        <v>0</v>
      </c>
      <c r="F213" s="1256">
        <v>0</v>
      </c>
      <c r="G213" s="6"/>
    </row>
    <row r="214" spans="1:7" s="23" customFormat="1" ht="22.5" customHeight="1" x14ac:dyDescent="0.25">
      <c r="A214" s="540">
        <v>23010112</v>
      </c>
      <c r="B214" s="398" t="s">
        <v>776</v>
      </c>
      <c r="C214" s="1256">
        <v>0</v>
      </c>
      <c r="D214" s="1256">
        <v>750000</v>
      </c>
      <c r="E214" s="1256">
        <v>1000000</v>
      </c>
      <c r="F214" s="1256">
        <v>1000000</v>
      </c>
      <c r="G214" s="24"/>
    </row>
    <row r="215" spans="1:7" ht="22.5" customHeight="1" x14ac:dyDescent="0.25">
      <c r="A215" s="539">
        <v>23010119</v>
      </c>
      <c r="B215" s="402" t="s">
        <v>769</v>
      </c>
      <c r="C215" s="1256">
        <v>1500000</v>
      </c>
      <c r="D215" s="1256">
        <v>2320000</v>
      </c>
      <c r="E215" s="1256">
        <v>2320000</v>
      </c>
      <c r="F215" s="1256">
        <v>1500000</v>
      </c>
      <c r="G215" s="6"/>
    </row>
    <row r="216" spans="1:7" s="8" customFormat="1" ht="25.5" customHeight="1" x14ac:dyDescent="0.25">
      <c r="A216" s="541"/>
      <c r="B216" s="1259" t="s">
        <v>7</v>
      </c>
      <c r="C216" s="1268">
        <f>SUM(C213:C215)</f>
        <v>1500000</v>
      </c>
      <c r="D216" s="1268">
        <f t="shared" ref="D216:F216" si="28">SUM(D213:D215)</f>
        <v>3070000</v>
      </c>
      <c r="E216" s="1268">
        <f t="shared" si="28"/>
        <v>3320000</v>
      </c>
      <c r="F216" s="1268">
        <f t="shared" si="28"/>
        <v>2500000</v>
      </c>
      <c r="G216" s="15"/>
    </row>
    <row r="217" spans="1:7" ht="25.5" customHeight="1" x14ac:dyDescent="0.25">
      <c r="A217" s="538">
        <v>2302</v>
      </c>
      <c r="B217" s="392" t="s">
        <v>172</v>
      </c>
      <c r="C217" s="1261"/>
      <c r="D217" s="1261"/>
      <c r="E217" s="1261"/>
      <c r="F217" s="1261"/>
      <c r="G217" s="6"/>
    </row>
    <row r="218" spans="1:7" ht="31.9" customHeight="1" x14ac:dyDescent="0.25">
      <c r="A218" s="538">
        <v>230201</v>
      </c>
      <c r="B218" s="392" t="s">
        <v>171</v>
      </c>
      <c r="C218" s="1261"/>
      <c r="D218" s="1261"/>
      <c r="E218" s="1261"/>
      <c r="F218" s="1261"/>
      <c r="G218" s="6"/>
    </row>
    <row r="219" spans="1:7" s="23" customFormat="1" ht="25.9" customHeight="1" x14ac:dyDescent="0.25">
      <c r="A219" s="540">
        <v>23020101</v>
      </c>
      <c r="B219" s="560" t="s">
        <v>596</v>
      </c>
      <c r="C219" s="1256">
        <v>1000000</v>
      </c>
      <c r="D219" s="1256"/>
      <c r="E219" s="1256">
        <v>0</v>
      </c>
      <c r="F219" s="1256">
        <v>0</v>
      </c>
      <c r="G219" s="24"/>
    </row>
    <row r="220" spans="1:7" s="8" customFormat="1" ht="25.5" customHeight="1" x14ac:dyDescent="0.25">
      <c r="A220" s="541"/>
      <c r="B220" s="1259" t="s">
        <v>7</v>
      </c>
      <c r="C220" s="1268">
        <f>SUM(C219)</f>
        <v>1000000</v>
      </c>
      <c r="D220" s="1268">
        <f t="shared" ref="D220:F220" si="29">SUM(D219)</f>
        <v>0</v>
      </c>
      <c r="E220" s="1268">
        <f t="shared" si="29"/>
        <v>0</v>
      </c>
      <c r="F220" s="1268">
        <f t="shared" si="29"/>
        <v>0</v>
      </c>
      <c r="G220" s="15"/>
    </row>
    <row r="221" spans="1:7" ht="25.5" customHeight="1" x14ac:dyDescent="0.25">
      <c r="A221" s="543">
        <v>2303</v>
      </c>
      <c r="B221" s="392" t="s">
        <v>173</v>
      </c>
      <c r="C221" s="1261"/>
      <c r="D221" s="1261"/>
      <c r="E221" s="1261"/>
      <c r="F221" s="1261"/>
      <c r="G221" s="6"/>
    </row>
    <row r="222" spans="1:7" ht="31.9" customHeight="1" x14ac:dyDescent="0.25">
      <c r="A222" s="543">
        <v>230301</v>
      </c>
      <c r="B222" s="392" t="s">
        <v>174</v>
      </c>
      <c r="C222" s="1261"/>
      <c r="D222" s="1261"/>
      <c r="E222" s="1261"/>
      <c r="F222" s="1261"/>
      <c r="G222" s="6"/>
    </row>
    <row r="223" spans="1:7" ht="24" customHeight="1" x14ac:dyDescent="0.25">
      <c r="A223" s="539"/>
      <c r="B223" s="412"/>
      <c r="C223" s="1267"/>
      <c r="D223" s="1267"/>
      <c r="E223" s="1267"/>
      <c r="F223" s="1267"/>
      <c r="G223" s="6"/>
    </row>
    <row r="224" spans="1:7" ht="25.5" customHeight="1" x14ac:dyDescent="0.25">
      <c r="A224" s="543">
        <v>2305</v>
      </c>
      <c r="B224" s="392" t="s">
        <v>71</v>
      </c>
      <c r="C224" s="1261"/>
      <c r="D224" s="1261"/>
      <c r="E224" s="1261"/>
      <c r="F224" s="1261"/>
      <c r="G224" s="6"/>
    </row>
    <row r="225" spans="1:7" ht="25.5" customHeight="1" x14ac:dyDescent="0.25">
      <c r="A225" s="543">
        <v>230501</v>
      </c>
      <c r="B225" s="392" t="s">
        <v>72</v>
      </c>
      <c r="C225" s="1261"/>
      <c r="D225" s="1261"/>
      <c r="E225" s="1261"/>
      <c r="F225" s="1261"/>
      <c r="G225" s="6"/>
    </row>
    <row r="226" spans="1:7" s="23" customFormat="1" ht="24" customHeight="1" x14ac:dyDescent="0.25">
      <c r="A226" s="540">
        <v>23050102</v>
      </c>
      <c r="B226" s="560" t="s">
        <v>604</v>
      </c>
      <c r="C226" s="1256">
        <v>1400000</v>
      </c>
      <c r="D226" s="1256">
        <v>1400000</v>
      </c>
      <c r="E226" s="1256">
        <v>5000000</v>
      </c>
      <c r="F226" s="1256">
        <v>5000000</v>
      </c>
      <c r="G226" s="24"/>
    </row>
    <row r="227" spans="1:7" s="8" customFormat="1" ht="25.5" customHeight="1" x14ac:dyDescent="0.25">
      <c r="A227" s="541"/>
      <c r="B227" s="1259" t="s">
        <v>7</v>
      </c>
      <c r="C227" s="1268">
        <f>SUM(C226)</f>
        <v>1400000</v>
      </c>
      <c r="D227" s="1268">
        <f>SUM(D226)</f>
        <v>1400000</v>
      </c>
      <c r="E227" s="1268">
        <f>SUM(E226)</f>
        <v>5000000</v>
      </c>
      <c r="F227" s="1268">
        <f t="shared" ref="F227" si="30">SUM(F226)</f>
        <v>5000000</v>
      </c>
      <c r="G227" s="15"/>
    </row>
    <row r="228" spans="1:7" s="8" customFormat="1" ht="25.5" customHeight="1" x14ac:dyDescent="0.25">
      <c r="A228" s="541"/>
      <c r="B228" s="1259" t="s">
        <v>73</v>
      </c>
      <c r="C228" s="1268">
        <f>SUM(C216,C220,C227)</f>
        <v>3900000</v>
      </c>
      <c r="D228" s="1268">
        <f>SUM(D216,D220,D227)</f>
        <v>4470000</v>
      </c>
      <c r="E228" s="1268">
        <f>SUM(E216,E220,E227)</f>
        <v>8320000</v>
      </c>
      <c r="F228" s="1268">
        <f>SUM(F216,F220,F227)</f>
        <v>7500000</v>
      </c>
      <c r="G228" s="15"/>
    </row>
    <row r="229" spans="1:7" ht="25.5" customHeight="1" x14ac:dyDescent="0.25">
      <c r="A229" s="535">
        <v>23</v>
      </c>
      <c r="B229" s="463" t="s">
        <v>61</v>
      </c>
      <c r="C229" s="1266"/>
      <c r="D229" s="1266"/>
      <c r="E229" s="1266"/>
      <c r="F229" s="1267"/>
      <c r="G229" s="6"/>
    </row>
    <row r="230" spans="1:7" s="7" customFormat="1" ht="22.5" customHeight="1" x14ac:dyDescent="0.4">
      <c r="A230" s="537" t="s">
        <v>663</v>
      </c>
      <c r="B230" s="1269" t="s">
        <v>664</v>
      </c>
      <c r="C230" s="1277"/>
      <c r="D230" s="1277"/>
      <c r="E230" s="1277"/>
      <c r="F230" s="1277"/>
      <c r="G230" s="375"/>
    </row>
    <row r="231" spans="1:7" ht="25.5" customHeight="1" x14ac:dyDescent="0.25">
      <c r="A231" s="538">
        <v>2301</v>
      </c>
      <c r="B231" s="392" t="s">
        <v>183</v>
      </c>
      <c r="C231" s="1255"/>
      <c r="D231" s="1255"/>
      <c r="E231" s="1255"/>
      <c r="F231" s="1255"/>
      <c r="G231" s="6"/>
    </row>
    <row r="232" spans="1:7" ht="25.5" customHeight="1" x14ac:dyDescent="0.25">
      <c r="A232" s="538">
        <v>230101</v>
      </c>
      <c r="B232" s="392" t="s">
        <v>184</v>
      </c>
      <c r="C232" s="1255"/>
      <c r="D232" s="1255"/>
      <c r="E232" s="1255"/>
      <c r="F232" s="1255"/>
      <c r="G232" s="6"/>
    </row>
    <row r="233" spans="1:7" ht="25.5" customHeight="1" x14ac:dyDescent="0.25">
      <c r="A233" s="539">
        <v>23010105</v>
      </c>
      <c r="B233" s="402" t="s">
        <v>655</v>
      </c>
      <c r="C233" s="1256" t="s">
        <v>1264</v>
      </c>
      <c r="D233" s="1256" t="s">
        <v>1264</v>
      </c>
      <c r="E233" s="1256" t="s">
        <v>1264</v>
      </c>
      <c r="F233" s="1256" t="s">
        <v>1264</v>
      </c>
      <c r="G233" s="6"/>
    </row>
    <row r="234" spans="1:7" ht="25.5" customHeight="1" x14ac:dyDescent="0.25">
      <c r="A234" s="539">
        <v>23010115</v>
      </c>
      <c r="B234" s="413" t="s">
        <v>715</v>
      </c>
      <c r="C234" s="1256" t="s">
        <v>1264</v>
      </c>
      <c r="D234" s="1256" t="s">
        <v>1264</v>
      </c>
      <c r="E234" s="1256" t="s">
        <v>1264</v>
      </c>
      <c r="F234" s="1258">
        <v>650000</v>
      </c>
      <c r="G234" s="6"/>
    </row>
    <row r="235" spans="1:7" ht="25.5" customHeight="1" x14ac:dyDescent="0.25">
      <c r="A235" s="540">
        <v>23010119</v>
      </c>
      <c r="B235" s="402" t="s">
        <v>1439</v>
      </c>
      <c r="C235" s="1256" t="s">
        <v>1264</v>
      </c>
      <c r="D235" s="1256" t="s">
        <v>1264</v>
      </c>
      <c r="E235" s="1256" t="s">
        <v>1264</v>
      </c>
      <c r="F235" s="1258">
        <v>250000</v>
      </c>
      <c r="G235" s="6"/>
    </row>
    <row r="236" spans="1:7" s="8" customFormat="1" ht="25.5" customHeight="1" x14ac:dyDescent="0.25">
      <c r="A236" s="541"/>
      <c r="B236" s="473" t="s">
        <v>7</v>
      </c>
      <c r="C236" s="1268">
        <f>SUM(C233:C235)</f>
        <v>0</v>
      </c>
      <c r="D236" s="1268">
        <f t="shared" ref="D236:F236" si="31">SUM(D233:D235)</f>
        <v>0</v>
      </c>
      <c r="E236" s="1268">
        <f t="shared" si="31"/>
        <v>0</v>
      </c>
      <c r="F236" s="1268">
        <f t="shared" si="31"/>
        <v>900000</v>
      </c>
      <c r="G236" s="15"/>
    </row>
    <row r="237" spans="1:7" ht="24.75" customHeight="1" x14ac:dyDescent="0.25">
      <c r="A237" s="538">
        <v>2302</v>
      </c>
      <c r="B237" s="392" t="s">
        <v>172</v>
      </c>
      <c r="C237" s="1261"/>
      <c r="D237" s="1261"/>
      <c r="E237" s="1261"/>
      <c r="F237" s="1261"/>
      <c r="G237" s="6"/>
    </row>
    <row r="238" spans="1:7" ht="37.5" customHeight="1" x14ac:dyDescent="0.25">
      <c r="A238" s="538">
        <v>230201</v>
      </c>
      <c r="B238" s="392" t="s">
        <v>171</v>
      </c>
      <c r="C238" s="1261"/>
      <c r="D238" s="1261"/>
      <c r="E238" s="1261"/>
      <c r="F238" s="1261"/>
      <c r="G238" s="6"/>
    </row>
    <row r="239" spans="1:7" ht="19.149999999999999" customHeight="1" x14ac:dyDescent="0.25">
      <c r="A239" s="539"/>
      <c r="B239" s="402"/>
      <c r="C239" s="1272"/>
      <c r="D239" s="1272"/>
      <c r="E239" s="1272"/>
      <c r="F239" s="1272"/>
      <c r="G239" s="6"/>
    </row>
    <row r="240" spans="1:7" ht="23.25" customHeight="1" x14ac:dyDescent="0.25">
      <c r="A240" s="543">
        <v>2303</v>
      </c>
      <c r="B240" s="392" t="s">
        <v>173</v>
      </c>
      <c r="C240" s="1261"/>
      <c r="D240" s="1261"/>
      <c r="E240" s="1261"/>
      <c r="F240" s="1261"/>
      <c r="G240" s="6"/>
    </row>
    <row r="241" spans="1:7" ht="35.25" customHeight="1" x14ac:dyDescent="0.25">
      <c r="A241" s="543">
        <v>230301</v>
      </c>
      <c r="B241" s="392" t="s">
        <v>174</v>
      </c>
      <c r="C241" s="1261"/>
      <c r="D241" s="1261"/>
      <c r="E241" s="1261"/>
      <c r="F241" s="1261"/>
      <c r="G241" s="6"/>
    </row>
    <row r="242" spans="1:7" ht="21.75" customHeight="1" x14ac:dyDescent="0.25">
      <c r="A242" s="539"/>
      <c r="B242" s="412"/>
      <c r="C242" s="1266"/>
      <c r="D242" s="1266"/>
      <c r="E242" s="1266"/>
      <c r="F242" s="1267"/>
      <c r="G242" s="6"/>
    </row>
    <row r="243" spans="1:7" ht="23.25" customHeight="1" x14ac:dyDescent="0.25">
      <c r="A243" s="543">
        <v>2305</v>
      </c>
      <c r="B243" s="392" t="s">
        <v>71</v>
      </c>
      <c r="C243" s="1261"/>
      <c r="D243" s="1261"/>
      <c r="E243" s="1261"/>
      <c r="F243" s="1261"/>
      <c r="G243" s="6"/>
    </row>
    <row r="244" spans="1:7" ht="23.25" customHeight="1" x14ac:dyDescent="0.25">
      <c r="A244" s="543">
        <v>230501</v>
      </c>
      <c r="B244" s="392" t="s">
        <v>72</v>
      </c>
      <c r="C244" s="1261"/>
      <c r="D244" s="1261"/>
      <c r="E244" s="1261"/>
      <c r="F244" s="1261"/>
      <c r="G244" s="6"/>
    </row>
    <row r="245" spans="1:7" s="8" customFormat="1" ht="24.75" customHeight="1" x14ac:dyDescent="0.25">
      <c r="A245" s="546">
        <v>23050102</v>
      </c>
      <c r="B245" s="412" t="s">
        <v>604</v>
      </c>
      <c r="C245" s="1256">
        <v>0</v>
      </c>
      <c r="D245" s="1256">
        <v>0</v>
      </c>
      <c r="E245" s="1256">
        <v>0</v>
      </c>
      <c r="F245" s="1256">
        <v>5000000</v>
      </c>
      <c r="G245" s="15"/>
    </row>
    <row r="246" spans="1:7" s="8" customFormat="1" ht="25.5" customHeight="1" x14ac:dyDescent="0.25">
      <c r="A246" s="541"/>
      <c r="B246" s="473" t="s">
        <v>7</v>
      </c>
      <c r="C246" s="1268">
        <f>SUM(C245)</f>
        <v>0</v>
      </c>
      <c r="D246" s="1268">
        <f t="shared" ref="D246:F246" si="32">SUM(D245)</f>
        <v>0</v>
      </c>
      <c r="E246" s="1268">
        <f t="shared" si="32"/>
        <v>0</v>
      </c>
      <c r="F246" s="1268">
        <f t="shared" si="32"/>
        <v>5000000</v>
      </c>
      <c r="G246" s="15"/>
    </row>
    <row r="247" spans="1:7" s="8" customFormat="1" ht="25.5" customHeight="1" x14ac:dyDescent="0.25">
      <c r="A247" s="544"/>
      <c r="B247" s="473" t="s">
        <v>73</v>
      </c>
      <c r="C247" s="1262">
        <f>SUM(C236,C246)</f>
        <v>0</v>
      </c>
      <c r="D247" s="1262">
        <f t="shared" ref="D247:F247" si="33">SUM(D236,D246)</f>
        <v>0</v>
      </c>
      <c r="E247" s="1262">
        <f t="shared" si="33"/>
        <v>0</v>
      </c>
      <c r="F247" s="1262">
        <f t="shared" si="33"/>
        <v>5900000</v>
      </c>
      <c r="G247" s="15"/>
    </row>
    <row r="248" spans="1:7" ht="25.5" customHeight="1" x14ac:dyDescent="0.25">
      <c r="A248" s="535">
        <v>23</v>
      </c>
      <c r="B248" s="463" t="s">
        <v>61</v>
      </c>
      <c r="C248" s="1266"/>
      <c r="D248" s="1266"/>
      <c r="E248" s="1266"/>
      <c r="F248" s="1267"/>
      <c r="G248" s="6"/>
    </row>
    <row r="249" spans="1:7" s="7" customFormat="1" ht="28.5" customHeight="1" x14ac:dyDescent="0.4">
      <c r="A249" s="537" t="s">
        <v>135</v>
      </c>
      <c r="B249" s="1269" t="s">
        <v>114</v>
      </c>
      <c r="C249" s="1266"/>
      <c r="D249" s="1266"/>
      <c r="E249" s="1266"/>
      <c r="F249" s="1266"/>
      <c r="G249" s="375"/>
    </row>
    <row r="250" spans="1:7" ht="28.5" customHeight="1" x14ac:dyDescent="0.25">
      <c r="A250" s="538">
        <v>2301</v>
      </c>
      <c r="B250" s="392" t="s">
        <v>183</v>
      </c>
      <c r="C250" s="1255"/>
      <c r="D250" s="1255"/>
      <c r="E250" s="1255"/>
      <c r="F250" s="1255"/>
      <c r="G250" s="6"/>
    </row>
    <row r="251" spans="1:7" ht="27.75" customHeight="1" x14ac:dyDescent="0.25">
      <c r="A251" s="538">
        <v>230101</v>
      </c>
      <c r="B251" s="392" t="s">
        <v>184</v>
      </c>
      <c r="C251" s="1255"/>
      <c r="D251" s="1255"/>
      <c r="E251" s="1255"/>
      <c r="F251" s="1255"/>
      <c r="G251" s="6"/>
    </row>
    <row r="252" spans="1:7" ht="27.75" customHeight="1" x14ac:dyDescent="0.25">
      <c r="A252" s="539">
        <v>23010104</v>
      </c>
      <c r="B252" s="402" t="s">
        <v>562</v>
      </c>
      <c r="C252" s="1278"/>
      <c r="D252" s="1278"/>
      <c r="E252" s="1278"/>
      <c r="F252" s="1279">
        <v>15000000</v>
      </c>
      <c r="G252" s="6"/>
    </row>
    <row r="253" spans="1:7" ht="28.15" customHeight="1" x14ac:dyDescent="0.25">
      <c r="A253" s="539">
        <v>23010105</v>
      </c>
      <c r="B253" s="402" t="s">
        <v>705</v>
      </c>
      <c r="C253" s="1256">
        <v>0</v>
      </c>
      <c r="D253" s="1256">
        <v>0</v>
      </c>
      <c r="E253" s="1256">
        <v>0</v>
      </c>
      <c r="F253" s="1256">
        <v>0</v>
      </c>
      <c r="G253" s="6"/>
    </row>
    <row r="254" spans="1:7" ht="28.15" customHeight="1" x14ac:dyDescent="0.25">
      <c r="A254" s="540">
        <v>23010127</v>
      </c>
      <c r="B254" s="402" t="s">
        <v>485</v>
      </c>
      <c r="C254" s="1256">
        <v>0</v>
      </c>
      <c r="D254" s="1256">
        <v>0</v>
      </c>
      <c r="E254" s="1275">
        <v>3520000</v>
      </c>
      <c r="F254" s="1256">
        <v>10760000</v>
      </c>
      <c r="G254" s="6"/>
    </row>
    <row r="255" spans="1:7" ht="28.15" customHeight="1" x14ac:dyDescent="0.25">
      <c r="A255" s="540">
        <v>23010141</v>
      </c>
      <c r="B255" s="412" t="s">
        <v>37</v>
      </c>
      <c r="C255" s="1256">
        <v>0</v>
      </c>
      <c r="D255" s="1256">
        <v>0</v>
      </c>
      <c r="E255" s="1275">
        <v>500000</v>
      </c>
      <c r="F255" s="1256">
        <v>0</v>
      </c>
      <c r="G255" s="6"/>
    </row>
    <row r="256" spans="1:7" ht="27.75" customHeight="1" x14ac:dyDescent="0.25">
      <c r="A256" s="540">
        <v>23010164</v>
      </c>
      <c r="B256" s="402" t="s">
        <v>777</v>
      </c>
      <c r="C256" s="1256">
        <v>0</v>
      </c>
      <c r="D256" s="1256">
        <v>0</v>
      </c>
      <c r="E256" s="1275">
        <v>2437500</v>
      </c>
      <c r="F256" s="1256">
        <v>0</v>
      </c>
      <c r="G256" s="6"/>
    </row>
    <row r="257" spans="1:7" s="8" customFormat="1" ht="22.9" customHeight="1" x14ac:dyDescent="0.25">
      <c r="A257" s="541"/>
      <c r="B257" s="1280" t="s">
        <v>7</v>
      </c>
      <c r="C257" s="1268">
        <f>SUM(C253:C256)</f>
        <v>0</v>
      </c>
      <c r="D257" s="1268">
        <f t="shared" ref="D257:E257" si="34">SUM(D253:D256)</f>
        <v>0</v>
      </c>
      <c r="E257" s="1268">
        <f t="shared" si="34"/>
        <v>6457500</v>
      </c>
      <c r="F257" s="1268">
        <f>SUM(F252:F256)</f>
        <v>25760000</v>
      </c>
      <c r="G257" s="15"/>
    </row>
    <row r="258" spans="1:7" ht="25.5" customHeight="1" x14ac:dyDescent="0.25">
      <c r="A258" s="538">
        <v>2302</v>
      </c>
      <c r="B258" s="392" t="s">
        <v>172</v>
      </c>
      <c r="C258" s="1261"/>
      <c r="D258" s="1261"/>
      <c r="E258" s="1261"/>
      <c r="F258" s="1261"/>
      <c r="G258" s="6"/>
    </row>
    <row r="259" spans="1:7" ht="33.75" customHeight="1" x14ac:dyDescent="0.25">
      <c r="A259" s="538">
        <v>230201</v>
      </c>
      <c r="B259" s="392" t="s">
        <v>171</v>
      </c>
      <c r="C259" s="1261"/>
      <c r="D259" s="1261"/>
      <c r="E259" s="1261"/>
      <c r="F259" s="1261"/>
      <c r="G259" s="6"/>
    </row>
    <row r="260" spans="1:7" s="23" customFormat="1" ht="28.5" customHeight="1" x14ac:dyDescent="0.25">
      <c r="A260" s="540">
        <v>23020106</v>
      </c>
      <c r="B260" s="398" t="s">
        <v>778</v>
      </c>
      <c r="C260" s="1275">
        <v>0</v>
      </c>
      <c r="D260" s="1256">
        <v>0</v>
      </c>
      <c r="E260" s="1275">
        <v>0</v>
      </c>
      <c r="F260" s="1256">
        <v>0</v>
      </c>
      <c r="G260" s="24"/>
    </row>
    <row r="261" spans="1:7" s="22" customFormat="1" ht="27.75" customHeight="1" x14ac:dyDescent="0.3">
      <c r="A261" s="540">
        <v>23020113</v>
      </c>
      <c r="B261" s="398" t="s">
        <v>513</v>
      </c>
      <c r="C261" s="1275">
        <v>0</v>
      </c>
      <c r="D261" s="1256">
        <v>0</v>
      </c>
      <c r="E261" s="1275">
        <v>0</v>
      </c>
      <c r="F261" s="1256">
        <v>0</v>
      </c>
      <c r="G261" s="377"/>
    </row>
    <row r="262" spans="1:7" ht="27" customHeight="1" x14ac:dyDescent="0.25">
      <c r="A262" s="540">
        <v>23020137</v>
      </c>
      <c r="B262" s="402" t="s">
        <v>737</v>
      </c>
      <c r="C262" s="1275">
        <v>0</v>
      </c>
      <c r="D262" s="1256">
        <v>0</v>
      </c>
      <c r="E262" s="1275">
        <v>5000000</v>
      </c>
      <c r="F262" s="1256">
        <v>7819630</v>
      </c>
      <c r="G262" s="6"/>
    </row>
    <row r="263" spans="1:7" s="8" customFormat="1" ht="25.5" customHeight="1" x14ac:dyDescent="0.25">
      <c r="A263" s="547"/>
      <c r="B263" s="1280" t="s">
        <v>7</v>
      </c>
      <c r="C263" s="1262">
        <f>SUM(C260:C262)</f>
        <v>0</v>
      </c>
      <c r="D263" s="1262">
        <f t="shared" ref="D263:F263" si="35">SUM(D260:D262)</f>
        <v>0</v>
      </c>
      <c r="E263" s="1262">
        <f t="shared" si="35"/>
        <v>5000000</v>
      </c>
      <c r="F263" s="1262">
        <f t="shared" si="35"/>
        <v>7819630</v>
      </c>
      <c r="G263" s="15"/>
    </row>
    <row r="264" spans="1:7" ht="25.5" customHeight="1" x14ac:dyDescent="0.25">
      <c r="A264" s="543">
        <v>2303</v>
      </c>
      <c r="B264" s="392" t="s">
        <v>173</v>
      </c>
      <c r="C264" s="1261"/>
      <c r="D264" s="1261"/>
      <c r="E264" s="1261"/>
      <c r="F264" s="1261"/>
      <c r="G264" s="6"/>
    </row>
    <row r="265" spans="1:7" ht="33" customHeight="1" x14ac:dyDescent="0.25">
      <c r="A265" s="543">
        <v>230301</v>
      </c>
      <c r="B265" s="392" t="s">
        <v>174</v>
      </c>
      <c r="C265" s="1261"/>
      <c r="D265" s="1261"/>
      <c r="E265" s="1261"/>
      <c r="F265" s="1261"/>
      <c r="G265" s="6"/>
    </row>
    <row r="266" spans="1:7" ht="23.45" customHeight="1" x14ac:dyDescent="0.25">
      <c r="A266" s="539">
        <v>23030105</v>
      </c>
      <c r="B266" s="567" t="s">
        <v>779</v>
      </c>
      <c r="C266" s="1275">
        <v>0</v>
      </c>
      <c r="D266" s="1256">
        <v>0</v>
      </c>
      <c r="E266" s="1275">
        <v>0</v>
      </c>
      <c r="F266" s="1256">
        <v>0</v>
      </c>
      <c r="G266" s="6"/>
    </row>
    <row r="267" spans="1:7" ht="25.5" customHeight="1" x14ac:dyDescent="0.25">
      <c r="A267" s="539">
        <v>23030135</v>
      </c>
      <c r="B267" s="402" t="s">
        <v>90</v>
      </c>
      <c r="C267" s="1275">
        <v>0</v>
      </c>
      <c r="D267" s="1256">
        <v>0</v>
      </c>
      <c r="E267" s="1275">
        <v>1977000</v>
      </c>
      <c r="F267" s="1256">
        <v>4845000</v>
      </c>
      <c r="G267" s="6"/>
    </row>
    <row r="268" spans="1:7" ht="33.75" customHeight="1" x14ac:dyDescent="0.25">
      <c r="A268" s="539">
        <v>23030136</v>
      </c>
      <c r="B268" s="402" t="s">
        <v>91</v>
      </c>
      <c r="C268" s="1275">
        <v>0</v>
      </c>
      <c r="D268" s="1256">
        <v>0</v>
      </c>
      <c r="E268" s="1275">
        <v>0</v>
      </c>
      <c r="F268" s="1256">
        <v>3000000</v>
      </c>
      <c r="G268" s="6"/>
    </row>
    <row r="269" spans="1:7" s="8" customFormat="1" ht="25.5" customHeight="1" x14ac:dyDescent="0.25">
      <c r="A269" s="541"/>
      <c r="B269" s="1280" t="s">
        <v>7</v>
      </c>
      <c r="C269" s="1268">
        <f>SUM(C266:C268)</f>
        <v>0</v>
      </c>
      <c r="D269" s="1268">
        <f t="shared" ref="D269:F269" si="36">SUM(D266:D268)</f>
        <v>0</v>
      </c>
      <c r="E269" s="1268">
        <f t="shared" si="36"/>
        <v>1977000</v>
      </c>
      <c r="F269" s="1268">
        <f t="shared" si="36"/>
        <v>7845000</v>
      </c>
      <c r="G269" s="15"/>
    </row>
    <row r="270" spans="1:7" ht="25.5" customHeight="1" x14ac:dyDescent="0.25">
      <c r="A270" s="543">
        <v>2304</v>
      </c>
      <c r="B270" s="392" t="s">
        <v>94</v>
      </c>
      <c r="C270" s="1261"/>
      <c r="D270" s="1261"/>
      <c r="E270" s="1261"/>
      <c r="F270" s="1261"/>
      <c r="G270" s="6"/>
    </row>
    <row r="271" spans="1:7" ht="39" customHeight="1" x14ac:dyDescent="0.25">
      <c r="A271" s="543">
        <v>230401</v>
      </c>
      <c r="B271" s="392" t="s">
        <v>95</v>
      </c>
      <c r="C271" s="1261"/>
      <c r="D271" s="1261"/>
      <c r="E271" s="1261"/>
      <c r="F271" s="1261"/>
      <c r="G271" s="6"/>
    </row>
    <row r="272" spans="1:7" ht="27" customHeight="1" x14ac:dyDescent="0.25">
      <c r="A272" s="539">
        <v>23040101</v>
      </c>
      <c r="B272" s="396" t="s">
        <v>3029</v>
      </c>
      <c r="C272" s="1275"/>
      <c r="D272" s="1256"/>
      <c r="E272" s="1275"/>
      <c r="F272" s="1256">
        <v>2710000</v>
      </c>
      <c r="G272" s="6"/>
    </row>
    <row r="273" spans="1:7" ht="27" customHeight="1" x14ac:dyDescent="0.25">
      <c r="A273" s="539">
        <v>23040107</v>
      </c>
      <c r="B273" s="402" t="s">
        <v>89</v>
      </c>
      <c r="C273" s="1275">
        <v>0</v>
      </c>
      <c r="D273" s="1256">
        <v>0</v>
      </c>
      <c r="E273" s="1275">
        <v>0</v>
      </c>
      <c r="F273" s="1256">
        <v>300000</v>
      </c>
      <c r="G273" s="6"/>
    </row>
    <row r="274" spans="1:7" ht="27" customHeight="1" x14ac:dyDescent="0.25">
      <c r="A274" s="539">
        <v>23040108</v>
      </c>
      <c r="B274" s="402" t="s">
        <v>378</v>
      </c>
      <c r="C274" s="1275">
        <v>0</v>
      </c>
      <c r="D274" s="1256">
        <v>0</v>
      </c>
      <c r="E274" s="1275">
        <v>2000000</v>
      </c>
      <c r="F274" s="1256">
        <v>4200000</v>
      </c>
      <c r="G274" s="6"/>
    </row>
    <row r="275" spans="1:7" ht="27" customHeight="1" x14ac:dyDescent="0.25">
      <c r="A275" s="539">
        <v>23040109</v>
      </c>
      <c r="B275" s="402" t="s">
        <v>97</v>
      </c>
      <c r="C275" s="1275">
        <v>0</v>
      </c>
      <c r="D275" s="1256">
        <v>0</v>
      </c>
      <c r="E275" s="1275">
        <v>2300000</v>
      </c>
      <c r="F275" s="1256">
        <v>8000000</v>
      </c>
      <c r="G275" s="6"/>
    </row>
    <row r="276" spans="1:7" ht="27" customHeight="1" x14ac:dyDescent="0.25">
      <c r="A276" s="539">
        <v>23040110</v>
      </c>
      <c r="B276" s="402" t="s">
        <v>98</v>
      </c>
      <c r="C276" s="1275">
        <v>0</v>
      </c>
      <c r="D276" s="1256">
        <v>2727000</v>
      </c>
      <c r="E276" s="1275">
        <v>3000000</v>
      </c>
      <c r="F276" s="1256">
        <v>5000000</v>
      </c>
      <c r="G276" s="6"/>
    </row>
    <row r="277" spans="1:7" ht="27" customHeight="1" x14ac:dyDescent="0.25">
      <c r="A277" s="539">
        <v>23040111</v>
      </c>
      <c r="B277" s="402" t="s">
        <v>101</v>
      </c>
      <c r="C277" s="1275">
        <v>0</v>
      </c>
      <c r="D277" s="1256">
        <v>0</v>
      </c>
      <c r="E277" s="1275">
        <v>0</v>
      </c>
      <c r="F277" s="1256">
        <v>0</v>
      </c>
      <c r="G277" s="6"/>
    </row>
    <row r="278" spans="1:7" s="23" customFormat="1" ht="27" customHeight="1" x14ac:dyDescent="0.25">
      <c r="A278" s="540">
        <v>23040112</v>
      </c>
      <c r="B278" s="406" t="s">
        <v>2</v>
      </c>
      <c r="C278" s="1275">
        <v>0</v>
      </c>
      <c r="D278" s="1256">
        <v>0</v>
      </c>
      <c r="E278" s="1281">
        <v>5000000</v>
      </c>
      <c r="F278" s="1256">
        <v>0</v>
      </c>
      <c r="G278" s="24"/>
    </row>
    <row r="279" spans="1:7" ht="38.25" customHeight="1" x14ac:dyDescent="0.25">
      <c r="A279" s="548">
        <v>23040113</v>
      </c>
      <c r="B279" s="402" t="s">
        <v>379</v>
      </c>
      <c r="C279" s="1275">
        <v>2000000</v>
      </c>
      <c r="D279" s="1256">
        <v>0</v>
      </c>
      <c r="E279" s="1275">
        <v>5000000</v>
      </c>
      <c r="F279" s="1275">
        <v>5000000</v>
      </c>
      <c r="G279" s="6"/>
    </row>
    <row r="280" spans="1:7" ht="34.5" customHeight="1" x14ac:dyDescent="0.25">
      <c r="A280" s="548">
        <v>23040114</v>
      </c>
      <c r="B280" s="402" t="s">
        <v>3</v>
      </c>
      <c r="C280" s="1275">
        <v>0</v>
      </c>
      <c r="D280" s="1256">
        <v>0</v>
      </c>
      <c r="E280" s="1275">
        <v>0</v>
      </c>
      <c r="F280" s="1256">
        <v>0</v>
      </c>
      <c r="G280" s="6"/>
    </row>
    <row r="281" spans="1:7" s="23" customFormat="1" ht="22.9" customHeight="1" x14ac:dyDescent="0.25">
      <c r="A281" s="545">
        <v>23040115</v>
      </c>
      <c r="B281" s="398" t="s">
        <v>49</v>
      </c>
      <c r="C281" s="1275">
        <v>0</v>
      </c>
      <c r="D281" s="1256">
        <v>0</v>
      </c>
      <c r="E281" s="1275">
        <v>0</v>
      </c>
      <c r="F281" s="1256">
        <v>0</v>
      </c>
      <c r="G281" s="24"/>
    </row>
    <row r="282" spans="1:7" ht="41.25" customHeight="1" x14ac:dyDescent="0.25">
      <c r="A282" s="548">
        <v>23040116</v>
      </c>
      <c r="B282" s="402" t="s">
        <v>96</v>
      </c>
      <c r="C282" s="1275">
        <v>0</v>
      </c>
      <c r="D282" s="1256">
        <v>0</v>
      </c>
      <c r="E282" s="1275">
        <v>0</v>
      </c>
      <c r="F282" s="1256">
        <v>0</v>
      </c>
      <c r="G282" s="6"/>
    </row>
    <row r="283" spans="1:7" s="8" customFormat="1" ht="25.5" customHeight="1" x14ac:dyDescent="0.25">
      <c r="A283" s="541"/>
      <c r="B283" s="1280" t="s">
        <v>7</v>
      </c>
      <c r="C283" s="1268">
        <f t="shared" ref="C283:E283" si="37">SUM(C272:C282)</f>
        <v>2000000</v>
      </c>
      <c r="D283" s="1268">
        <f t="shared" si="37"/>
        <v>2727000</v>
      </c>
      <c r="E283" s="1268">
        <f t="shared" si="37"/>
        <v>17300000</v>
      </c>
      <c r="F283" s="1268">
        <f>SUM(F272:F282)</f>
        <v>25210000</v>
      </c>
      <c r="G283" s="15"/>
    </row>
    <row r="284" spans="1:7" ht="25.5" customHeight="1" x14ac:dyDescent="0.25">
      <c r="A284" s="543">
        <v>2305</v>
      </c>
      <c r="B284" s="392" t="s">
        <v>71</v>
      </c>
      <c r="C284" s="1261"/>
      <c r="D284" s="1261"/>
      <c r="E284" s="1261"/>
      <c r="F284" s="1261"/>
      <c r="G284" s="6"/>
    </row>
    <row r="285" spans="1:7" ht="25.5" customHeight="1" x14ac:dyDescent="0.25">
      <c r="A285" s="543">
        <v>230501</v>
      </c>
      <c r="B285" s="392" t="s">
        <v>72</v>
      </c>
      <c r="C285" s="1261"/>
      <c r="D285" s="1261"/>
      <c r="E285" s="1261"/>
      <c r="F285" s="1261"/>
      <c r="G285" s="6"/>
    </row>
    <row r="286" spans="1:7" s="23" customFormat="1" ht="27.6" customHeight="1" x14ac:dyDescent="0.25">
      <c r="A286" s="540">
        <v>23050107</v>
      </c>
      <c r="B286" s="398" t="s">
        <v>616</v>
      </c>
      <c r="C286" s="1276">
        <v>0</v>
      </c>
      <c r="D286" s="1256">
        <v>3465000</v>
      </c>
      <c r="E286" s="1276">
        <v>4000000</v>
      </c>
      <c r="F286" s="1256">
        <v>78000000</v>
      </c>
      <c r="G286" s="24"/>
    </row>
    <row r="287" spans="1:7" ht="22.9" customHeight="1" x14ac:dyDescent="0.25">
      <c r="A287" s="539">
        <v>23050121</v>
      </c>
      <c r="B287" s="402" t="s">
        <v>703</v>
      </c>
      <c r="C287" s="1276">
        <v>0</v>
      </c>
      <c r="D287" s="1256">
        <v>0</v>
      </c>
      <c r="E287" s="1256">
        <v>0</v>
      </c>
      <c r="F287" s="1256">
        <v>0</v>
      </c>
      <c r="G287" s="6"/>
    </row>
    <row r="288" spans="1:7" ht="22.9" customHeight="1" x14ac:dyDescent="0.25">
      <c r="A288" s="539">
        <v>23050120</v>
      </c>
      <c r="B288" s="402" t="s">
        <v>86</v>
      </c>
      <c r="C288" s="1276">
        <v>0</v>
      </c>
      <c r="D288" s="1256">
        <v>0</v>
      </c>
      <c r="E288" s="1276">
        <v>0</v>
      </c>
      <c r="F288" s="1256">
        <v>0</v>
      </c>
      <c r="G288" s="6"/>
    </row>
    <row r="289" spans="1:7" ht="22.9" customHeight="1" x14ac:dyDescent="0.25">
      <c r="A289" s="539">
        <v>23050122</v>
      </c>
      <c r="B289" s="402" t="s">
        <v>691</v>
      </c>
      <c r="C289" s="1282">
        <v>0</v>
      </c>
      <c r="D289" s="1256">
        <v>0</v>
      </c>
      <c r="E289" s="1282">
        <v>0</v>
      </c>
      <c r="F289" s="1256">
        <v>0</v>
      </c>
      <c r="G289" s="6"/>
    </row>
    <row r="290" spans="1:7" ht="26.25" customHeight="1" x14ac:dyDescent="0.25">
      <c r="A290" s="539">
        <v>23050123</v>
      </c>
      <c r="B290" s="402" t="s">
        <v>352</v>
      </c>
      <c r="C290" s="1282">
        <v>0</v>
      </c>
      <c r="D290" s="1256">
        <v>0</v>
      </c>
      <c r="E290" s="1282">
        <v>0</v>
      </c>
      <c r="F290" s="1256">
        <v>0</v>
      </c>
      <c r="G290" s="6"/>
    </row>
    <row r="291" spans="1:7" ht="26.25" customHeight="1" x14ac:dyDescent="0.25">
      <c r="A291" s="539">
        <v>23050124</v>
      </c>
      <c r="B291" s="402" t="s">
        <v>88</v>
      </c>
      <c r="C291" s="1282">
        <v>0</v>
      </c>
      <c r="D291" s="1256">
        <v>0</v>
      </c>
      <c r="E291" s="1282">
        <v>10000000</v>
      </c>
      <c r="F291" s="1256">
        <v>86290761</v>
      </c>
      <c r="G291" s="6"/>
    </row>
    <row r="292" spans="1:7" ht="30.75" customHeight="1" x14ac:dyDescent="0.25">
      <c r="A292" s="539">
        <v>23050126</v>
      </c>
      <c r="B292" s="402" t="s">
        <v>3027</v>
      </c>
      <c r="C292" s="1282"/>
      <c r="D292" s="1256"/>
      <c r="E292" s="1282"/>
      <c r="F292" s="1256">
        <v>42400000</v>
      </c>
      <c r="G292" s="6"/>
    </row>
    <row r="293" spans="1:7" ht="33" customHeight="1" x14ac:dyDescent="0.25">
      <c r="A293" s="539">
        <v>23050127</v>
      </c>
      <c r="B293" s="402" t="s">
        <v>324</v>
      </c>
      <c r="C293" s="1282">
        <v>0</v>
      </c>
      <c r="D293" s="1256">
        <v>0</v>
      </c>
      <c r="E293" s="1282">
        <v>0</v>
      </c>
      <c r="F293" s="1256">
        <v>0</v>
      </c>
      <c r="G293" s="6"/>
    </row>
    <row r="294" spans="1:7" ht="33" customHeight="1" x14ac:dyDescent="0.25">
      <c r="A294" s="539">
        <v>23050128</v>
      </c>
      <c r="B294" s="402" t="s">
        <v>3026</v>
      </c>
      <c r="C294" s="1282">
        <v>0</v>
      </c>
      <c r="D294" s="1256">
        <v>0</v>
      </c>
      <c r="E294" s="1282">
        <v>0</v>
      </c>
      <c r="F294" s="1256">
        <v>35872000</v>
      </c>
      <c r="G294" s="6"/>
    </row>
    <row r="295" spans="1:7" s="1283" customFormat="1" ht="25.9" customHeight="1" x14ac:dyDescent="0.25">
      <c r="A295" s="539">
        <v>23050129</v>
      </c>
      <c r="B295" s="396" t="s">
        <v>747</v>
      </c>
      <c r="C295" s="1282">
        <v>0</v>
      </c>
      <c r="D295" s="1256">
        <v>0</v>
      </c>
      <c r="E295" s="1275">
        <v>50000</v>
      </c>
      <c r="F295" s="1256">
        <v>0</v>
      </c>
    </row>
    <row r="296" spans="1:7" ht="21" customHeight="1" x14ac:dyDescent="0.25">
      <c r="A296" s="539">
        <v>23050130</v>
      </c>
      <c r="B296" s="402" t="s">
        <v>99</v>
      </c>
      <c r="C296" s="1282">
        <v>0</v>
      </c>
      <c r="D296" s="1256">
        <v>0</v>
      </c>
      <c r="E296" s="1256">
        <v>0</v>
      </c>
      <c r="F296" s="1256">
        <v>0</v>
      </c>
      <c r="G296" s="6"/>
    </row>
    <row r="297" spans="1:7" s="23" customFormat="1" ht="23.25" customHeight="1" x14ac:dyDescent="0.25">
      <c r="A297" s="540">
        <v>23050131</v>
      </c>
      <c r="B297" s="398" t="s">
        <v>4</v>
      </c>
      <c r="C297" s="1282">
        <v>0</v>
      </c>
      <c r="D297" s="1256">
        <v>0</v>
      </c>
      <c r="E297" s="1282">
        <v>0</v>
      </c>
      <c r="F297" s="1256">
        <v>2810000</v>
      </c>
      <c r="G297" s="24"/>
    </row>
    <row r="298" spans="1:7" ht="25.5" customHeight="1" x14ac:dyDescent="0.25">
      <c r="A298" s="539">
        <v>23050133</v>
      </c>
      <c r="B298" s="402" t="s">
        <v>321</v>
      </c>
      <c r="C298" s="1275">
        <v>0</v>
      </c>
      <c r="D298" s="1256">
        <v>0</v>
      </c>
      <c r="E298" s="1256">
        <v>0</v>
      </c>
      <c r="F298" s="1256">
        <v>2416048000</v>
      </c>
      <c r="G298" s="6"/>
    </row>
    <row r="299" spans="1:7" ht="24.75" customHeight="1" x14ac:dyDescent="0.25">
      <c r="A299" s="539">
        <v>23050134</v>
      </c>
      <c r="B299" s="402" t="s">
        <v>704</v>
      </c>
      <c r="C299" s="1275">
        <v>0</v>
      </c>
      <c r="D299" s="1256">
        <v>0</v>
      </c>
      <c r="E299" s="1275">
        <v>2000000</v>
      </c>
      <c r="F299" s="1256">
        <v>138000000</v>
      </c>
      <c r="G299" s="6"/>
    </row>
    <row r="300" spans="1:7" s="1283" customFormat="1" ht="32.25" customHeight="1" x14ac:dyDescent="0.25">
      <c r="A300" s="539">
        <v>23050115</v>
      </c>
      <c r="B300" s="396" t="s">
        <v>808</v>
      </c>
      <c r="C300" s="1275">
        <v>0</v>
      </c>
      <c r="D300" s="1256">
        <v>0</v>
      </c>
      <c r="E300" s="1275">
        <v>4000000</v>
      </c>
      <c r="F300" s="1256">
        <v>0</v>
      </c>
    </row>
    <row r="301" spans="1:7" s="1283" customFormat="1" ht="25.9" customHeight="1" x14ac:dyDescent="0.25">
      <c r="A301" s="539">
        <v>23050138</v>
      </c>
      <c r="B301" s="396" t="s">
        <v>748</v>
      </c>
      <c r="C301" s="1275">
        <v>0</v>
      </c>
      <c r="D301" s="1256">
        <v>0</v>
      </c>
      <c r="E301" s="1275">
        <v>100000</v>
      </c>
      <c r="F301" s="1256">
        <v>0</v>
      </c>
    </row>
    <row r="302" spans="1:7" s="1283" customFormat="1" ht="33.75" customHeight="1" x14ac:dyDescent="0.25">
      <c r="A302" s="539">
        <v>23050139</v>
      </c>
      <c r="B302" s="396" t="s">
        <v>749</v>
      </c>
      <c r="C302" s="1275">
        <v>0</v>
      </c>
      <c r="D302" s="1256">
        <v>0</v>
      </c>
      <c r="E302" s="1275">
        <v>2500000</v>
      </c>
      <c r="F302" s="1256">
        <v>3500000</v>
      </c>
    </row>
    <row r="303" spans="1:7" s="1283" customFormat="1" ht="39" customHeight="1" x14ac:dyDescent="0.25">
      <c r="A303" s="539">
        <v>23050140</v>
      </c>
      <c r="B303" s="396" t="s">
        <v>750</v>
      </c>
      <c r="C303" s="1275">
        <v>0</v>
      </c>
      <c r="D303" s="1256">
        <v>0</v>
      </c>
      <c r="E303" s="1275">
        <v>0</v>
      </c>
      <c r="F303" s="1256">
        <v>0</v>
      </c>
    </row>
    <row r="304" spans="1:7" s="1283" customFormat="1" ht="39.6" customHeight="1" x14ac:dyDescent="0.25">
      <c r="A304" s="539">
        <v>23050147</v>
      </c>
      <c r="B304" s="396" t="s">
        <v>751</v>
      </c>
      <c r="C304" s="1275">
        <v>0</v>
      </c>
      <c r="D304" s="1256">
        <v>0</v>
      </c>
      <c r="E304" s="1275">
        <v>0</v>
      </c>
      <c r="F304" s="1256">
        <v>1092000</v>
      </c>
    </row>
    <row r="305" spans="1:7" s="1283" customFormat="1" ht="23.25" customHeight="1" x14ac:dyDescent="0.25">
      <c r="A305" s="539">
        <v>23050149</v>
      </c>
      <c r="B305" s="396" t="s">
        <v>752</v>
      </c>
      <c r="C305" s="1275">
        <v>0</v>
      </c>
      <c r="D305" s="1256">
        <v>0</v>
      </c>
      <c r="E305" s="1275">
        <v>200000</v>
      </c>
      <c r="F305" s="1256">
        <v>340000</v>
      </c>
    </row>
    <row r="306" spans="1:7" s="1283" customFormat="1" ht="23.25" customHeight="1" x14ac:dyDescent="0.25">
      <c r="A306" s="539">
        <v>23050150</v>
      </c>
      <c r="B306" s="396" t="s">
        <v>3028</v>
      </c>
      <c r="C306" s="1275">
        <v>0</v>
      </c>
      <c r="D306" s="1256">
        <v>0</v>
      </c>
      <c r="E306" s="1275">
        <v>1000000</v>
      </c>
      <c r="F306" s="1256">
        <v>500000</v>
      </c>
    </row>
    <row r="307" spans="1:7" s="1283" customFormat="1" ht="36.75" customHeight="1" x14ac:dyDescent="0.25">
      <c r="A307" s="539">
        <v>23050151</v>
      </c>
      <c r="B307" s="396" t="s">
        <v>753</v>
      </c>
      <c r="C307" s="1275">
        <v>0</v>
      </c>
      <c r="D307" s="1256">
        <v>0</v>
      </c>
      <c r="E307" s="1275">
        <v>100000</v>
      </c>
      <c r="F307" s="1256">
        <v>0</v>
      </c>
    </row>
    <row r="308" spans="1:7" s="1283" customFormat="1" ht="24.75" customHeight="1" x14ac:dyDescent="0.25">
      <c r="A308" s="539">
        <v>23050167</v>
      </c>
      <c r="B308" s="396" t="s">
        <v>3030</v>
      </c>
      <c r="C308" s="1275"/>
      <c r="D308" s="1256"/>
      <c r="E308" s="1275"/>
      <c r="F308" s="1256">
        <v>150000000</v>
      </c>
    </row>
    <row r="309" spans="1:7" s="1283" customFormat="1" ht="36.75" customHeight="1" x14ac:dyDescent="0.25">
      <c r="A309" s="539">
        <v>23050232</v>
      </c>
      <c r="B309" s="396" t="s">
        <v>3043</v>
      </c>
      <c r="C309" s="1275"/>
      <c r="D309" s="1256"/>
      <c r="E309" s="1275"/>
      <c r="F309" s="1256">
        <v>1939868400</v>
      </c>
    </row>
    <row r="310" spans="1:7" s="1283" customFormat="1" ht="27" customHeight="1" x14ac:dyDescent="0.25">
      <c r="A310" s="541"/>
      <c r="B310" s="1280" t="s">
        <v>7</v>
      </c>
      <c r="C310" s="1268">
        <f>SUM(C286:C308)</f>
        <v>0</v>
      </c>
      <c r="D310" s="1268">
        <f t="shared" ref="D310:E310" si="38">SUM(D286:D308)</f>
        <v>3465000</v>
      </c>
      <c r="E310" s="1268">
        <f t="shared" si="38"/>
        <v>23950000</v>
      </c>
      <c r="F310" s="1268">
        <f>SUM(F286:F309)</f>
        <v>4894721161</v>
      </c>
    </row>
    <row r="311" spans="1:7" s="8" customFormat="1" ht="27" customHeight="1" x14ac:dyDescent="0.25">
      <c r="A311" s="541"/>
      <c r="B311" s="1280" t="s">
        <v>73</v>
      </c>
      <c r="C311" s="1268">
        <f>SUM(C257,C263,C269,C283,C310)</f>
        <v>2000000</v>
      </c>
      <c r="D311" s="1268">
        <f>SUM(D257,D263,D269,D283,D310)</f>
        <v>6192000</v>
      </c>
      <c r="E311" s="1268">
        <f>SUM(E257,E263,E269,E283,E310)</f>
        <v>54684500</v>
      </c>
      <c r="F311" s="1268">
        <f>SUM(F257,F263,F269,F283,F310)</f>
        <v>4961355791</v>
      </c>
      <c r="G311" s="15"/>
    </row>
    <row r="312" spans="1:7" ht="25.5" customHeight="1" x14ac:dyDescent="0.25">
      <c r="A312" s="535">
        <v>23</v>
      </c>
      <c r="B312" s="463" t="s">
        <v>61</v>
      </c>
      <c r="C312" s="1266"/>
      <c r="D312" s="1266"/>
      <c r="E312" s="1266"/>
      <c r="F312" s="1267"/>
      <c r="G312" s="6"/>
    </row>
    <row r="313" spans="1:7" s="7" customFormat="1" ht="25.5" customHeight="1" x14ac:dyDescent="0.4">
      <c r="A313" s="537" t="s">
        <v>136</v>
      </c>
      <c r="B313" s="1284" t="s">
        <v>55</v>
      </c>
      <c r="C313" s="1266"/>
      <c r="D313" s="1266"/>
      <c r="E313" s="1266"/>
      <c r="F313" s="1266"/>
      <c r="G313" s="375"/>
    </row>
    <row r="314" spans="1:7" ht="25.5" customHeight="1" x14ac:dyDescent="0.25">
      <c r="A314" s="538">
        <v>2301</v>
      </c>
      <c r="B314" s="392" t="s">
        <v>183</v>
      </c>
      <c r="C314" s="1255"/>
      <c r="D314" s="1255"/>
      <c r="E314" s="1255"/>
      <c r="F314" s="1255"/>
      <c r="G314" s="6"/>
    </row>
    <row r="315" spans="1:7" ht="25.5" customHeight="1" x14ac:dyDescent="0.25">
      <c r="A315" s="538">
        <v>230101</v>
      </c>
      <c r="B315" s="392" t="s">
        <v>184</v>
      </c>
      <c r="C315" s="1255"/>
      <c r="D315" s="1255"/>
      <c r="E315" s="1255"/>
      <c r="F315" s="1255"/>
      <c r="G315" s="6"/>
    </row>
    <row r="316" spans="1:7" ht="22.15" customHeight="1" x14ac:dyDescent="0.25">
      <c r="A316" s="539">
        <v>23010104</v>
      </c>
      <c r="B316" s="412" t="s">
        <v>562</v>
      </c>
      <c r="C316" s="1275">
        <v>0</v>
      </c>
      <c r="D316" s="1256">
        <v>0</v>
      </c>
      <c r="E316" s="1275">
        <v>0</v>
      </c>
      <c r="F316" s="1275">
        <v>0</v>
      </c>
      <c r="G316" s="6"/>
    </row>
    <row r="317" spans="1:7" s="6" customFormat="1" ht="22.15" customHeight="1" x14ac:dyDescent="0.25">
      <c r="A317" s="539">
        <v>23010105</v>
      </c>
      <c r="B317" s="402" t="s">
        <v>475</v>
      </c>
      <c r="C317" s="1272">
        <v>0</v>
      </c>
      <c r="D317" s="1256">
        <v>0</v>
      </c>
      <c r="E317" s="1272">
        <v>0</v>
      </c>
      <c r="F317" s="1272">
        <v>0</v>
      </c>
    </row>
    <row r="318" spans="1:7" ht="22.15" customHeight="1" x14ac:dyDescent="0.25">
      <c r="A318" s="539">
        <v>23010106</v>
      </c>
      <c r="B318" s="402" t="s">
        <v>731</v>
      </c>
      <c r="C318" s="1275">
        <v>0</v>
      </c>
      <c r="D318" s="1256">
        <v>0</v>
      </c>
      <c r="E318" s="1275">
        <v>0</v>
      </c>
      <c r="F318" s="1272">
        <v>0</v>
      </c>
      <c r="G318" s="6"/>
    </row>
    <row r="319" spans="1:7" ht="22.15" customHeight="1" x14ac:dyDescent="0.25">
      <c r="A319" s="539">
        <v>23010108</v>
      </c>
      <c r="B319" s="402" t="s">
        <v>642</v>
      </c>
      <c r="C319" s="1275">
        <v>0</v>
      </c>
      <c r="D319" s="1256">
        <v>0</v>
      </c>
      <c r="E319" s="1275">
        <v>0</v>
      </c>
      <c r="F319" s="1275">
        <v>0</v>
      </c>
      <c r="G319" s="6"/>
    </row>
    <row r="320" spans="1:7" s="6" customFormat="1" ht="22.15" customHeight="1" x14ac:dyDescent="0.25">
      <c r="A320" s="539">
        <v>23010112</v>
      </c>
      <c r="B320" s="402" t="s">
        <v>768</v>
      </c>
      <c r="C320" s="1272">
        <v>0</v>
      </c>
      <c r="D320" s="1256">
        <v>0</v>
      </c>
      <c r="E320" s="1272">
        <v>300000</v>
      </c>
      <c r="F320" s="1275">
        <v>2000000</v>
      </c>
    </row>
    <row r="321" spans="1:7" ht="43.5" customHeight="1" x14ac:dyDescent="0.25">
      <c r="A321" s="540">
        <v>23010113</v>
      </c>
      <c r="B321" s="402" t="s">
        <v>849</v>
      </c>
      <c r="C321" s="1275">
        <v>0</v>
      </c>
      <c r="D321" s="1256">
        <v>0</v>
      </c>
      <c r="E321" s="1275">
        <v>100000000</v>
      </c>
      <c r="F321" s="1275">
        <v>20000000</v>
      </c>
      <c r="G321" s="6"/>
    </row>
    <row r="322" spans="1:7" s="23" customFormat="1" ht="21.6" customHeight="1" x14ac:dyDescent="0.25">
      <c r="A322" s="540">
        <v>23010119</v>
      </c>
      <c r="B322" s="402" t="s">
        <v>938</v>
      </c>
      <c r="C322" s="1275">
        <v>0</v>
      </c>
      <c r="D322" s="1256">
        <v>0</v>
      </c>
      <c r="E322" s="1275">
        <v>2000000</v>
      </c>
      <c r="F322" s="1275">
        <v>2000000</v>
      </c>
      <c r="G322" s="24"/>
    </row>
    <row r="323" spans="1:7" s="6" customFormat="1" ht="21.6" customHeight="1" x14ac:dyDescent="0.25">
      <c r="A323" s="540">
        <v>23010141</v>
      </c>
      <c r="B323" s="412" t="s">
        <v>37</v>
      </c>
      <c r="C323" s="1272">
        <v>0</v>
      </c>
      <c r="D323" s="1256">
        <v>500000</v>
      </c>
      <c r="E323" s="1272">
        <v>1000000</v>
      </c>
      <c r="F323" s="1272">
        <v>1000000</v>
      </c>
    </row>
    <row r="324" spans="1:7" s="8" customFormat="1" ht="25.5" customHeight="1" x14ac:dyDescent="0.25">
      <c r="A324" s="541"/>
      <c r="B324" s="1280" t="s">
        <v>7</v>
      </c>
      <c r="C324" s="1268">
        <f>SUM(C316:C323)</f>
        <v>0</v>
      </c>
      <c r="D324" s="1268">
        <f t="shared" ref="D324:F324" si="39">SUM(D316:D323)</f>
        <v>500000</v>
      </c>
      <c r="E324" s="1268">
        <f t="shared" si="39"/>
        <v>103300000</v>
      </c>
      <c r="F324" s="1268">
        <f t="shared" si="39"/>
        <v>25000000</v>
      </c>
      <c r="G324" s="15"/>
    </row>
    <row r="325" spans="1:7" ht="25.5" customHeight="1" x14ac:dyDescent="0.25">
      <c r="A325" s="538">
        <v>2302</v>
      </c>
      <c r="B325" s="392" t="s">
        <v>172</v>
      </c>
      <c r="C325" s="1261"/>
      <c r="D325" s="1261"/>
      <c r="E325" s="1261"/>
      <c r="F325" s="1261"/>
      <c r="G325" s="6"/>
    </row>
    <row r="326" spans="1:7" ht="34.15" customHeight="1" x14ac:dyDescent="0.25">
      <c r="A326" s="538">
        <v>230201</v>
      </c>
      <c r="B326" s="392" t="s">
        <v>171</v>
      </c>
      <c r="C326" s="1261"/>
      <c r="D326" s="1261"/>
      <c r="E326" s="1261"/>
      <c r="F326" s="1261"/>
      <c r="G326" s="6"/>
    </row>
    <row r="327" spans="1:7" ht="28.15" customHeight="1" x14ac:dyDescent="0.25">
      <c r="A327" s="539">
        <v>23020101</v>
      </c>
      <c r="B327" s="402" t="s">
        <v>512</v>
      </c>
      <c r="C327" s="1238">
        <v>0</v>
      </c>
      <c r="D327" s="1256">
        <v>0</v>
      </c>
      <c r="E327" s="1238">
        <v>0</v>
      </c>
      <c r="F327" s="1275">
        <v>0</v>
      </c>
      <c r="G327" s="6"/>
    </row>
    <row r="328" spans="1:7" s="8" customFormat="1" ht="25.5" customHeight="1" x14ac:dyDescent="0.25">
      <c r="A328" s="541"/>
      <c r="B328" s="1280" t="s">
        <v>7</v>
      </c>
      <c r="C328" s="1268">
        <f t="shared" ref="C328" si="40">SUM(C327)</f>
        <v>0</v>
      </c>
      <c r="D328" s="1268">
        <f t="shared" ref="D328:E328" si="41">SUM(D327)</f>
        <v>0</v>
      </c>
      <c r="E328" s="1268">
        <f t="shared" si="41"/>
        <v>0</v>
      </c>
      <c r="F328" s="1268"/>
      <c r="G328" s="15"/>
    </row>
    <row r="329" spans="1:7" ht="25.5" customHeight="1" x14ac:dyDescent="0.25">
      <c r="A329" s="543">
        <v>2303</v>
      </c>
      <c r="B329" s="392" t="s">
        <v>173</v>
      </c>
      <c r="C329" s="1261"/>
      <c r="D329" s="1261"/>
      <c r="E329" s="1261"/>
      <c r="F329" s="1261"/>
      <c r="G329" s="6"/>
    </row>
    <row r="330" spans="1:7" ht="34.9" customHeight="1" x14ac:dyDescent="0.25">
      <c r="A330" s="543">
        <v>230301</v>
      </c>
      <c r="B330" s="392" t="s">
        <v>174</v>
      </c>
      <c r="C330" s="1261"/>
      <c r="D330" s="1261"/>
      <c r="E330" s="1261"/>
      <c r="F330" s="1261"/>
      <c r="G330" s="6"/>
    </row>
    <row r="331" spans="1:7" ht="24.6" customHeight="1" x14ac:dyDescent="0.25">
      <c r="A331" s="539">
        <v>23030121</v>
      </c>
      <c r="B331" s="402" t="s">
        <v>740</v>
      </c>
      <c r="C331" s="1275">
        <v>0</v>
      </c>
      <c r="D331" s="1256">
        <v>4500000</v>
      </c>
      <c r="E331" s="1275">
        <v>5000000</v>
      </c>
      <c r="F331" s="1275">
        <v>0</v>
      </c>
      <c r="G331" s="6"/>
    </row>
    <row r="332" spans="1:7" s="23" customFormat="1" ht="25.5" customHeight="1" x14ac:dyDescent="0.25">
      <c r="A332" s="539">
        <v>23030137</v>
      </c>
      <c r="B332" s="402" t="s">
        <v>780</v>
      </c>
      <c r="C332" s="1272">
        <v>0</v>
      </c>
      <c r="D332" s="1256">
        <v>0</v>
      </c>
      <c r="E332" s="1272">
        <v>0</v>
      </c>
      <c r="F332" s="1272">
        <v>0</v>
      </c>
      <c r="G332" s="24"/>
    </row>
    <row r="333" spans="1:7" s="8" customFormat="1" ht="25.5" customHeight="1" x14ac:dyDescent="0.25">
      <c r="A333" s="541"/>
      <c r="B333" s="1280" t="s">
        <v>7</v>
      </c>
      <c r="C333" s="1268">
        <f>SUM(C331:C332)</f>
        <v>0</v>
      </c>
      <c r="D333" s="1268">
        <f t="shared" ref="D333:F333" si="42">SUM(D331:D332)</f>
        <v>4500000</v>
      </c>
      <c r="E333" s="1268">
        <f t="shared" si="42"/>
        <v>5000000</v>
      </c>
      <c r="F333" s="1268">
        <f t="shared" si="42"/>
        <v>0</v>
      </c>
      <c r="G333" s="15"/>
    </row>
    <row r="334" spans="1:7" ht="25.5" customHeight="1" x14ac:dyDescent="0.25">
      <c r="A334" s="543">
        <v>2305</v>
      </c>
      <c r="B334" s="392" t="s">
        <v>71</v>
      </c>
      <c r="C334" s="1261"/>
      <c r="D334" s="1261"/>
      <c r="E334" s="1261"/>
      <c r="F334" s="1261"/>
      <c r="G334" s="6"/>
    </row>
    <row r="335" spans="1:7" ht="25.5" customHeight="1" x14ac:dyDescent="0.25">
      <c r="A335" s="543">
        <v>230501</v>
      </c>
      <c r="B335" s="392" t="s">
        <v>72</v>
      </c>
      <c r="C335" s="1261"/>
      <c r="D335" s="1261"/>
      <c r="E335" s="1261"/>
      <c r="F335" s="1261"/>
      <c r="G335" s="6"/>
    </row>
    <row r="336" spans="1:7" ht="32.450000000000003" customHeight="1" x14ac:dyDescent="0.25">
      <c r="A336" s="539">
        <v>23050101</v>
      </c>
      <c r="B336" s="402" t="s">
        <v>781</v>
      </c>
      <c r="C336" s="1282">
        <v>11934985</v>
      </c>
      <c r="D336" s="1256">
        <v>0</v>
      </c>
      <c r="E336" s="1282">
        <v>0</v>
      </c>
      <c r="F336" s="1282">
        <v>0</v>
      </c>
      <c r="G336" s="6"/>
    </row>
    <row r="337" spans="1:7" ht="26.25" customHeight="1" x14ac:dyDescent="0.25">
      <c r="A337" s="539">
        <v>23050102</v>
      </c>
      <c r="B337" s="402" t="s">
        <v>604</v>
      </c>
      <c r="C337" s="1275">
        <v>0</v>
      </c>
      <c r="D337" s="1256">
        <v>4811820</v>
      </c>
      <c r="E337" s="1275">
        <v>5000000</v>
      </c>
      <c r="F337" s="1275">
        <v>5000000</v>
      </c>
      <c r="G337" s="6"/>
    </row>
    <row r="338" spans="1:7" ht="26.25" customHeight="1" x14ac:dyDescent="0.25">
      <c r="A338" s="540">
        <v>23050107</v>
      </c>
      <c r="B338" s="402" t="s">
        <v>733</v>
      </c>
      <c r="C338" s="1282">
        <v>341163839</v>
      </c>
      <c r="D338" s="1256">
        <v>0</v>
      </c>
      <c r="E338" s="1282">
        <v>0</v>
      </c>
      <c r="F338" s="1275">
        <v>0</v>
      </c>
      <c r="G338" s="6"/>
    </row>
    <row r="339" spans="1:7" ht="39.75" customHeight="1" x14ac:dyDescent="0.25">
      <c r="A339" s="539">
        <v>23050126</v>
      </c>
      <c r="B339" s="413" t="s">
        <v>2974</v>
      </c>
      <c r="C339" s="1279">
        <v>0</v>
      </c>
      <c r="D339" s="1256">
        <v>0</v>
      </c>
      <c r="E339" s="1279">
        <v>2500000000</v>
      </c>
      <c r="F339" s="1275">
        <v>0</v>
      </c>
      <c r="G339" s="6"/>
    </row>
    <row r="340" spans="1:7" ht="24" customHeight="1" x14ac:dyDescent="0.25">
      <c r="A340" s="539">
        <v>23050129</v>
      </c>
      <c r="B340" s="413" t="s">
        <v>950</v>
      </c>
      <c r="C340" s="1282">
        <v>0</v>
      </c>
      <c r="D340" s="1256">
        <v>0</v>
      </c>
      <c r="E340" s="1282">
        <v>500000000</v>
      </c>
      <c r="F340" s="1275">
        <v>1998190000</v>
      </c>
      <c r="G340" s="6"/>
    </row>
    <row r="341" spans="1:7" ht="24" customHeight="1" x14ac:dyDescent="0.25">
      <c r="A341" s="539">
        <v>23050135</v>
      </c>
      <c r="B341" s="402" t="s">
        <v>13</v>
      </c>
      <c r="C341" s="1282">
        <v>0</v>
      </c>
      <c r="D341" s="1256">
        <v>0</v>
      </c>
      <c r="E341" s="1282">
        <v>100000000</v>
      </c>
      <c r="F341" s="1275">
        <v>400000000</v>
      </c>
      <c r="G341" s="6"/>
    </row>
    <row r="342" spans="1:7" ht="24" customHeight="1" x14ac:dyDescent="0.25">
      <c r="A342" s="539">
        <v>23050136</v>
      </c>
      <c r="B342" s="402" t="s">
        <v>1094</v>
      </c>
      <c r="C342" s="1282">
        <v>308019705</v>
      </c>
      <c r="D342" s="1256">
        <v>0</v>
      </c>
      <c r="E342" s="1282">
        <v>350000000</v>
      </c>
      <c r="F342" s="1275"/>
      <c r="G342" s="6"/>
    </row>
    <row r="343" spans="1:7" s="8" customFormat="1" ht="25.5" customHeight="1" x14ac:dyDescent="0.25">
      <c r="A343" s="541"/>
      <c r="B343" s="1280" t="s">
        <v>7</v>
      </c>
      <c r="C343" s="1268">
        <f>SUM(C336:C342)</f>
        <v>661118529</v>
      </c>
      <c r="D343" s="1268">
        <f t="shared" ref="D343:F343" si="43">SUM(D336:D342)</f>
        <v>4811820</v>
      </c>
      <c r="E343" s="1268">
        <f>SUM(E336:E342)</f>
        <v>3455000000</v>
      </c>
      <c r="F343" s="1268">
        <f t="shared" si="43"/>
        <v>2403190000</v>
      </c>
      <c r="G343" s="15"/>
    </row>
    <row r="344" spans="1:7" s="8" customFormat="1" ht="25.5" customHeight="1" x14ac:dyDescent="0.25">
      <c r="A344" s="541"/>
      <c r="B344" s="1280" t="s">
        <v>73</v>
      </c>
      <c r="C344" s="1268">
        <f>SUM(C324,C328,C333,C343)</f>
        <v>661118529</v>
      </c>
      <c r="D344" s="1268">
        <f t="shared" ref="D344:F344" si="44">SUM(D324,D328,D333,D343)</f>
        <v>9811820</v>
      </c>
      <c r="E344" s="1268">
        <f t="shared" si="44"/>
        <v>3563300000</v>
      </c>
      <c r="F344" s="1268">
        <f t="shared" si="44"/>
        <v>2428190000</v>
      </c>
      <c r="G344" s="15"/>
    </row>
    <row r="345" spans="1:7" ht="25.5" customHeight="1" x14ac:dyDescent="0.25">
      <c r="A345" s="535">
        <v>23</v>
      </c>
      <c r="B345" s="463" t="s">
        <v>61</v>
      </c>
      <c r="C345" s="1266"/>
      <c r="D345" s="1266"/>
      <c r="E345" s="1266"/>
      <c r="F345" s="1267"/>
      <c r="G345" s="6"/>
    </row>
    <row r="346" spans="1:7" s="7" customFormat="1" ht="21.6" customHeight="1" x14ac:dyDescent="0.4">
      <c r="A346" s="537" t="s">
        <v>816</v>
      </c>
      <c r="B346" s="1284" t="s">
        <v>828</v>
      </c>
      <c r="C346" s="1266"/>
      <c r="D346" s="1266"/>
      <c r="E346" s="1266"/>
      <c r="F346" s="1266"/>
      <c r="G346" s="375"/>
    </row>
    <row r="347" spans="1:7" ht="24" customHeight="1" x14ac:dyDescent="0.25">
      <c r="A347" s="538">
        <v>2301</v>
      </c>
      <c r="B347" s="392" t="s">
        <v>183</v>
      </c>
      <c r="C347" s="1255"/>
      <c r="D347" s="1255"/>
      <c r="E347" s="1255"/>
      <c r="F347" s="1255"/>
      <c r="G347" s="6"/>
    </row>
    <row r="348" spans="1:7" ht="24" customHeight="1" x14ac:dyDescent="0.25">
      <c r="A348" s="538">
        <v>230101</v>
      </c>
      <c r="B348" s="392" t="s">
        <v>184</v>
      </c>
      <c r="C348" s="1255"/>
      <c r="D348" s="1255"/>
      <c r="E348" s="1255"/>
      <c r="F348" s="1255"/>
      <c r="G348" s="6"/>
    </row>
    <row r="349" spans="1:7" s="23" customFormat="1" ht="25.5" customHeight="1" x14ac:dyDescent="0.25">
      <c r="A349" s="540">
        <v>23010105</v>
      </c>
      <c r="B349" s="412" t="s">
        <v>475</v>
      </c>
      <c r="C349" s="592">
        <v>0</v>
      </c>
      <c r="D349" s="1256">
        <v>0</v>
      </c>
      <c r="E349" s="592">
        <v>0</v>
      </c>
      <c r="F349" s="1256">
        <v>60900000</v>
      </c>
      <c r="G349" s="24"/>
    </row>
    <row r="350" spans="1:7" s="23" customFormat="1" ht="25.5" customHeight="1" x14ac:dyDescent="0.25">
      <c r="A350" s="540">
        <v>23010141</v>
      </c>
      <c r="B350" s="412" t="s">
        <v>37</v>
      </c>
      <c r="C350" s="592">
        <v>0</v>
      </c>
      <c r="D350" s="1256">
        <v>22795033</v>
      </c>
      <c r="E350" s="592">
        <v>100000000</v>
      </c>
      <c r="F350" s="1256">
        <v>63823750</v>
      </c>
      <c r="G350" s="24"/>
    </row>
    <row r="351" spans="1:7" s="8" customFormat="1" ht="21.75" customHeight="1" x14ac:dyDescent="0.25">
      <c r="A351" s="541"/>
      <c r="B351" s="1280" t="s">
        <v>7</v>
      </c>
      <c r="C351" s="1268">
        <f>SUM(C349:C350)</f>
        <v>0</v>
      </c>
      <c r="D351" s="1268">
        <f t="shared" ref="D351:F351" si="45">SUM(D349:D350)</f>
        <v>22795033</v>
      </c>
      <c r="E351" s="1268">
        <f t="shared" si="45"/>
        <v>100000000</v>
      </c>
      <c r="F351" s="1268">
        <f t="shared" si="45"/>
        <v>124723750</v>
      </c>
      <c r="G351" s="15"/>
    </row>
    <row r="352" spans="1:7" ht="25.5" customHeight="1" x14ac:dyDescent="0.25">
      <c r="A352" s="538">
        <v>2302</v>
      </c>
      <c r="B352" s="392" t="s">
        <v>172</v>
      </c>
      <c r="C352" s="1261"/>
      <c r="D352" s="1261"/>
      <c r="E352" s="1261"/>
      <c r="F352" s="1261"/>
      <c r="G352" s="6"/>
    </row>
    <row r="353" spans="1:7" ht="33.6" customHeight="1" x14ac:dyDescent="0.25">
      <c r="A353" s="538">
        <v>230201</v>
      </c>
      <c r="B353" s="392" t="s">
        <v>171</v>
      </c>
      <c r="C353" s="1261"/>
      <c r="D353" s="1261"/>
      <c r="E353" s="1261"/>
      <c r="F353" s="1261"/>
      <c r="G353" s="6"/>
    </row>
    <row r="354" spans="1:7" ht="20.25" customHeight="1" x14ac:dyDescent="0.25">
      <c r="A354" s="539"/>
      <c r="B354" s="402"/>
      <c r="C354" s="1238"/>
      <c r="D354" s="1238"/>
      <c r="E354" s="1238"/>
      <c r="F354" s="1238"/>
      <c r="G354" s="6"/>
    </row>
    <row r="355" spans="1:7" ht="24" customHeight="1" x14ac:dyDescent="0.25">
      <c r="A355" s="543">
        <v>2303</v>
      </c>
      <c r="B355" s="392" t="s">
        <v>173</v>
      </c>
      <c r="C355" s="1261"/>
      <c r="D355" s="1261"/>
      <c r="E355" s="1261"/>
      <c r="F355" s="1261"/>
      <c r="G355" s="6"/>
    </row>
    <row r="356" spans="1:7" ht="36" customHeight="1" x14ac:dyDescent="0.25">
      <c r="A356" s="543">
        <v>230301</v>
      </c>
      <c r="B356" s="392" t="s">
        <v>174</v>
      </c>
      <c r="C356" s="1261"/>
      <c r="D356" s="1261"/>
      <c r="E356" s="1261"/>
      <c r="F356" s="1261"/>
      <c r="G356" s="6"/>
    </row>
    <row r="357" spans="1:7" ht="34.15" customHeight="1" x14ac:dyDescent="0.25">
      <c r="A357" s="539">
        <v>23030121</v>
      </c>
      <c r="B357" s="402" t="s">
        <v>829</v>
      </c>
      <c r="C357" s="1266">
        <v>0</v>
      </c>
      <c r="D357" s="1256">
        <v>150866568</v>
      </c>
      <c r="E357" s="1266">
        <v>170000000</v>
      </c>
      <c r="F357" s="592">
        <v>164712251</v>
      </c>
      <c r="G357" s="6"/>
    </row>
    <row r="358" spans="1:7" s="8" customFormat="1" ht="24" customHeight="1" x14ac:dyDescent="0.25">
      <c r="A358" s="541"/>
      <c r="B358" s="1280" t="s">
        <v>7</v>
      </c>
      <c r="C358" s="1268">
        <f>SUM(C357)</f>
        <v>0</v>
      </c>
      <c r="D358" s="1268">
        <f t="shared" ref="D358:F358" si="46">SUM(D357)</f>
        <v>150866568</v>
      </c>
      <c r="E358" s="1268">
        <f t="shared" si="46"/>
        <v>170000000</v>
      </c>
      <c r="F358" s="1268">
        <f t="shared" si="46"/>
        <v>164712251</v>
      </c>
      <c r="G358" s="15"/>
    </row>
    <row r="359" spans="1:7" ht="23.45" customHeight="1" x14ac:dyDescent="0.25">
      <c r="A359" s="543">
        <v>2305</v>
      </c>
      <c r="B359" s="392" t="s">
        <v>71</v>
      </c>
      <c r="C359" s="1261"/>
      <c r="D359" s="1261"/>
      <c r="E359" s="1261"/>
      <c r="F359" s="1261"/>
      <c r="G359" s="6"/>
    </row>
    <row r="360" spans="1:7" ht="23.45" customHeight="1" x14ac:dyDescent="0.25">
      <c r="A360" s="543">
        <v>230501</v>
      </c>
      <c r="B360" s="392" t="s">
        <v>72</v>
      </c>
      <c r="C360" s="1261"/>
      <c r="D360" s="1261"/>
      <c r="E360" s="1261"/>
      <c r="F360" s="1261"/>
      <c r="G360" s="6"/>
    </row>
    <row r="361" spans="1:7" ht="19.899999999999999" customHeight="1" x14ac:dyDescent="0.25">
      <c r="A361" s="539"/>
      <c r="B361" s="402"/>
      <c r="C361" s="1266"/>
      <c r="D361" s="1266"/>
      <c r="E361" s="1266"/>
      <c r="F361" s="1267"/>
      <c r="G361" s="6"/>
    </row>
    <row r="362" spans="1:7" s="8" customFormat="1" ht="25.5" customHeight="1" x14ac:dyDescent="0.25">
      <c r="A362" s="541"/>
      <c r="B362" s="1280" t="s">
        <v>73</v>
      </c>
      <c r="C362" s="1268">
        <f>SUM(C351,C358)</f>
        <v>0</v>
      </c>
      <c r="D362" s="1268">
        <f t="shared" ref="D362:F362" si="47">SUM(D351,D358)</f>
        <v>173661601</v>
      </c>
      <c r="E362" s="1268">
        <f t="shared" si="47"/>
        <v>270000000</v>
      </c>
      <c r="F362" s="1268">
        <f t="shared" si="47"/>
        <v>289436001</v>
      </c>
      <c r="G362" s="15"/>
    </row>
    <row r="363" spans="1:7" ht="25.5" customHeight="1" x14ac:dyDescent="0.25">
      <c r="A363" s="535">
        <v>23</v>
      </c>
      <c r="B363" s="463" t="s">
        <v>61</v>
      </c>
      <c r="C363" s="1266"/>
      <c r="D363" s="1266"/>
      <c r="E363" s="1266"/>
      <c r="F363" s="1267"/>
      <c r="G363" s="6"/>
    </row>
    <row r="364" spans="1:7" s="7" customFormat="1" ht="29.25" customHeight="1" x14ac:dyDescent="0.4">
      <c r="A364" s="537" t="s">
        <v>137</v>
      </c>
      <c r="B364" s="1269" t="s">
        <v>116</v>
      </c>
      <c r="C364" s="1266"/>
      <c r="D364" s="1266"/>
      <c r="E364" s="1266"/>
      <c r="F364" s="1266"/>
      <c r="G364" s="375"/>
    </row>
    <row r="365" spans="1:7" ht="25.5" customHeight="1" x14ac:dyDescent="0.25">
      <c r="A365" s="538">
        <v>2301</v>
      </c>
      <c r="B365" s="392" t="s">
        <v>183</v>
      </c>
      <c r="C365" s="1255"/>
      <c r="D365" s="1255"/>
      <c r="E365" s="1255"/>
      <c r="F365" s="1255"/>
      <c r="G365" s="6"/>
    </row>
    <row r="366" spans="1:7" ht="25.5" customHeight="1" x14ac:dyDescent="0.25">
      <c r="A366" s="538">
        <v>230101</v>
      </c>
      <c r="B366" s="392" t="s">
        <v>184</v>
      </c>
      <c r="C366" s="1255"/>
      <c r="D366" s="1255"/>
      <c r="E366" s="1255"/>
      <c r="F366" s="1255"/>
      <c r="G366" s="6"/>
    </row>
    <row r="367" spans="1:7" ht="24.6" customHeight="1" x14ac:dyDescent="0.25">
      <c r="A367" s="539">
        <v>23010108</v>
      </c>
      <c r="B367" s="402" t="s">
        <v>642</v>
      </c>
      <c r="C367" s="1275">
        <v>0</v>
      </c>
      <c r="D367" s="1275">
        <v>0</v>
      </c>
      <c r="E367" s="1275">
        <v>0</v>
      </c>
      <c r="F367" s="1285">
        <v>0</v>
      </c>
      <c r="G367" s="6"/>
    </row>
    <row r="368" spans="1:7" s="23" customFormat="1" ht="24" customHeight="1" x14ac:dyDescent="0.25">
      <c r="A368" s="539">
        <v>23010148</v>
      </c>
      <c r="B368" s="560" t="s">
        <v>706</v>
      </c>
      <c r="C368" s="1275">
        <v>0</v>
      </c>
      <c r="D368" s="1256">
        <v>800000</v>
      </c>
      <c r="E368" s="1256">
        <v>800000</v>
      </c>
      <c r="F368" s="1285">
        <v>0</v>
      </c>
      <c r="G368" s="24"/>
    </row>
    <row r="369" spans="1:7" s="8" customFormat="1" ht="25.5" customHeight="1" x14ac:dyDescent="0.25">
      <c r="A369" s="541"/>
      <c r="B369" s="1280" t="s">
        <v>7</v>
      </c>
      <c r="C369" s="1268">
        <f t="shared" ref="C369:F369" si="48">SUM(C367:C368)</f>
        <v>0</v>
      </c>
      <c r="D369" s="1268">
        <f t="shared" si="48"/>
        <v>800000</v>
      </c>
      <c r="E369" s="1268">
        <f t="shared" si="48"/>
        <v>800000</v>
      </c>
      <c r="F369" s="1268">
        <f t="shared" si="48"/>
        <v>0</v>
      </c>
      <c r="G369" s="15"/>
    </row>
    <row r="370" spans="1:7" ht="25.5" customHeight="1" x14ac:dyDescent="0.25">
      <c r="A370" s="538">
        <v>2302</v>
      </c>
      <c r="B370" s="392" t="s">
        <v>172</v>
      </c>
      <c r="C370" s="1261"/>
      <c r="D370" s="1261"/>
      <c r="E370" s="1261"/>
      <c r="F370" s="1261"/>
      <c r="G370" s="6"/>
    </row>
    <row r="371" spans="1:7" ht="31.9" customHeight="1" x14ac:dyDescent="0.25">
      <c r="A371" s="538">
        <v>230201</v>
      </c>
      <c r="B371" s="392" t="s">
        <v>171</v>
      </c>
      <c r="C371" s="1261"/>
      <c r="D371" s="1261"/>
      <c r="E371" s="1261"/>
      <c r="F371" s="1261"/>
      <c r="G371" s="6"/>
    </row>
    <row r="372" spans="1:7" ht="25.9" customHeight="1" x14ac:dyDescent="0.25">
      <c r="A372" s="539">
        <v>23020118</v>
      </c>
      <c r="B372" s="398" t="s">
        <v>707</v>
      </c>
      <c r="C372" s="1275">
        <v>0</v>
      </c>
      <c r="D372" s="1256">
        <v>0</v>
      </c>
      <c r="E372" s="1275">
        <v>0</v>
      </c>
      <c r="F372" s="1285">
        <v>0</v>
      </c>
      <c r="G372" s="6"/>
    </row>
    <row r="373" spans="1:7" ht="22.9" customHeight="1" x14ac:dyDescent="0.25">
      <c r="A373" s="539">
        <v>23020132</v>
      </c>
      <c r="B373" s="402" t="s">
        <v>514</v>
      </c>
      <c r="C373" s="1275">
        <v>0</v>
      </c>
      <c r="D373" s="1256">
        <v>0</v>
      </c>
      <c r="E373" s="1275">
        <v>0</v>
      </c>
      <c r="F373" s="1285">
        <v>0</v>
      </c>
      <c r="G373" s="6"/>
    </row>
    <row r="374" spans="1:7" ht="25.5" customHeight="1" x14ac:dyDescent="0.25">
      <c r="A374" s="539">
        <v>23020166</v>
      </c>
      <c r="B374" s="402" t="s">
        <v>567</v>
      </c>
      <c r="C374" s="1275">
        <v>0</v>
      </c>
      <c r="D374" s="1256">
        <v>0</v>
      </c>
      <c r="E374" s="1275">
        <v>0</v>
      </c>
      <c r="F374" s="1285">
        <v>0</v>
      </c>
      <c r="G374" s="6"/>
    </row>
    <row r="375" spans="1:7" s="8" customFormat="1" ht="25.5" customHeight="1" x14ac:dyDescent="0.25">
      <c r="A375" s="541"/>
      <c r="B375" s="1280" t="s">
        <v>7</v>
      </c>
      <c r="C375" s="1268">
        <f>SUM(C372:C374)</f>
        <v>0</v>
      </c>
      <c r="D375" s="1268">
        <f t="shared" ref="D375:F375" si="49">SUM(D372:D374)</f>
        <v>0</v>
      </c>
      <c r="E375" s="1268">
        <f t="shared" si="49"/>
        <v>0</v>
      </c>
      <c r="F375" s="1268">
        <f t="shared" si="49"/>
        <v>0</v>
      </c>
      <c r="G375" s="15"/>
    </row>
    <row r="376" spans="1:7" ht="25.5" customHeight="1" x14ac:dyDescent="0.25">
      <c r="A376" s="543">
        <v>2303</v>
      </c>
      <c r="B376" s="392" t="s">
        <v>173</v>
      </c>
      <c r="C376" s="1261"/>
      <c r="D376" s="1261"/>
      <c r="E376" s="1261"/>
      <c r="F376" s="1261"/>
      <c r="G376" s="6"/>
    </row>
    <row r="377" spans="1:7" ht="35.25" customHeight="1" x14ac:dyDescent="0.25">
      <c r="A377" s="543">
        <v>230301</v>
      </c>
      <c r="B377" s="392" t="s">
        <v>174</v>
      </c>
      <c r="C377" s="1261"/>
      <c r="D377" s="1261"/>
      <c r="E377" s="1261"/>
      <c r="F377" s="1261"/>
      <c r="G377" s="6"/>
    </row>
    <row r="378" spans="1:7" ht="30" customHeight="1" x14ac:dyDescent="0.25">
      <c r="A378" s="539">
        <v>23030121</v>
      </c>
      <c r="B378" s="402" t="s">
        <v>3031</v>
      </c>
      <c r="C378" s="1266"/>
      <c r="D378" s="1266"/>
      <c r="E378" s="1266"/>
      <c r="F378" s="1267">
        <v>2200000</v>
      </c>
      <c r="G378" s="6"/>
    </row>
    <row r="379" spans="1:7" ht="30" customHeight="1" x14ac:dyDescent="0.25">
      <c r="A379" s="539"/>
      <c r="B379" s="1280" t="s">
        <v>7</v>
      </c>
      <c r="C379" s="1268">
        <f t="shared" ref="C379:E379" si="50">C378</f>
        <v>0</v>
      </c>
      <c r="D379" s="1268">
        <f t="shared" si="50"/>
        <v>0</v>
      </c>
      <c r="E379" s="1268">
        <f t="shared" si="50"/>
        <v>0</v>
      </c>
      <c r="F379" s="1268">
        <f>F378</f>
        <v>2200000</v>
      </c>
      <c r="G379" s="6"/>
    </row>
    <row r="380" spans="1:7" ht="25.5" customHeight="1" x14ac:dyDescent="0.25">
      <c r="A380" s="543">
        <v>2305</v>
      </c>
      <c r="B380" s="392" t="s">
        <v>71</v>
      </c>
      <c r="C380" s="1261"/>
      <c r="D380" s="1261"/>
      <c r="E380" s="1261"/>
      <c r="F380" s="1261"/>
      <c r="G380" s="6"/>
    </row>
    <row r="381" spans="1:7" ht="25.5" customHeight="1" x14ac:dyDescent="0.25">
      <c r="A381" s="543">
        <v>230501</v>
      </c>
      <c r="B381" s="392" t="s">
        <v>72</v>
      </c>
      <c r="C381" s="1261"/>
      <c r="D381" s="1261"/>
      <c r="E381" s="1261"/>
      <c r="F381" s="1261"/>
      <c r="G381" s="6"/>
    </row>
    <row r="382" spans="1:7" ht="23.25" customHeight="1" x14ac:dyDescent="0.25">
      <c r="A382" s="539">
        <v>23050103</v>
      </c>
      <c r="B382" s="402" t="s">
        <v>708</v>
      </c>
      <c r="C382" s="1275">
        <v>0</v>
      </c>
      <c r="D382" s="1256">
        <v>0</v>
      </c>
      <c r="E382" s="1275">
        <v>0</v>
      </c>
      <c r="F382" s="1285">
        <v>0</v>
      </c>
      <c r="G382" s="6"/>
    </row>
    <row r="383" spans="1:7" ht="23.25" customHeight="1" x14ac:dyDescent="0.25">
      <c r="A383" s="539">
        <v>23050107</v>
      </c>
      <c r="B383" s="402" t="s">
        <v>730</v>
      </c>
      <c r="C383" s="1275">
        <v>3416000</v>
      </c>
      <c r="D383" s="1256">
        <v>0</v>
      </c>
      <c r="E383" s="1275">
        <v>3000000</v>
      </c>
      <c r="F383" s="1285">
        <v>0</v>
      </c>
      <c r="G383" s="6"/>
    </row>
    <row r="384" spans="1:7" ht="42.75" customHeight="1" x14ac:dyDescent="0.25">
      <c r="A384" s="539">
        <v>23050154</v>
      </c>
      <c r="B384" s="568" t="s">
        <v>1440</v>
      </c>
      <c r="C384" s="1275">
        <v>0</v>
      </c>
      <c r="D384" s="1256">
        <v>708000</v>
      </c>
      <c r="E384" s="1275">
        <v>0</v>
      </c>
      <c r="F384" s="1285">
        <v>6000000</v>
      </c>
      <c r="G384" s="6"/>
    </row>
    <row r="385" spans="1:7" s="23" customFormat="1" ht="33.75" customHeight="1" x14ac:dyDescent="0.25">
      <c r="A385" s="540">
        <v>23050137</v>
      </c>
      <c r="B385" s="569" t="s">
        <v>3016</v>
      </c>
      <c r="C385" s="1275">
        <v>0</v>
      </c>
      <c r="D385" s="1256">
        <v>290581800</v>
      </c>
      <c r="E385" s="1275">
        <v>100000000</v>
      </c>
      <c r="F385" s="1257">
        <v>500000000</v>
      </c>
      <c r="G385" s="24"/>
    </row>
    <row r="386" spans="1:7" s="23" customFormat="1" ht="33.75" customHeight="1" x14ac:dyDescent="0.25">
      <c r="A386" s="540">
        <v>23050146</v>
      </c>
      <c r="B386" s="569" t="s">
        <v>1441</v>
      </c>
      <c r="C386" s="1275">
        <v>0</v>
      </c>
      <c r="D386" s="1275">
        <v>0</v>
      </c>
      <c r="E386" s="1275">
        <v>0</v>
      </c>
      <c r="F386" s="1285">
        <v>0</v>
      </c>
      <c r="G386" s="24"/>
    </row>
    <row r="387" spans="1:7" s="23" customFormat="1" ht="25.5" customHeight="1" x14ac:dyDescent="0.25">
      <c r="A387" s="540">
        <v>23050141</v>
      </c>
      <c r="B387" s="398" t="s">
        <v>10</v>
      </c>
      <c r="C387" s="1275">
        <v>0</v>
      </c>
      <c r="D387" s="1256">
        <v>3016100</v>
      </c>
      <c r="E387" s="1275">
        <v>3000000</v>
      </c>
      <c r="F387" s="1285">
        <v>15000000</v>
      </c>
      <c r="G387" s="24"/>
    </row>
    <row r="388" spans="1:7" s="23" customFormat="1" ht="24" customHeight="1" x14ac:dyDescent="0.25">
      <c r="A388" s="540">
        <v>23050142</v>
      </c>
      <c r="B388" s="398" t="s">
        <v>11</v>
      </c>
      <c r="C388" s="1275">
        <v>0</v>
      </c>
      <c r="D388" s="1256">
        <v>0</v>
      </c>
      <c r="E388" s="1275">
        <v>0</v>
      </c>
      <c r="F388" s="1285">
        <v>0</v>
      </c>
      <c r="G388" s="24"/>
    </row>
    <row r="389" spans="1:7" s="23" customFormat="1" ht="24.75" customHeight="1" x14ac:dyDescent="0.25">
      <c r="A389" s="540">
        <v>23050143</v>
      </c>
      <c r="B389" s="398" t="s">
        <v>12</v>
      </c>
      <c r="C389" s="1275">
        <v>0</v>
      </c>
      <c r="D389" s="1256">
        <v>0</v>
      </c>
      <c r="E389" s="1275">
        <v>0</v>
      </c>
      <c r="F389" s="1285">
        <v>0</v>
      </c>
      <c r="G389" s="24"/>
    </row>
    <row r="390" spans="1:7" s="23" customFormat="1" ht="38.25" customHeight="1" x14ac:dyDescent="0.25">
      <c r="A390" s="540">
        <v>23050144</v>
      </c>
      <c r="B390" s="569" t="s">
        <v>729</v>
      </c>
      <c r="C390" s="1275">
        <v>0</v>
      </c>
      <c r="D390" s="1256">
        <v>970000</v>
      </c>
      <c r="E390" s="1275">
        <v>2100000</v>
      </c>
      <c r="F390" s="1285">
        <v>4435000</v>
      </c>
      <c r="G390" s="24"/>
    </row>
    <row r="391" spans="1:7" s="23" customFormat="1" ht="24" customHeight="1" x14ac:dyDescent="0.25">
      <c r="A391" s="540">
        <v>23050164</v>
      </c>
      <c r="B391" s="45" t="s">
        <v>1099</v>
      </c>
      <c r="C391" s="1275">
        <v>0</v>
      </c>
      <c r="D391" s="1256">
        <v>0</v>
      </c>
      <c r="E391" s="1275">
        <v>0</v>
      </c>
      <c r="F391" s="1285">
        <v>100000000</v>
      </c>
      <c r="G391" s="24"/>
    </row>
    <row r="392" spans="1:7" s="8" customFormat="1" ht="22.5" customHeight="1" x14ac:dyDescent="0.25">
      <c r="A392" s="541"/>
      <c r="B392" s="1280" t="s">
        <v>7</v>
      </c>
      <c r="C392" s="1268">
        <f t="shared" ref="C392" si="51">SUM(C382:C391)</f>
        <v>3416000</v>
      </c>
      <c r="D392" s="1268">
        <f t="shared" ref="D392:F392" si="52">SUM(D382:D391)</f>
        <v>295275900</v>
      </c>
      <c r="E392" s="1268">
        <f t="shared" si="52"/>
        <v>108100000</v>
      </c>
      <c r="F392" s="1268">
        <f t="shared" si="52"/>
        <v>625435000</v>
      </c>
      <c r="G392" s="15"/>
    </row>
    <row r="393" spans="1:7" s="8" customFormat="1" ht="22.5" customHeight="1" x14ac:dyDescent="0.25">
      <c r="A393" s="541"/>
      <c r="B393" s="1280" t="s">
        <v>73</v>
      </c>
      <c r="C393" s="1268">
        <f>SUM(C369,C375,C392)</f>
        <v>3416000</v>
      </c>
      <c r="D393" s="1268">
        <f t="shared" ref="D393:E393" si="53">SUM(D369,D375,D392)</f>
        <v>296075900</v>
      </c>
      <c r="E393" s="1268">
        <f t="shared" si="53"/>
        <v>108900000</v>
      </c>
      <c r="F393" s="1268">
        <f>SUM(F369,F375,F379,F392)</f>
        <v>627635000</v>
      </c>
      <c r="G393" s="15"/>
    </row>
    <row r="394" spans="1:7" ht="23.25" customHeight="1" x14ac:dyDescent="0.25">
      <c r="A394" s="535">
        <v>23</v>
      </c>
      <c r="B394" s="463" t="s">
        <v>61</v>
      </c>
      <c r="C394" s="1266"/>
      <c r="D394" s="1266"/>
      <c r="E394" s="1266"/>
      <c r="F394" s="1267"/>
      <c r="G394" s="6"/>
    </row>
    <row r="395" spans="1:7" s="7" customFormat="1" ht="23.25" customHeight="1" x14ac:dyDescent="0.4">
      <c r="A395" s="537" t="s">
        <v>139</v>
      </c>
      <c r="B395" s="1286" t="s">
        <v>117</v>
      </c>
      <c r="C395" s="1266"/>
      <c r="D395" s="1266"/>
      <c r="E395" s="1266"/>
      <c r="F395" s="1266"/>
      <c r="G395" s="375"/>
    </row>
    <row r="396" spans="1:7" ht="23.25" customHeight="1" x14ac:dyDescent="0.25">
      <c r="A396" s="538">
        <v>2301</v>
      </c>
      <c r="B396" s="392" t="s">
        <v>183</v>
      </c>
      <c r="C396" s="1255"/>
      <c r="D396" s="1255"/>
      <c r="E396" s="1255"/>
      <c r="F396" s="1255"/>
      <c r="G396" s="6"/>
    </row>
    <row r="397" spans="1:7" ht="23.25" customHeight="1" x14ac:dyDescent="0.25">
      <c r="A397" s="538">
        <v>230101</v>
      </c>
      <c r="B397" s="392" t="s">
        <v>184</v>
      </c>
      <c r="C397" s="1255"/>
      <c r="D397" s="1255"/>
      <c r="E397" s="1255"/>
      <c r="F397" s="1255"/>
      <c r="G397" s="6"/>
    </row>
    <row r="398" spans="1:7" ht="27" customHeight="1" x14ac:dyDescent="0.25">
      <c r="A398" s="539">
        <v>23010105</v>
      </c>
      <c r="B398" s="570" t="s">
        <v>655</v>
      </c>
      <c r="C398" s="1266">
        <v>0</v>
      </c>
      <c r="D398" s="1266">
        <v>0</v>
      </c>
      <c r="E398" s="1266">
        <v>0</v>
      </c>
      <c r="F398" s="1256">
        <v>0</v>
      </c>
      <c r="G398" s="6"/>
    </row>
    <row r="399" spans="1:7" ht="27" customHeight="1" x14ac:dyDescent="0.25">
      <c r="A399" s="539">
        <v>23010106</v>
      </c>
      <c r="B399" s="570" t="s">
        <v>721</v>
      </c>
      <c r="C399" s="1266">
        <v>0</v>
      </c>
      <c r="D399" s="1266">
        <v>0</v>
      </c>
      <c r="E399" s="1266">
        <v>0</v>
      </c>
      <c r="F399" s="1256">
        <v>0</v>
      </c>
      <c r="G399" s="6"/>
    </row>
    <row r="400" spans="1:7" ht="27" customHeight="1" x14ac:dyDescent="0.25">
      <c r="A400" s="540">
        <v>23010113</v>
      </c>
      <c r="B400" s="402" t="s">
        <v>394</v>
      </c>
      <c r="C400" s="1266">
        <v>0</v>
      </c>
      <c r="D400" s="1266">
        <v>0</v>
      </c>
      <c r="E400" s="1266">
        <v>300000</v>
      </c>
      <c r="F400" s="1256">
        <v>0</v>
      </c>
      <c r="G400" s="6"/>
    </row>
    <row r="401" spans="1:7" ht="27" customHeight="1" x14ac:dyDescent="0.25">
      <c r="A401" s="539">
        <v>23010145</v>
      </c>
      <c r="B401" s="570" t="s">
        <v>496</v>
      </c>
      <c r="C401" s="1266">
        <v>0</v>
      </c>
      <c r="D401" s="1266">
        <v>0</v>
      </c>
      <c r="E401" s="1266">
        <v>0</v>
      </c>
      <c r="F401" s="1256">
        <v>0</v>
      </c>
      <c r="G401" s="6"/>
    </row>
    <row r="402" spans="1:7" ht="33" customHeight="1" x14ac:dyDescent="0.25">
      <c r="A402" s="539">
        <v>23010149</v>
      </c>
      <c r="B402" s="570" t="s">
        <v>3058</v>
      </c>
      <c r="C402" s="1266">
        <v>17198261</v>
      </c>
      <c r="D402" s="1256">
        <v>80405634</v>
      </c>
      <c r="E402" s="1266">
        <v>85000000</v>
      </c>
      <c r="F402" s="1256">
        <v>875688183</v>
      </c>
      <c r="G402" s="6"/>
    </row>
    <row r="403" spans="1:7" ht="30.75" customHeight="1" x14ac:dyDescent="0.25">
      <c r="A403" s="539">
        <v>23010153</v>
      </c>
      <c r="B403" s="570" t="s">
        <v>1105</v>
      </c>
      <c r="C403" s="1266">
        <v>0</v>
      </c>
      <c r="D403" s="1266">
        <v>0</v>
      </c>
      <c r="E403" s="1266">
        <v>0</v>
      </c>
      <c r="F403" s="1256">
        <v>6183416</v>
      </c>
      <c r="G403" s="6"/>
    </row>
    <row r="404" spans="1:7" s="8" customFormat="1" ht="24.75" customHeight="1" x14ac:dyDescent="0.25">
      <c r="A404" s="541"/>
      <c r="B404" s="1259" t="s">
        <v>7</v>
      </c>
      <c r="C404" s="1268">
        <f>SUM(C398:C403)</f>
        <v>17198261</v>
      </c>
      <c r="D404" s="1268">
        <f t="shared" ref="D404:F404" si="54">SUM(D398:D403)</f>
        <v>80405634</v>
      </c>
      <c r="E404" s="1268">
        <f t="shared" si="54"/>
        <v>85300000</v>
      </c>
      <c r="F404" s="1268">
        <f t="shared" si="54"/>
        <v>881871599</v>
      </c>
      <c r="G404" s="15"/>
    </row>
    <row r="405" spans="1:7" ht="24" customHeight="1" x14ac:dyDescent="0.25">
      <c r="A405" s="538">
        <v>2302</v>
      </c>
      <c r="B405" s="392" t="s">
        <v>172</v>
      </c>
      <c r="C405" s="1261"/>
      <c r="D405" s="1261"/>
      <c r="E405" s="1261"/>
      <c r="F405" s="1261"/>
      <c r="G405" s="6"/>
    </row>
    <row r="406" spans="1:7" ht="30" customHeight="1" x14ac:dyDescent="0.25">
      <c r="A406" s="538">
        <v>230201</v>
      </c>
      <c r="B406" s="392" t="s">
        <v>171</v>
      </c>
      <c r="C406" s="1261"/>
      <c r="D406" s="1261"/>
      <c r="E406" s="1261"/>
      <c r="F406" s="1261"/>
      <c r="G406" s="6"/>
    </row>
    <row r="407" spans="1:7" ht="27" customHeight="1" x14ac:dyDescent="0.25">
      <c r="A407" s="539">
        <v>23020101</v>
      </c>
      <c r="B407" s="412" t="s">
        <v>782</v>
      </c>
      <c r="C407" s="1281">
        <v>0</v>
      </c>
      <c r="D407" s="1256">
        <v>490000</v>
      </c>
      <c r="E407" s="1281">
        <v>5000000</v>
      </c>
      <c r="F407" s="1256">
        <v>0</v>
      </c>
      <c r="G407" s="6"/>
    </row>
    <row r="408" spans="1:7" ht="27" customHeight="1" x14ac:dyDescent="0.25">
      <c r="A408" s="540">
        <v>23020123</v>
      </c>
      <c r="B408" s="412" t="s">
        <v>1111</v>
      </c>
      <c r="C408" s="1281">
        <v>0</v>
      </c>
      <c r="D408" s="1281">
        <v>0</v>
      </c>
      <c r="E408" s="1281">
        <v>31670000</v>
      </c>
      <c r="F408" s="1256">
        <v>44410969</v>
      </c>
      <c r="G408" s="6"/>
    </row>
    <row r="409" spans="1:7" ht="31.5" customHeight="1" x14ac:dyDescent="0.25">
      <c r="A409" s="539">
        <v>23020139</v>
      </c>
      <c r="B409" s="412" t="s">
        <v>783</v>
      </c>
      <c r="C409" s="1281">
        <v>0</v>
      </c>
      <c r="D409" s="1256">
        <v>4919674.2</v>
      </c>
      <c r="E409" s="1281">
        <v>20000000</v>
      </c>
      <c r="F409" s="1256">
        <v>139145797</v>
      </c>
      <c r="G409" s="6"/>
    </row>
    <row r="410" spans="1:7" ht="35.25" customHeight="1" x14ac:dyDescent="0.25">
      <c r="A410" s="539">
        <v>23020141</v>
      </c>
      <c r="B410" s="570" t="s">
        <v>784</v>
      </c>
      <c r="C410" s="1281">
        <v>0</v>
      </c>
      <c r="D410" s="1256">
        <v>7000000</v>
      </c>
      <c r="E410" s="1281">
        <v>70000000</v>
      </c>
      <c r="F410" s="1256">
        <v>362047844</v>
      </c>
      <c r="G410" s="6"/>
    </row>
    <row r="411" spans="1:7" ht="36" customHeight="1" x14ac:dyDescent="0.25">
      <c r="A411" s="539">
        <v>23020170</v>
      </c>
      <c r="B411" s="560" t="s">
        <v>1112</v>
      </c>
      <c r="C411" s="1281">
        <v>0</v>
      </c>
      <c r="D411" s="1281">
        <v>0</v>
      </c>
      <c r="E411" s="1281">
        <v>0</v>
      </c>
      <c r="F411" s="1256">
        <v>739981280</v>
      </c>
      <c r="G411" s="6"/>
    </row>
    <row r="412" spans="1:7" ht="33.75" customHeight="1" x14ac:dyDescent="0.25">
      <c r="A412" s="539">
        <v>23020300</v>
      </c>
      <c r="B412" s="412" t="s">
        <v>891</v>
      </c>
      <c r="C412" s="1281">
        <v>72953099</v>
      </c>
      <c r="D412" s="1256">
        <v>24557927</v>
      </c>
      <c r="E412" s="1281">
        <v>50000000</v>
      </c>
      <c r="F412" s="1256">
        <v>259606185</v>
      </c>
      <c r="G412" s="6"/>
    </row>
    <row r="413" spans="1:7" ht="33.75" customHeight="1" x14ac:dyDescent="0.25">
      <c r="A413" s="539">
        <v>23020301</v>
      </c>
      <c r="B413" s="412" t="s">
        <v>898</v>
      </c>
      <c r="C413" s="1281">
        <v>0</v>
      </c>
      <c r="D413" s="1281">
        <v>0</v>
      </c>
      <c r="E413" s="1281">
        <v>2200000</v>
      </c>
      <c r="F413" s="1256">
        <v>7041056</v>
      </c>
      <c r="G413" s="6"/>
    </row>
    <row r="414" spans="1:7" s="8" customFormat="1" ht="31.5" customHeight="1" x14ac:dyDescent="0.25">
      <c r="A414" s="541"/>
      <c r="B414" s="1259" t="s">
        <v>7</v>
      </c>
      <c r="C414" s="1262">
        <f t="shared" ref="C414:F414" si="55">SUM(C407:C413)</f>
        <v>72953099</v>
      </c>
      <c r="D414" s="1262">
        <f t="shared" si="55"/>
        <v>36967601.200000003</v>
      </c>
      <c r="E414" s="1262">
        <f t="shared" si="55"/>
        <v>178870000</v>
      </c>
      <c r="F414" s="1262">
        <f t="shared" si="55"/>
        <v>1552233131</v>
      </c>
      <c r="G414" s="15"/>
    </row>
    <row r="415" spans="1:7" ht="25.5" customHeight="1" x14ac:dyDescent="0.25">
      <c r="A415" s="543">
        <v>2303</v>
      </c>
      <c r="B415" s="392" t="s">
        <v>173</v>
      </c>
      <c r="C415" s="1261"/>
      <c r="D415" s="1261"/>
      <c r="E415" s="1261"/>
      <c r="F415" s="1261"/>
      <c r="G415" s="6"/>
    </row>
    <row r="416" spans="1:7" ht="33.75" customHeight="1" x14ac:dyDescent="0.25">
      <c r="A416" s="543">
        <v>230301</v>
      </c>
      <c r="B416" s="392" t="s">
        <v>174</v>
      </c>
      <c r="C416" s="1261"/>
      <c r="D416" s="1261"/>
      <c r="E416" s="1261"/>
      <c r="F416" s="1261"/>
      <c r="G416" s="6"/>
    </row>
    <row r="417" spans="1:7" ht="30.75" customHeight="1" x14ac:dyDescent="0.25">
      <c r="A417" s="539">
        <v>23030123</v>
      </c>
      <c r="B417" s="570" t="s">
        <v>786</v>
      </c>
      <c r="C417" s="1238">
        <v>0</v>
      </c>
      <c r="D417" s="1238">
        <v>0</v>
      </c>
      <c r="E417" s="1238">
        <v>10000000</v>
      </c>
      <c r="F417" s="1266">
        <v>0</v>
      </c>
      <c r="G417" s="6"/>
    </row>
    <row r="418" spans="1:7" s="8" customFormat="1" ht="30.75" customHeight="1" x14ac:dyDescent="0.25">
      <c r="A418" s="541"/>
      <c r="B418" s="1259" t="s">
        <v>7</v>
      </c>
      <c r="C418" s="1262">
        <f>SUM(C417:C417)</f>
        <v>0</v>
      </c>
      <c r="D418" s="1262">
        <f>SUM(D417:D417)</f>
        <v>0</v>
      </c>
      <c r="E418" s="1262">
        <f>SUM(E417:E417)</f>
        <v>10000000</v>
      </c>
      <c r="F418" s="1262">
        <f t="shared" ref="F418" si="56">SUM(F417:F417)</f>
        <v>0</v>
      </c>
      <c r="G418" s="15"/>
    </row>
    <row r="419" spans="1:7" ht="25.5" customHeight="1" x14ac:dyDescent="0.25">
      <c r="A419" s="543">
        <v>2305</v>
      </c>
      <c r="B419" s="392" t="s">
        <v>71</v>
      </c>
      <c r="C419" s="1261"/>
      <c r="D419" s="1261"/>
      <c r="E419" s="1261"/>
      <c r="F419" s="1261"/>
      <c r="G419" s="6"/>
    </row>
    <row r="420" spans="1:7" ht="25.5" customHeight="1" x14ac:dyDescent="0.25">
      <c r="A420" s="543">
        <v>230501</v>
      </c>
      <c r="B420" s="392" t="s">
        <v>72</v>
      </c>
      <c r="C420" s="1261"/>
      <c r="D420" s="1261"/>
      <c r="E420" s="1261"/>
      <c r="F420" s="1261"/>
      <c r="G420" s="6"/>
    </row>
    <row r="421" spans="1:7" ht="28.5" customHeight="1" x14ac:dyDescent="0.25">
      <c r="A421" s="539">
        <v>23050101</v>
      </c>
      <c r="B421" s="570" t="s">
        <v>606</v>
      </c>
      <c r="C421" s="1266">
        <v>0</v>
      </c>
      <c r="D421" s="1266">
        <v>0</v>
      </c>
      <c r="E421" s="1266">
        <v>0</v>
      </c>
      <c r="F421" s="1256">
        <v>0</v>
      </c>
      <c r="G421" s="6"/>
    </row>
    <row r="422" spans="1:7" ht="28.5" customHeight="1" x14ac:dyDescent="0.25">
      <c r="A422" s="539">
        <v>23050103</v>
      </c>
      <c r="B422" s="571" t="s">
        <v>787</v>
      </c>
      <c r="C422" s="1266">
        <v>0</v>
      </c>
      <c r="D422" s="1266">
        <v>0</v>
      </c>
      <c r="E422" s="1266">
        <v>0</v>
      </c>
      <c r="F422" s="1256">
        <v>0</v>
      </c>
      <c r="G422" s="6"/>
    </row>
    <row r="423" spans="1:7" ht="33" customHeight="1" x14ac:dyDescent="0.25">
      <c r="A423" s="539">
        <v>23050145</v>
      </c>
      <c r="B423" s="572" t="s">
        <v>693</v>
      </c>
      <c r="C423" s="1267">
        <v>0</v>
      </c>
      <c r="D423" s="1256">
        <v>0</v>
      </c>
      <c r="E423" s="1266">
        <v>0</v>
      </c>
      <c r="F423" s="1256">
        <v>0</v>
      </c>
      <c r="G423" s="6"/>
    </row>
    <row r="424" spans="1:7" ht="28.5" customHeight="1" x14ac:dyDescent="0.25">
      <c r="A424" s="539">
        <v>23050146</v>
      </c>
      <c r="B424" s="570" t="s">
        <v>694</v>
      </c>
      <c r="C424" s="1266">
        <v>0</v>
      </c>
      <c r="D424" s="1256">
        <v>0</v>
      </c>
      <c r="E424" s="1266">
        <v>0</v>
      </c>
      <c r="F424" s="1256">
        <v>0</v>
      </c>
      <c r="G424" s="6"/>
    </row>
    <row r="425" spans="1:7" s="8" customFormat="1" ht="25.5" customHeight="1" x14ac:dyDescent="0.25">
      <c r="A425" s="541"/>
      <c r="B425" s="1259" t="s">
        <v>7</v>
      </c>
      <c r="C425" s="1268">
        <f>SUM(C421:C424)</f>
        <v>0</v>
      </c>
      <c r="D425" s="1268">
        <f>SUM(D421:D424)</f>
        <v>0</v>
      </c>
      <c r="E425" s="1268">
        <f>SUM(E421:E424)</f>
        <v>0</v>
      </c>
      <c r="F425" s="1268">
        <f>SUM(F421:F424)</f>
        <v>0</v>
      </c>
      <c r="G425" s="15"/>
    </row>
    <row r="426" spans="1:7" s="8" customFormat="1" ht="25.5" customHeight="1" x14ac:dyDescent="0.25">
      <c r="A426" s="541"/>
      <c r="B426" s="1259" t="s">
        <v>73</v>
      </c>
      <c r="C426" s="1268">
        <f>SUM(C404,C414,C418,C425)</f>
        <v>90151360</v>
      </c>
      <c r="D426" s="1268">
        <f>SUM(D404,D414,D418,D425)</f>
        <v>117373235.2</v>
      </c>
      <c r="E426" s="1268">
        <f>SUM(E404,E414,E418,E425)</f>
        <v>274170000</v>
      </c>
      <c r="F426" s="1268">
        <f>SUM(F404,F414,F418,F425)</f>
        <v>2434104730</v>
      </c>
      <c r="G426" s="15"/>
    </row>
    <row r="427" spans="1:7" s="8" customFormat="1" ht="23.25" customHeight="1" x14ac:dyDescent="0.25">
      <c r="A427" s="535">
        <v>23</v>
      </c>
      <c r="B427" s="463" t="s">
        <v>61</v>
      </c>
      <c r="C427" s="1287"/>
      <c r="D427" s="1287"/>
      <c r="E427" s="1287"/>
      <c r="F427" s="1287"/>
      <c r="G427" s="15"/>
    </row>
    <row r="428" spans="1:7" s="7" customFormat="1" ht="20.25" customHeight="1" x14ac:dyDescent="0.4">
      <c r="A428" s="537" t="s">
        <v>187</v>
      </c>
      <c r="B428" s="1288" t="s">
        <v>115</v>
      </c>
      <c r="C428" s="1266"/>
      <c r="D428" s="1266"/>
      <c r="E428" s="1266"/>
      <c r="F428" s="1266"/>
      <c r="G428" s="375"/>
    </row>
    <row r="429" spans="1:7" ht="23.25" customHeight="1" x14ac:dyDescent="0.25">
      <c r="A429" s="538">
        <v>2301</v>
      </c>
      <c r="B429" s="392" t="s">
        <v>183</v>
      </c>
      <c r="C429" s="1255"/>
      <c r="D429" s="1255"/>
      <c r="E429" s="1255"/>
      <c r="F429" s="1255"/>
      <c r="G429" s="6"/>
    </row>
    <row r="430" spans="1:7" ht="23.25" customHeight="1" x14ac:dyDescent="0.25">
      <c r="A430" s="538">
        <v>230101</v>
      </c>
      <c r="B430" s="392" t="s">
        <v>184</v>
      </c>
      <c r="C430" s="1255"/>
      <c r="D430" s="1255"/>
      <c r="E430" s="1255"/>
      <c r="F430" s="1255"/>
      <c r="G430" s="6"/>
    </row>
    <row r="431" spans="1:7" ht="23.25" customHeight="1" x14ac:dyDescent="0.25">
      <c r="A431" s="539">
        <v>23010105</v>
      </c>
      <c r="B431" s="573" t="s">
        <v>939</v>
      </c>
      <c r="C431" s="1275">
        <v>0</v>
      </c>
      <c r="D431" s="1256">
        <v>0</v>
      </c>
      <c r="E431" s="1256">
        <v>0</v>
      </c>
      <c r="F431" s="1256">
        <v>0</v>
      </c>
      <c r="G431" s="6"/>
    </row>
    <row r="432" spans="1:7" ht="23.25" customHeight="1" x14ac:dyDescent="0.25">
      <c r="A432" s="539">
        <v>23010150</v>
      </c>
      <c r="B432" s="574" t="s">
        <v>723</v>
      </c>
      <c r="C432" s="1285">
        <v>0</v>
      </c>
      <c r="D432" s="1256"/>
      <c r="E432" s="1285">
        <v>0</v>
      </c>
      <c r="F432" s="1256">
        <v>0</v>
      </c>
      <c r="G432" s="6"/>
    </row>
    <row r="433" spans="1:7" ht="23.25" customHeight="1" x14ac:dyDescent="0.25">
      <c r="A433" s="539">
        <v>23010163</v>
      </c>
      <c r="B433" s="574" t="s">
        <v>807</v>
      </c>
      <c r="C433" s="1285">
        <v>0</v>
      </c>
      <c r="D433" s="1256">
        <v>0</v>
      </c>
      <c r="E433" s="1285">
        <v>100000</v>
      </c>
      <c r="F433" s="1256">
        <v>2000000</v>
      </c>
      <c r="G433" s="6"/>
    </row>
    <row r="434" spans="1:7" s="8" customFormat="1" ht="23.25" customHeight="1" x14ac:dyDescent="0.25">
      <c r="A434" s="541"/>
      <c r="B434" s="1280" t="s">
        <v>7</v>
      </c>
      <c r="C434" s="1268">
        <f>SUM(C431:C433)</f>
        <v>0</v>
      </c>
      <c r="D434" s="1268">
        <f t="shared" ref="D434:F434" si="57">SUM(D431:D433)</f>
        <v>0</v>
      </c>
      <c r="E434" s="1268">
        <f t="shared" si="57"/>
        <v>100000</v>
      </c>
      <c r="F434" s="1268">
        <f t="shared" si="57"/>
        <v>2000000</v>
      </c>
      <c r="G434" s="15"/>
    </row>
    <row r="435" spans="1:7" ht="25.5" customHeight="1" x14ac:dyDescent="0.25">
      <c r="A435" s="538">
        <v>2302</v>
      </c>
      <c r="B435" s="392" t="s">
        <v>172</v>
      </c>
      <c r="C435" s="1261"/>
      <c r="D435" s="1261"/>
      <c r="E435" s="1261"/>
      <c r="F435" s="1261"/>
      <c r="G435" s="6"/>
    </row>
    <row r="436" spans="1:7" ht="34.9" customHeight="1" x14ac:dyDescent="0.25">
      <c r="A436" s="538">
        <v>230201</v>
      </c>
      <c r="B436" s="392" t="s">
        <v>171</v>
      </c>
      <c r="C436" s="1261"/>
      <c r="D436" s="1261"/>
      <c r="E436" s="1261"/>
      <c r="F436" s="1261"/>
      <c r="G436" s="6"/>
    </row>
    <row r="437" spans="1:7" s="23" customFormat="1" ht="34.15" customHeight="1" x14ac:dyDescent="0.25">
      <c r="A437" s="540">
        <v>23020140</v>
      </c>
      <c r="B437" s="575" t="s">
        <v>727</v>
      </c>
      <c r="C437" s="1256">
        <v>0</v>
      </c>
      <c r="D437" s="1256">
        <v>0</v>
      </c>
      <c r="E437" s="1256">
        <v>1000000</v>
      </c>
      <c r="F437" s="1256">
        <v>3000000</v>
      </c>
      <c r="G437" s="24"/>
    </row>
    <row r="438" spans="1:7" ht="24.75" customHeight="1" x14ac:dyDescent="0.25">
      <c r="A438" s="539">
        <v>23020142</v>
      </c>
      <c r="B438" s="572" t="s">
        <v>788</v>
      </c>
      <c r="C438" s="1266">
        <v>0</v>
      </c>
      <c r="D438" s="1256">
        <v>0</v>
      </c>
      <c r="E438" s="1266">
        <v>0</v>
      </c>
      <c r="F438" s="1256">
        <v>0</v>
      </c>
      <c r="G438" s="6"/>
    </row>
    <row r="439" spans="1:7" s="23" customFormat="1" ht="23.45" customHeight="1" x14ac:dyDescent="0.25">
      <c r="A439" s="540">
        <v>23020143</v>
      </c>
      <c r="B439" s="576" t="s">
        <v>728</v>
      </c>
      <c r="C439" s="592">
        <v>0</v>
      </c>
      <c r="D439" s="1256">
        <v>0</v>
      </c>
      <c r="E439" s="592">
        <v>0</v>
      </c>
      <c r="F439" s="1256">
        <v>15000000</v>
      </c>
      <c r="G439" s="24"/>
    </row>
    <row r="440" spans="1:7" s="23" customFormat="1" ht="23.45" customHeight="1" x14ac:dyDescent="0.25">
      <c r="A440" s="540">
        <v>23020144</v>
      </c>
      <c r="B440" s="575" t="s">
        <v>725</v>
      </c>
      <c r="C440" s="592">
        <v>0</v>
      </c>
      <c r="D440" s="1256">
        <v>0</v>
      </c>
      <c r="E440" s="592">
        <v>0</v>
      </c>
      <c r="F440" s="1256">
        <v>3000000</v>
      </c>
      <c r="G440" s="24"/>
    </row>
    <row r="441" spans="1:7" s="23" customFormat="1" ht="20.25" customHeight="1" x14ac:dyDescent="0.25">
      <c r="A441" s="540">
        <v>23020145</v>
      </c>
      <c r="B441" s="575" t="s">
        <v>726</v>
      </c>
      <c r="C441" s="592">
        <v>0</v>
      </c>
      <c r="D441" s="1256">
        <v>0</v>
      </c>
      <c r="E441" s="592">
        <v>0</v>
      </c>
      <c r="F441" s="1256">
        <v>0</v>
      </c>
      <c r="G441" s="24"/>
    </row>
    <row r="442" spans="1:7" s="23" customFormat="1" ht="32.25" customHeight="1" x14ac:dyDescent="0.25">
      <c r="A442" s="540">
        <v>23020146</v>
      </c>
      <c r="B442" s="575" t="s">
        <v>827</v>
      </c>
      <c r="C442" s="1266">
        <v>0</v>
      </c>
      <c r="D442" s="1256">
        <v>0</v>
      </c>
      <c r="E442" s="1266">
        <v>40000000</v>
      </c>
      <c r="F442" s="1256">
        <v>50000000</v>
      </c>
      <c r="G442" s="24"/>
    </row>
    <row r="443" spans="1:7" s="23" customFormat="1" ht="24" customHeight="1" x14ac:dyDescent="0.25">
      <c r="A443" s="540">
        <v>23020177</v>
      </c>
      <c r="B443" s="575" t="s">
        <v>3032</v>
      </c>
      <c r="C443" s="1266">
        <v>0</v>
      </c>
      <c r="D443" s="1256">
        <v>0</v>
      </c>
      <c r="E443" s="1266"/>
      <c r="F443" s="1256">
        <v>10000000</v>
      </c>
      <c r="G443" s="24"/>
    </row>
    <row r="444" spans="1:7" s="8" customFormat="1" ht="24" customHeight="1" x14ac:dyDescent="0.25">
      <c r="A444" s="541"/>
      <c r="B444" s="1280" t="s">
        <v>7</v>
      </c>
      <c r="C444" s="1268">
        <f>SUM(C437:C442)</f>
        <v>0</v>
      </c>
      <c r="D444" s="1268">
        <f t="shared" ref="D444:E444" si="58">SUM(D437:D442)</f>
        <v>0</v>
      </c>
      <c r="E444" s="1268">
        <f t="shared" si="58"/>
        <v>41000000</v>
      </c>
      <c r="F444" s="1268">
        <f>SUM(F437:F443)</f>
        <v>81000000</v>
      </c>
      <c r="G444" s="15"/>
    </row>
    <row r="445" spans="1:7" ht="21" customHeight="1" x14ac:dyDescent="0.25">
      <c r="A445" s="543">
        <v>2303</v>
      </c>
      <c r="B445" s="392" t="s">
        <v>173</v>
      </c>
      <c r="C445" s="1261"/>
      <c r="D445" s="1261"/>
      <c r="E445" s="1261"/>
      <c r="F445" s="1261"/>
      <c r="G445" s="6"/>
    </row>
    <row r="446" spans="1:7" ht="33.75" customHeight="1" x14ac:dyDescent="0.25">
      <c r="A446" s="543">
        <v>230301</v>
      </c>
      <c r="B446" s="392" t="s">
        <v>174</v>
      </c>
      <c r="C446" s="1261"/>
      <c r="D446" s="1261"/>
      <c r="E446" s="1261"/>
      <c r="F446" s="1261"/>
      <c r="G446" s="6"/>
    </row>
    <row r="447" spans="1:7" ht="27" customHeight="1" x14ac:dyDescent="0.25">
      <c r="A447" s="539">
        <v>23030121</v>
      </c>
      <c r="B447" s="561" t="s">
        <v>774</v>
      </c>
      <c r="C447" s="1275">
        <v>0</v>
      </c>
      <c r="D447" s="1256">
        <v>0</v>
      </c>
      <c r="E447" s="1275">
        <v>1397000</v>
      </c>
      <c r="F447" s="1275">
        <v>1397000</v>
      </c>
      <c r="G447" s="6"/>
    </row>
    <row r="448" spans="1:7" s="8" customFormat="1" ht="24.75" customHeight="1" x14ac:dyDescent="0.25">
      <c r="A448" s="541"/>
      <c r="B448" s="1280" t="s">
        <v>7</v>
      </c>
      <c r="C448" s="1268">
        <f>SUM(C447)</f>
        <v>0</v>
      </c>
      <c r="D448" s="1268">
        <f t="shared" ref="D448:F448" si="59">SUM(D447)</f>
        <v>0</v>
      </c>
      <c r="E448" s="1268">
        <f t="shared" si="59"/>
        <v>1397000</v>
      </c>
      <c r="F448" s="1268">
        <f t="shared" si="59"/>
        <v>1397000</v>
      </c>
      <c r="G448" s="15"/>
    </row>
    <row r="449" spans="1:7" ht="23.45" customHeight="1" x14ac:dyDescent="0.25">
      <c r="A449" s="543">
        <v>2305</v>
      </c>
      <c r="B449" s="392" t="s">
        <v>71</v>
      </c>
      <c r="C449" s="1261"/>
      <c r="D449" s="1261"/>
      <c r="E449" s="1261"/>
      <c r="F449" s="1261"/>
      <c r="G449" s="6"/>
    </row>
    <row r="450" spans="1:7" ht="23.45" customHeight="1" x14ac:dyDescent="0.25">
      <c r="A450" s="543">
        <v>230501</v>
      </c>
      <c r="B450" s="392" t="s">
        <v>72</v>
      </c>
      <c r="C450" s="1261"/>
      <c r="D450" s="1261"/>
      <c r="E450" s="1261"/>
      <c r="F450" s="1261"/>
      <c r="G450" s="6"/>
    </row>
    <row r="451" spans="1:7" ht="24" customHeight="1" x14ac:dyDescent="0.25">
      <c r="A451" s="539">
        <v>23050101</v>
      </c>
      <c r="B451" s="571" t="s">
        <v>724</v>
      </c>
      <c r="C451" s="1266">
        <v>0</v>
      </c>
      <c r="D451" s="1266">
        <v>0</v>
      </c>
      <c r="E451" s="1266">
        <v>0</v>
      </c>
      <c r="F451" s="1266">
        <v>5000000</v>
      </c>
      <c r="G451" s="6"/>
    </row>
    <row r="452" spans="1:7" s="23" customFormat="1" ht="36" customHeight="1" x14ac:dyDescent="0.25">
      <c r="A452" s="540">
        <v>23050148</v>
      </c>
      <c r="B452" s="575" t="s">
        <v>170</v>
      </c>
      <c r="C452" s="1266">
        <v>0</v>
      </c>
      <c r="D452" s="1266">
        <v>0</v>
      </c>
      <c r="E452" s="1266">
        <v>0</v>
      </c>
      <c r="F452" s="1266">
        <v>9321000</v>
      </c>
      <c r="G452" s="24"/>
    </row>
    <row r="453" spans="1:7" s="8" customFormat="1" ht="24.75" customHeight="1" x14ac:dyDescent="0.25">
      <c r="A453" s="541"/>
      <c r="B453" s="1280" t="s">
        <v>7</v>
      </c>
      <c r="C453" s="1268">
        <f>SUM(C451:C452)</f>
        <v>0</v>
      </c>
      <c r="D453" s="1268">
        <f t="shared" ref="D453:F453" si="60">SUM(D451:D452)</f>
        <v>0</v>
      </c>
      <c r="E453" s="1268">
        <f t="shared" si="60"/>
        <v>0</v>
      </c>
      <c r="F453" s="1268">
        <f t="shared" si="60"/>
        <v>14321000</v>
      </c>
      <c r="G453" s="15"/>
    </row>
    <row r="454" spans="1:7" s="8" customFormat="1" ht="24.75" customHeight="1" x14ac:dyDescent="0.25">
      <c r="A454" s="541"/>
      <c r="B454" s="1280" t="s">
        <v>73</v>
      </c>
      <c r="C454" s="1268">
        <f>SUM(C434,C444,C448,C453)</f>
        <v>0</v>
      </c>
      <c r="D454" s="1268">
        <f t="shared" ref="D454:F454" si="61">SUM(D434,D444,D448,D453)</f>
        <v>0</v>
      </c>
      <c r="E454" s="1268">
        <f t="shared" si="61"/>
        <v>42497000</v>
      </c>
      <c r="F454" s="1268">
        <f t="shared" si="61"/>
        <v>98718000</v>
      </c>
      <c r="G454" s="15"/>
    </row>
    <row r="455" spans="1:7" ht="22.15" customHeight="1" x14ac:dyDescent="0.25">
      <c r="A455" s="535">
        <v>23</v>
      </c>
      <c r="B455" s="463" t="s">
        <v>61</v>
      </c>
      <c r="C455" s="1266"/>
      <c r="D455" s="1266"/>
      <c r="E455" s="1266"/>
      <c r="F455" s="1267"/>
      <c r="G455" s="6"/>
    </row>
    <row r="456" spans="1:7" s="7" customFormat="1" ht="21.6" customHeight="1" x14ac:dyDescent="0.4">
      <c r="A456" s="537" t="s">
        <v>140</v>
      </c>
      <c r="B456" s="1286" t="s">
        <v>126</v>
      </c>
      <c r="C456" s="1266"/>
      <c r="D456" s="1266"/>
      <c r="E456" s="1266"/>
      <c r="F456" s="1266"/>
      <c r="G456" s="375"/>
    </row>
    <row r="457" spans="1:7" ht="23.45" customHeight="1" x14ac:dyDescent="0.25">
      <c r="A457" s="538">
        <v>2301</v>
      </c>
      <c r="B457" s="392" t="s">
        <v>183</v>
      </c>
      <c r="C457" s="1255"/>
      <c r="D457" s="1255"/>
      <c r="E457" s="1255"/>
      <c r="F457" s="1255"/>
      <c r="G457" s="6"/>
    </row>
    <row r="458" spans="1:7" ht="22.15" customHeight="1" x14ac:dyDescent="0.25">
      <c r="A458" s="538">
        <v>230101</v>
      </c>
      <c r="B458" s="392" t="s">
        <v>184</v>
      </c>
      <c r="C458" s="1255"/>
      <c r="D458" s="1255"/>
      <c r="E458" s="1255"/>
      <c r="F458" s="1255"/>
      <c r="G458" s="6"/>
    </row>
    <row r="459" spans="1:7" s="23" customFormat="1" ht="30" customHeight="1" x14ac:dyDescent="0.25">
      <c r="A459" s="540">
        <v>23010105</v>
      </c>
      <c r="B459" s="577" t="s">
        <v>940</v>
      </c>
      <c r="C459" s="1289">
        <v>0</v>
      </c>
      <c r="D459" s="1256">
        <v>0</v>
      </c>
      <c r="E459" s="1289">
        <v>0</v>
      </c>
      <c r="F459" s="1289">
        <v>0</v>
      </c>
      <c r="G459" s="24"/>
    </row>
    <row r="460" spans="1:7" ht="25.5" customHeight="1" x14ac:dyDescent="0.25">
      <c r="A460" s="540">
        <v>23010107</v>
      </c>
      <c r="B460" s="570" t="s">
        <v>720</v>
      </c>
      <c r="C460" s="1289">
        <v>0</v>
      </c>
      <c r="D460" s="1256">
        <v>0</v>
      </c>
      <c r="E460" s="1289">
        <v>5000000</v>
      </c>
      <c r="F460" s="1256">
        <v>0</v>
      </c>
      <c r="G460" s="6"/>
    </row>
    <row r="461" spans="1:7" ht="31.5" customHeight="1" x14ac:dyDescent="0.25">
      <c r="A461" s="539">
        <v>23010108</v>
      </c>
      <c r="B461" s="570" t="s">
        <v>1085</v>
      </c>
      <c r="C461" s="1289">
        <v>0</v>
      </c>
      <c r="D461" s="1256">
        <v>0</v>
      </c>
      <c r="E461" s="1270">
        <v>0</v>
      </c>
      <c r="F461" s="1256">
        <v>0</v>
      </c>
      <c r="G461" s="6"/>
    </row>
    <row r="462" spans="1:7" ht="37.5" customHeight="1" x14ac:dyDescent="0.25">
      <c r="A462" s="539">
        <v>23010123</v>
      </c>
      <c r="B462" s="570" t="s">
        <v>941</v>
      </c>
      <c r="C462" s="1289">
        <v>0</v>
      </c>
      <c r="D462" s="1256">
        <v>522000</v>
      </c>
      <c r="E462" s="1289">
        <v>1500000</v>
      </c>
      <c r="F462" s="1256">
        <v>16762500</v>
      </c>
      <c r="G462" s="6"/>
    </row>
    <row r="463" spans="1:7" s="23" customFormat="1" ht="35.25" customHeight="1" x14ac:dyDescent="0.25">
      <c r="A463" s="540">
        <v>23010140</v>
      </c>
      <c r="B463" s="577" t="s">
        <v>1086</v>
      </c>
      <c r="C463" s="1289">
        <v>0</v>
      </c>
      <c r="D463" s="1256">
        <v>0</v>
      </c>
      <c r="E463" s="1289">
        <v>5399029</v>
      </c>
      <c r="F463" s="1256">
        <v>11506423</v>
      </c>
      <c r="G463" s="24"/>
    </row>
    <row r="464" spans="1:7" ht="26.25" customHeight="1" x14ac:dyDescent="0.25">
      <c r="A464" s="539">
        <v>23010141</v>
      </c>
      <c r="B464" s="570" t="s">
        <v>37</v>
      </c>
      <c r="C464" s="1289">
        <v>0</v>
      </c>
      <c r="D464" s="1256">
        <v>538000</v>
      </c>
      <c r="E464" s="1289">
        <v>2154000</v>
      </c>
      <c r="F464" s="1256">
        <v>6051108</v>
      </c>
      <c r="G464" s="6"/>
    </row>
    <row r="465" spans="1:7" ht="26.25" customHeight="1" x14ac:dyDescent="0.25">
      <c r="A465" s="540">
        <v>23010147</v>
      </c>
      <c r="B465" s="570" t="s">
        <v>1106</v>
      </c>
      <c r="C465" s="1289">
        <v>0</v>
      </c>
      <c r="D465" s="1256">
        <v>493000</v>
      </c>
      <c r="E465" s="1289">
        <v>500000</v>
      </c>
      <c r="F465" s="1256">
        <v>2909370</v>
      </c>
      <c r="G465" s="6"/>
    </row>
    <row r="466" spans="1:7" ht="33" customHeight="1" x14ac:dyDescent="0.25">
      <c r="A466" s="539">
        <v>23010151</v>
      </c>
      <c r="B466" s="570" t="s">
        <v>1107</v>
      </c>
      <c r="C466" s="1289">
        <v>46596000</v>
      </c>
      <c r="D466" s="1256">
        <v>26766074.359999999</v>
      </c>
      <c r="E466" s="1289">
        <v>40000000</v>
      </c>
      <c r="F466" s="1256">
        <v>200000000</v>
      </c>
      <c r="G466" s="6"/>
    </row>
    <row r="467" spans="1:7" s="23" customFormat="1" ht="48" customHeight="1" x14ac:dyDescent="0.25">
      <c r="A467" s="540">
        <v>23010152</v>
      </c>
      <c r="B467" s="577" t="s">
        <v>942</v>
      </c>
      <c r="C467" s="1289">
        <v>0</v>
      </c>
      <c r="D467" s="1256"/>
      <c r="E467" s="1289">
        <v>0</v>
      </c>
      <c r="F467" s="1256">
        <v>6000000</v>
      </c>
      <c r="G467" s="24"/>
    </row>
    <row r="468" spans="1:7" ht="23.25" customHeight="1" x14ac:dyDescent="0.25">
      <c r="A468" s="539">
        <v>23010153</v>
      </c>
      <c r="B468" s="570" t="s">
        <v>1108</v>
      </c>
      <c r="C468" s="1289">
        <v>1600000</v>
      </c>
      <c r="D468" s="1256">
        <v>1621504</v>
      </c>
      <c r="E468" s="1289">
        <v>3000000</v>
      </c>
      <c r="F468" s="1256">
        <f>76826190+29944749+6000000</f>
        <v>112770939</v>
      </c>
      <c r="G468" s="6"/>
    </row>
    <row r="469" spans="1:7" ht="23.25" customHeight="1" x14ac:dyDescent="0.25">
      <c r="A469" s="540">
        <v>23010165</v>
      </c>
      <c r="B469" s="570" t="s">
        <v>3033</v>
      </c>
      <c r="C469" s="1289">
        <v>0</v>
      </c>
      <c r="D469" s="1256"/>
      <c r="E469" s="1289">
        <v>500000</v>
      </c>
      <c r="F469" s="1256">
        <v>3795000</v>
      </c>
      <c r="G469" s="6"/>
    </row>
    <row r="470" spans="1:7" ht="28.5" customHeight="1" x14ac:dyDescent="0.25">
      <c r="A470" s="540">
        <v>23010171</v>
      </c>
      <c r="B470" s="570" t="s">
        <v>3034</v>
      </c>
      <c r="C470" s="1289">
        <v>0</v>
      </c>
      <c r="D470" s="1256"/>
      <c r="E470" s="1289"/>
      <c r="F470" s="1256">
        <v>90000000</v>
      </c>
      <c r="G470" s="6"/>
    </row>
    <row r="471" spans="1:7" s="8" customFormat="1" ht="24.75" customHeight="1" x14ac:dyDescent="0.25">
      <c r="A471" s="541"/>
      <c r="B471" s="1259" t="s">
        <v>7</v>
      </c>
      <c r="C471" s="1268">
        <f>SUM(C459:C469)</f>
        <v>48196000</v>
      </c>
      <c r="D471" s="1268">
        <f t="shared" ref="D471:E471" si="62">SUM(D459:D469)</f>
        <v>29940578.359999999</v>
      </c>
      <c r="E471" s="1268">
        <f t="shared" si="62"/>
        <v>58053029</v>
      </c>
      <c r="F471" s="1268">
        <f>SUM(F459:F470)</f>
        <v>449795340</v>
      </c>
      <c r="G471" s="15"/>
    </row>
    <row r="472" spans="1:7" ht="22.9" customHeight="1" x14ac:dyDescent="0.25">
      <c r="A472" s="538">
        <v>2302</v>
      </c>
      <c r="B472" s="392" t="s">
        <v>172</v>
      </c>
      <c r="C472" s="1261"/>
      <c r="D472" s="1261"/>
      <c r="E472" s="1261"/>
      <c r="F472" s="1261"/>
      <c r="G472" s="6"/>
    </row>
    <row r="473" spans="1:7" ht="32.25" customHeight="1" x14ac:dyDescent="0.25">
      <c r="A473" s="538">
        <v>230201</v>
      </c>
      <c r="B473" s="392" t="s">
        <v>171</v>
      </c>
      <c r="C473" s="1261"/>
      <c r="D473" s="1261"/>
      <c r="E473" s="1261"/>
      <c r="F473" s="1261"/>
      <c r="G473" s="6"/>
    </row>
    <row r="474" spans="1:7" ht="27.75" customHeight="1" x14ac:dyDescent="0.25">
      <c r="A474" s="539">
        <v>23020101</v>
      </c>
      <c r="B474" s="570" t="s">
        <v>782</v>
      </c>
      <c r="C474" s="1289">
        <v>0</v>
      </c>
      <c r="D474" s="1256">
        <v>0</v>
      </c>
      <c r="E474" s="1289">
        <v>0</v>
      </c>
      <c r="F474" s="1256">
        <v>0</v>
      </c>
      <c r="G474" s="6"/>
    </row>
    <row r="475" spans="1:7" ht="35.25" customHeight="1" x14ac:dyDescent="0.25">
      <c r="A475" s="539">
        <v>23020102</v>
      </c>
      <c r="B475" s="570" t="s">
        <v>943</v>
      </c>
      <c r="C475" s="1289">
        <v>0</v>
      </c>
      <c r="D475" s="1289">
        <v>0</v>
      </c>
      <c r="E475" s="1289">
        <v>0</v>
      </c>
      <c r="F475" s="1256">
        <v>0</v>
      </c>
      <c r="G475" s="6"/>
    </row>
    <row r="476" spans="1:7" ht="24" customHeight="1" x14ac:dyDescent="0.25">
      <c r="A476" s="539">
        <v>23020110</v>
      </c>
      <c r="B476" s="570" t="s">
        <v>82</v>
      </c>
      <c r="C476" s="1289">
        <v>0</v>
      </c>
      <c r="D476" s="1256">
        <v>4662353.66</v>
      </c>
      <c r="E476" s="1289">
        <v>5000000</v>
      </c>
      <c r="F476" s="1256">
        <v>36195626</v>
      </c>
      <c r="G476" s="6"/>
    </row>
    <row r="477" spans="1:7" ht="33.75" customHeight="1" x14ac:dyDescent="0.25">
      <c r="A477" s="539">
        <v>23020114</v>
      </c>
      <c r="B477" s="560" t="s">
        <v>3003</v>
      </c>
      <c r="C477" s="1289">
        <v>82226301</v>
      </c>
      <c r="D477" s="1256">
        <v>881996460</v>
      </c>
      <c r="E477" s="1289">
        <v>1791737944</v>
      </c>
      <c r="F477" s="1257">
        <v>1400000000</v>
      </c>
      <c r="G477" s="6"/>
    </row>
    <row r="478" spans="1:7" ht="24.75" customHeight="1" x14ac:dyDescent="0.25">
      <c r="A478" s="539">
        <v>23020118</v>
      </c>
      <c r="B478" s="560" t="s">
        <v>2978</v>
      </c>
      <c r="C478" s="1289">
        <v>0</v>
      </c>
      <c r="D478" s="1256">
        <v>0</v>
      </c>
      <c r="E478" s="1289">
        <v>0</v>
      </c>
      <c r="F478" s="1257">
        <v>2846165953</v>
      </c>
      <c r="G478" s="6"/>
    </row>
    <row r="479" spans="1:7" ht="18.75" customHeight="1" x14ac:dyDescent="0.25">
      <c r="A479" s="539">
        <v>23020125</v>
      </c>
      <c r="B479" s="560" t="s">
        <v>879</v>
      </c>
      <c r="C479" s="1289">
        <v>0</v>
      </c>
      <c r="D479" s="1256">
        <v>73540189</v>
      </c>
      <c r="E479" s="1289">
        <v>180000000</v>
      </c>
      <c r="F479" s="1256">
        <v>0</v>
      </c>
      <c r="G479" s="6"/>
    </row>
    <row r="480" spans="1:7" ht="32.25" customHeight="1" x14ac:dyDescent="0.25">
      <c r="A480" s="539">
        <v>23020126</v>
      </c>
      <c r="B480" s="560" t="s">
        <v>3035</v>
      </c>
      <c r="C480" s="1289">
        <v>0</v>
      </c>
      <c r="D480" s="1256">
        <v>0</v>
      </c>
      <c r="E480" s="1256">
        <v>0</v>
      </c>
      <c r="F480" s="1256">
        <v>2000000000</v>
      </c>
      <c r="G480" s="6"/>
    </row>
    <row r="481" spans="1:7" ht="20.25" customHeight="1" x14ac:dyDescent="0.25">
      <c r="A481" s="539">
        <v>23020137</v>
      </c>
      <c r="B481" s="570" t="s">
        <v>878</v>
      </c>
      <c r="C481" s="1289">
        <v>0</v>
      </c>
      <c r="D481" s="1256">
        <v>0</v>
      </c>
      <c r="E481" s="1289">
        <v>0</v>
      </c>
      <c r="F481" s="1256">
        <v>6754370</v>
      </c>
      <c r="G481" s="6"/>
    </row>
    <row r="482" spans="1:7" ht="20.25" customHeight="1" x14ac:dyDescent="0.25">
      <c r="A482" s="539">
        <v>23020148</v>
      </c>
      <c r="B482" s="412" t="s">
        <v>109</v>
      </c>
      <c r="C482" s="1289">
        <v>0</v>
      </c>
      <c r="D482" s="1256"/>
      <c r="E482" s="1289">
        <v>0</v>
      </c>
      <c r="F482" s="1256">
        <v>0</v>
      </c>
      <c r="G482" s="6"/>
    </row>
    <row r="483" spans="1:7" ht="20.25" customHeight="1" x14ac:dyDescent="0.25">
      <c r="A483" s="539">
        <v>23020149</v>
      </c>
      <c r="B483" s="412" t="s">
        <v>66</v>
      </c>
      <c r="C483" s="1289">
        <v>891495</v>
      </c>
      <c r="D483" s="1256">
        <v>0</v>
      </c>
      <c r="E483" s="1289">
        <v>0</v>
      </c>
      <c r="F483" s="1256">
        <v>0</v>
      </c>
      <c r="G483" s="6"/>
    </row>
    <row r="484" spans="1:7" ht="20.25" customHeight="1" x14ac:dyDescent="0.25">
      <c r="A484" s="539">
        <v>23020150</v>
      </c>
      <c r="B484" s="412" t="s">
        <v>81</v>
      </c>
      <c r="C484" s="1289">
        <v>0</v>
      </c>
      <c r="D484" s="1256">
        <v>0</v>
      </c>
      <c r="E484" s="1289">
        <v>0</v>
      </c>
      <c r="F484" s="1289">
        <v>9948960</v>
      </c>
      <c r="G484" s="6"/>
    </row>
    <row r="485" spans="1:7" ht="20.25" customHeight="1" x14ac:dyDescent="0.25">
      <c r="A485" s="539">
        <v>23020300</v>
      </c>
      <c r="B485" s="570" t="s">
        <v>2977</v>
      </c>
      <c r="C485" s="1289">
        <v>1286148166</v>
      </c>
      <c r="D485" s="1256">
        <v>1992952405</v>
      </c>
      <c r="E485" s="1289">
        <v>2200443371.6500001</v>
      </c>
      <c r="F485" s="1257">
        <v>2249255860</v>
      </c>
      <c r="G485" s="6"/>
    </row>
    <row r="486" spans="1:7" ht="20.25" customHeight="1" x14ac:dyDescent="0.25">
      <c r="A486" s="539">
        <v>23020302</v>
      </c>
      <c r="B486" s="570" t="s">
        <v>949</v>
      </c>
      <c r="C486" s="1289">
        <v>0</v>
      </c>
      <c r="D486" s="1256">
        <v>0</v>
      </c>
      <c r="E486" s="1289">
        <v>823702225.3499999</v>
      </c>
      <c r="F486" s="1256">
        <v>0</v>
      </c>
      <c r="G486" s="6"/>
    </row>
    <row r="487" spans="1:7" s="8" customFormat="1" ht="24.75" customHeight="1" x14ac:dyDescent="0.25">
      <c r="A487" s="541"/>
      <c r="B487" s="1259" t="s">
        <v>7</v>
      </c>
      <c r="C487" s="1262">
        <f>SUM(C474:C486)</f>
        <v>1369265962</v>
      </c>
      <c r="D487" s="1262">
        <f>SUM(D474:D486)</f>
        <v>2953151407.6599998</v>
      </c>
      <c r="E487" s="1262">
        <f>SUM(E474:E486)</f>
        <v>5000883541</v>
      </c>
      <c r="F487" s="1262">
        <f>SUM(F474:F486)</f>
        <v>8548320769</v>
      </c>
      <c r="G487" s="15"/>
    </row>
    <row r="488" spans="1:7" ht="22.15" customHeight="1" x14ac:dyDescent="0.25">
      <c r="A488" s="543">
        <v>2303</v>
      </c>
      <c r="B488" s="392" t="s">
        <v>173</v>
      </c>
      <c r="C488" s="1261"/>
      <c r="D488" s="1261"/>
      <c r="E488" s="1261"/>
      <c r="F488" s="1261"/>
      <c r="G488" s="6"/>
    </row>
    <row r="489" spans="1:7" ht="27" customHeight="1" x14ac:dyDescent="0.25">
      <c r="A489" s="543">
        <v>230301</v>
      </c>
      <c r="B489" s="392" t="s">
        <v>174</v>
      </c>
      <c r="C489" s="1261"/>
      <c r="D489" s="1261"/>
      <c r="E489" s="1261"/>
      <c r="F489" s="1261"/>
      <c r="G489" s="6"/>
    </row>
    <row r="490" spans="1:7" ht="39" customHeight="1" x14ac:dyDescent="0.25">
      <c r="A490" s="539">
        <v>23030109</v>
      </c>
      <c r="B490" s="570" t="s">
        <v>944</v>
      </c>
      <c r="C490" s="1289">
        <v>3196269</v>
      </c>
      <c r="D490" s="1256">
        <v>0</v>
      </c>
      <c r="E490" s="1289">
        <v>5014932</v>
      </c>
      <c r="F490" s="1256">
        <v>11042968</v>
      </c>
      <c r="G490" s="6"/>
    </row>
    <row r="491" spans="1:7" ht="33.75" customHeight="1" x14ac:dyDescent="0.25">
      <c r="A491" s="539">
        <v>23030113</v>
      </c>
      <c r="B491" s="570" t="s">
        <v>1109</v>
      </c>
      <c r="C491" s="1289">
        <v>200000000</v>
      </c>
      <c r="D491" s="1256">
        <v>240169704</v>
      </c>
      <c r="E491" s="1289">
        <v>465786974</v>
      </c>
      <c r="F491" s="1256">
        <v>500000000</v>
      </c>
      <c r="G491" s="6"/>
    </row>
    <row r="492" spans="1:7" ht="27" customHeight="1" x14ac:dyDescent="0.25">
      <c r="A492" s="539">
        <v>23030121</v>
      </c>
      <c r="B492" s="570" t="s">
        <v>789</v>
      </c>
      <c r="C492" s="1289">
        <v>0</v>
      </c>
      <c r="D492" s="1256">
        <v>0</v>
      </c>
      <c r="E492" s="1289">
        <v>1000000</v>
      </c>
      <c r="F492" s="1256">
        <v>0</v>
      </c>
      <c r="G492" s="6"/>
    </row>
    <row r="493" spans="1:7" ht="31.5" customHeight="1" x14ac:dyDescent="0.25">
      <c r="A493" s="539">
        <v>23030124</v>
      </c>
      <c r="B493" s="570" t="s">
        <v>899</v>
      </c>
      <c r="C493" s="1289">
        <v>0</v>
      </c>
      <c r="D493" s="1256">
        <v>0</v>
      </c>
      <c r="E493" s="1289">
        <v>0</v>
      </c>
      <c r="F493" s="1256">
        <v>30000000</v>
      </c>
      <c r="G493" s="6"/>
    </row>
    <row r="494" spans="1:7" s="8" customFormat="1" ht="23.25" customHeight="1" x14ac:dyDescent="0.25">
      <c r="A494" s="541"/>
      <c r="B494" s="1259" t="s">
        <v>7</v>
      </c>
      <c r="C494" s="1262">
        <f>SUM(C490:C493)</f>
        <v>203196269</v>
      </c>
      <c r="D494" s="1262">
        <f t="shared" ref="D494:F494" si="63">SUM(D490:D493)</f>
        <v>240169704</v>
      </c>
      <c r="E494" s="1262">
        <f t="shared" si="63"/>
        <v>471801906</v>
      </c>
      <c r="F494" s="1262">
        <f t="shared" si="63"/>
        <v>541042968</v>
      </c>
      <c r="G494" s="15"/>
    </row>
    <row r="495" spans="1:7" ht="25.5" customHeight="1" x14ac:dyDescent="0.25">
      <c r="A495" s="543">
        <v>2305</v>
      </c>
      <c r="B495" s="392" t="s">
        <v>71</v>
      </c>
      <c r="C495" s="1261"/>
      <c r="D495" s="1261"/>
      <c r="E495" s="1261"/>
      <c r="F495" s="1261"/>
      <c r="G495" s="6"/>
    </row>
    <row r="496" spans="1:7" ht="25.5" customHeight="1" x14ac:dyDescent="0.25">
      <c r="A496" s="543">
        <v>230501</v>
      </c>
      <c r="B496" s="392" t="s">
        <v>72</v>
      </c>
      <c r="C496" s="1261"/>
      <c r="D496" s="1261"/>
      <c r="E496" s="1261"/>
      <c r="F496" s="1261"/>
      <c r="G496" s="6"/>
    </row>
    <row r="497" spans="1:7" ht="30" customHeight="1" x14ac:dyDescent="0.25">
      <c r="A497" s="539">
        <v>23050103</v>
      </c>
      <c r="B497" s="570" t="s">
        <v>1091</v>
      </c>
      <c r="C497" s="1270">
        <v>0</v>
      </c>
      <c r="D497" s="1256"/>
      <c r="E497" s="1270">
        <v>0</v>
      </c>
      <c r="F497" s="1256">
        <v>0</v>
      </c>
      <c r="G497" s="6"/>
    </row>
    <row r="498" spans="1:7" ht="23.25" customHeight="1" x14ac:dyDescent="0.25">
      <c r="A498" s="548">
        <v>23050152</v>
      </c>
      <c r="B498" s="570" t="s">
        <v>389</v>
      </c>
      <c r="C498" s="1270">
        <v>0</v>
      </c>
      <c r="D498" s="1256">
        <v>0</v>
      </c>
      <c r="E498" s="1270">
        <v>500000</v>
      </c>
      <c r="F498" s="1256">
        <v>1600000</v>
      </c>
      <c r="G498" s="6"/>
    </row>
    <row r="499" spans="1:7" ht="23.25" customHeight="1" x14ac:dyDescent="0.25">
      <c r="A499" s="548">
        <v>23050167</v>
      </c>
      <c r="B499" s="570" t="s">
        <v>1110</v>
      </c>
      <c r="C499" s="1270"/>
      <c r="D499" s="1256">
        <v>0</v>
      </c>
      <c r="E499" s="1256">
        <v>0</v>
      </c>
      <c r="F499" s="1256">
        <v>120000000</v>
      </c>
      <c r="G499" s="6"/>
    </row>
    <row r="500" spans="1:7" s="8" customFormat="1" ht="21.6" customHeight="1" x14ac:dyDescent="0.25">
      <c r="A500" s="541"/>
      <c r="B500" s="1259" t="s">
        <v>7</v>
      </c>
      <c r="C500" s="1268">
        <f>SUM(C497:C499)</f>
        <v>0</v>
      </c>
      <c r="D500" s="1268">
        <f t="shared" ref="D500:F500" si="64">SUM(D497:D499)</f>
        <v>0</v>
      </c>
      <c r="E500" s="1268">
        <f t="shared" si="64"/>
        <v>500000</v>
      </c>
      <c r="F500" s="1268">
        <f t="shared" si="64"/>
        <v>121600000</v>
      </c>
      <c r="G500" s="15"/>
    </row>
    <row r="501" spans="1:7" s="8" customFormat="1" ht="21.6" customHeight="1" x14ac:dyDescent="0.25">
      <c r="A501" s="541"/>
      <c r="B501" s="1259" t="s">
        <v>73</v>
      </c>
      <c r="C501" s="1268">
        <f>SUM(C471,C487,C494,C500)</f>
        <v>1620658231</v>
      </c>
      <c r="D501" s="1268">
        <f>SUM(D471,D487,D494,D500)</f>
        <v>3223261690.02</v>
      </c>
      <c r="E501" s="1268">
        <f>SUM(E471,E487,E494,E500)</f>
        <v>5531238476</v>
      </c>
      <c r="F501" s="1268">
        <f>SUM(F471,F487,F494,F500)</f>
        <v>9660759077</v>
      </c>
      <c r="G501" s="15"/>
    </row>
    <row r="502" spans="1:7" ht="22.9" customHeight="1" x14ac:dyDescent="0.25">
      <c r="A502" s="535">
        <v>23</v>
      </c>
      <c r="B502" s="463" t="s">
        <v>61</v>
      </c>
      <c r="C502" s="1266"/>
      <c r="D502" s="1266"/>
      <c r="E502" s="1266"/>
      <c r="F502" s="1267"/>
      <c r="G502" s="6"/>
    </row>
    <row r="503" spans="1:7" s="7" customFormat="1" ht="24.6" customHeight="1" x14ac:dyDescent="0.4">
      <c r="A503" s="537" t="s">
        <v>141</v>
      </c>
      <c r="B503" s="1269" t="s">
        <v>947</v>
      </c>
      <c r="C503" s="1266"/>
      <c r="D503" s="1266"/>
      <c r="E503" s="1266"/>
      <c r="F503" s="1266"/>
      <c r="G503" s="375"/>
    </row>
    <row r="504" spans="1:7" ht="22.9" customHeight="1" x14ac:dyDescent="0.25">
      <c r="A504" s="538">
        <v>2301</v>
      </c>
      <c r="B504" s="392" t="s">
        <v>183</v>
      </c>
      <c r="C504" s="1255"/>
      <c r="D504" s="1255"/>
      <c r="E504" s="1255"/>
      <c r="F504" s="1255"/>
      <c r="G504" s="6"/>
    </row>
    <row r="505" spans="1:7" ht="22.9" customHeight="1" x14ac:dyDescent="0.25">
      <c r="A505" s="538">
        <v>230101</v>
      </c>
      <c r="B505" s="392" t="s">
        <v>184</v>
      </c>
      <c r="C505" s="1255"/>
      <c r="D505" s="1255"/>
      <c r="E505" s="1255"/>
      <c r="F505" s="1255"/>
      <c r="G505" s="6"/>
    </row>
    <row r="506" spans="1:7" ht="21.75" customHeight="1" x14ac:dyDescent="0.25">
      <c r="A506" s="545">
        <v>23010106</v>
      </c>
      <c r="B506" s="398" t="s">
        <v>1432</v>
      </c>
      <c r="C506" s="1274">
        <v>0</v>
      </c>
      <c r="D506" s="1274">
        <v>0</v>
      </c>
      <c r="E506" s="1274">
        <v>0</v>
      </c>
      <c r="F506" s="1274">
        <v>0</v>
      </c>
      <c r="G506" s="6"/>
    </row>
    <row r="507" spans="1:7" ht="21.75" customHeight="1" x14ac:dyDescent="0.25">
      <c r="A507" s="539">
        <v>23010107</v>
      </c>
      <c r="B507" s="413" t="s">
        <v>720</v>
      </c>
      <c r="C507" s="1266">
        <v>0</v>
      </c>
      <c r="D507" s="1256">
        <v>0</v>
      </c>
      <c r="E507" s="1274">
        <v>0</v>
      </c>
      <c r="F507" s="1256">
        <v>0</v>
      </c>
      <c r="G507" s="6"/>
    </row>
    <row r="508" spans="1:7" ht="21.75" customHeight="1" x14ac:dyDescent="0.25">
      <c r="A508" s="539">
        <v>23010108</v>
      </c>
      <c r="B508" s="413" t="s">
        <v>642</v>
      </c>
      <c r="C508" s="1266">
        <v>0</v>
      </c>
      <c r="D508" s="1256">
        <v>0</v>
      </c>
      <c r="E508" s="1274">
        <v>0</v>
      </c>
      <c r="F508" s="1256">
        <v>0</v>
      </c>
      <c r="G508" s="6"/>
    </row>
    <row r="509" spans="1:7" ht="21.75" customHeight="1" x14ac:dyDescent="0.25">
      <c r="A509" s="539">
        <v>23010115</v>
      </c>
      <c r="B509" s="413" t="s">
        <v>715</v>
      </c>
      <c r="C509" s="1266">
        <v>0</v>
      </c>
      <c r="D509" s="1256">
        <v>1100000</v>
      </c>
      <c r="E509" s="1266">
        <v>1100000</v>
      </c>
      <c r="F509" s="1256">
        <v>555000</v>
      </c>
      <c r="G509" s="6"/>
    </row>
    <row r="510" spans="1:7" ht="31.5" customHeight="1" x14ac:dyDescent="0.25">
      <c r="A510" s="539">
        <v>23010119</v>
      </c>
      <c r="B510" s="413" t="s">
        <v>948</v>
      </c>
      <c r="C510" s="1266">
        <v>0</v>
      </c>
      <c r="D510" s="1256">
        <v>0</v>
      </c>
      <c r="E510" s="1256">
        <v>2000000</v>
      </c>
      <c r="F510" s="1256">
        <v>0</v>
      </c>
      <c r="G510" s="6"/>
    </row>
    <row r="511" spans="1:7" ht="24.75" customHeight="1" x14ac:dyDescent="0.25">
      <c r="A511" s="539">
        <v>23010141</v>
      </c>
      <c r="B511" s="402" t="s">
        <v>37</v>
      </c>
      <c r="C511" s="1256">
        <v>0</v>
      </c>
      <c r="D511" s="1256">
        <v>0</v>
      </c>
      <c r="E511" s="1256">
        <v>0</v>
      </c>
      <c r="F511" s="1256">
        <v>2140000</v>
      </c>
      <c r="G511" s="6"/>
    </row>
    <row r="512" spans="1:7" s="8" customFormat="1" ht="24.75" customHeight="1" x14ac:dyDescent="0.25">
      <c r="A512" s="547"/>
      <c r="B512" s="1280" t="s">
        <v>7</v>
      </c>
      <c r="C512" s="1262">
        <f>SUM(C506:C511)</f>
        <v>0</v>
      </c>
      <c r="D512" s="1262">
        <f t="shared" ref="D512:F512" si="65">SUM(D506:D511)</f>
        <v>1100000</v>
      </c>
      <c r="E512" s="1262">
        <f t="shared" si="65"/>
        <v>3100000</v>
      </c>
      <c r="F512" s="1262">
        <f t="shared" si="65"/>
        <v>2695000</v>
      </c>
      <c r="G512" s="15"/>
    </row>
    <row r="513" spans="1:7" ht="24.75" customHeight="1" x14ac:dyDescent="0.25">
      <c r="A513" s="538">
        <v>2302</v>
      </c>
      <c r="B513" s="392" t="s">
        <v>172</v>
      </c>
      <c r="C513" s="1261"/>
      <c r="D513" s="1261"/>
      <c r="E513" s="1261"/>
      <c r="F513" s="1261"/>
      <c r="G513" s="6"/>
    </row>
    <row r="514" spans="1:7" ht="34.5" customHeight="1" x14ac:dyDescent="0.25">
      <c r="A514" s="538">
        <v>230201</v>
      </c>
      <c r="B514" s="392" t="s">
        <v>171</v>
      </c>
      <c r="C514" s="1261"/>
      <c r="D514" s="1261"/>
      <c r="E514" s="1261"/>
      <c r="F514" s="1261"/>
      <c r="G514" s="6"/>
    </row>
    <row r="515" spans="1:7" ht="24.75" customHeight="1" x14ac:dyDescent="0.25">
      <c r="A515" s="539">
        <v>23020300</v>
      </c>
      <c r="B515" s="411" t="s">
        <v>785</v>
      </c>
      <c r="C515" s="1266">
        <v>0</v>
      </c>
      <c r="D515" s="1256">
        <v>0</v>
      </c>
      <c r="E515" s="1266">
        <v>1000000</v>
      </c>
      <c r="F515" s="1256">
        <v>0</v>
      </c>
      <c r="G515" s="6"/>
    </row>
    <row r="516" spans="1:7" s="8" customFormat="1" ht="24.75" customHeight="1" x14ac:dyDescent="0.25">
      <c r="A516" s="541"/>
      <c r="B516" s="1280" t="s">
        <v>7</v>
      </c>
      <c r="C516" s="1262">
        <f>SUM(C515:C515)</f>
        <v>0</v>
      </c>
      <c r="D516" s="1262">
        <f t="shared" ref="D516:F516" si="66">SUM(D515:D515)</f>
        <v>0</v>
      </c>
      <c r="E516" s="1262">
        <f t="shared" si="66"/>
        <v>1000000</v>
      </c>
      <c r="F516" s="1262">
        <f t="shared" si="66"/>
        <v>0</v>
      </c>
      <c r="G516" s="15"/>
    </row>
    <row r="517" spans="1:7" ht="25.5" customHeight="1" x14ac:dyDescent="0.25">
      <c r="A517" s="543">
        <v>2303</v>
      </c>
      <c r="B517" s="392" t="s">
        <v>173</v>
      </c>
      <c r="C517" s="1261"/>
      <c r="D517" s="1261"/>
      <c r="E517" s="1261"/>
      <c r="F517" s="1261"/>
      <c r="G517" s="6"/>
    </row>
    <row r="518" spans="1:7" ht="22.5" customHeight="1" x14ac:dyDescent="0.25">
      <c r="A518" s="543">
        <v>230301</v>
      </c>
      <c r="B518" s="392" t="s">
        <v>174</v>
      </c>
      <c r="C518" s="1261"/>
      <c r="D518" s="1261"/>
      <c r="E518" s="1261"/>
      <c r="F518" s="1261"/>
      <c r="G518" s="6"/>
    </row>
    <row r="519" spans="1:7" ht="36" customHeight="1" x14ac:dyDescent="0.25">
      <c r="A519" s="539">
        <v>23030139</v>
      </c>
      <c r="B519" s="413" t="s">
        <v>1433</v>
      </c>
      <c r="C519" s="1266">
        <v>0</v>
      </c>
      <c r="D519" s="1256">
        <v>0</v>
      </c>
      <c r="E519" s="1266">
        <v>0</v>
      </c>
      <c r="F519" s="1256">
        <v>3640000</v>
      </c>
      <c r="G519" s="6"/>
    </row>
    <row r="520" spans="1:7" ht="28.5" customHeight="1" x14ac:dyDescent="0.25">
      <c r="A520" s="539">
        <v>23030140</v>
      </c>
      <c r="B520" s="412" t="s">
        <v>413</v>
      </c>
      <c r="C520" s="1266">
        <v>0</v>
      </c>
      <c r="D520" s="1256">
        <v>0</v>
      </c>
      <c r="E520" s="1266">
        <v>0</v>
      </c>
      <c r="F520" s="1256">
        <v>0</v>
      </c>
      <c r="G520" s="6"/>
    </row>
    <row r="521" spans="1:7" ht="26.25" customHeight="1" x14ac:dyDescent="0.25">
      <c r="A521" s="539">
        <v>23030141</v>
      </c>
      <c r="B521" s="578" t="s">
        <v>414</v>
      </c>
      <c r="C521" s="1266">
        <v>0</v>
      </c>
      <c r="D521" s="1256">
        <v>0</v>
      </c>
      <c r="E521" s="1266">
        <v>0</v>
      </c>
      <c r="F521" s="1256">
        <v>0</v>
      </c>
      <c r="G521" s="6"/>
    </row>
    <row r="522" spans="1:7" ht="32.25" customHeight="1" x14ac:dyDescent="0.25">
      <c r="A522" s="539">
        <v>23030142</v>
      </c>
      <c r="B522" s="413" t="s">
        <v>1453</v>
      </c>
      <c r="C522" s="1266">
        <v>0</v>
      </c>
      <c r="D522" s="1256">
        <v>0</v>
      </c>
      <c r="E522" s="1266">
        <v>0</v>
      </c>
      <c r="F522" s="1256">
        <v>10174949</v>
      </c>
      <c r="G522" s="6"/>
    </row>
    <row r="523" spans="1:7" s="8" customFormat="1" ht="25.5" customHeight="1" x14ac:dyDescent="0.25">
      <c r="A523" s="541"/>
      <c r="B523" s="1280" t="s">
        <v>7</v>
      </c>
      <c r="C523" s="1260">
        <f>SUM(C519:C522)</f>
        <v>0</v>
      </c>
      <c r="D523" s="1260">
        <f>SUM(D519:D522)</f>
        <v>0</v>
      </c>
      <c r="E523" s="1260">
        <f>SUM(E519:E522)</f>
        <v>0</v>
      </c>
      <c r="F523" s="1260">
        <f t="shared" ref="F523" si="67">SUM(F519:F522)</f>
        <v>13814949</v>
      </c>
      <c r="G523" s="15"/>
    </row>
    <row r="524" spans="1:7" ht="23.25" customHeight="1" x14ac:dyDescent="0.25">
      <c r="A524" s="543">
        <v>2305</v>
      </c>
      <c r="B524" s="392" t="s">
        <v>71</v>
      </c>
      <c r="C524" s="1261"/>
      <c r="D524" s="1261"/>
      <c r="E524" s="1261"/>
      <c r="F524" s="1261"/>
      <c r="G524" s="6"/>
    </row>
    <row r="525" spans="1:7" ht="23.25" customHeight="1" x14ac:dyDescent="0.25">
      <c r="A525" s="543">
        <v>230501</v>
      </c>
      <c r="B525" s="392" t="s">
        <v>72</v>
      </c>
      <c r="C525" s="1261"/>
      <c r="D525" s="1261"/>
      <c r="E525" s="1261"/>
      <c r="F525" s="1261"/>
      <c r="G525" s="6"/>
    </row>
    <row r="526" spans="1:7" ht="21" customHeight="1" x14ac:dyDescent="0.25">
      <c r="A526" s="539">
        <v>23050104</v>
      </c>
      <c r="B526" s="413" t="s">
        <v>63</v>
      </c>
      <c r="C526" s="1266">
        <v>0</v>
      </c>
      <c r="D526" s="1266">
        <v>0</v>
      </c>
      <c r="E526" s="1266">
        <v>0</v>
      </c>
      <c r="F526" s="1266">
        <v>22417065</v>
      </c>
      <c r="G526" s="6"/>
    </row>
    <row r="527" spans="1:7" ht="21" customHeight="1" x14ac:dyDescent="0.25">
      <c r="A527" s="539">
        <v>23050146</v>
      </c>
      <c r="B527" s="413" t="s">
        <v>613</v>
      </c>
      <c r="C527" s="1266">
        <v>1893000</v>
      </c>
      <c r="D527" s="1256">
        <v>0</v>
      </c>
      <c r="E527" s="1266">
        <v>2000000</v>
      </c>
      <c r="F527" s="1256">
        <v>3607279</v>
      </c>
      <c r="G527" s="6"/>
    </row>
    <row r="528" spans="1:7" ht="21" customHeight="1" x14ac:dyDescent="0.25">
      <c r="A528" s="539">
        <v>23050158</v>
      </c>
      <c r="B528" s="413" t="s">
        <v>722</v>
      </c>
      <c r="C528" s="1266">
        <v>0</v>
      </c>
      <c r="D528" s="1256">
        <v>50000</v>
      </c>
      <c r="E528" s="1266">
        <v>100000</v>
      </c>
      <c r="F528" s="1256">
        <v>0</v>
      </c>
      <c r="G528" s="6"/>
    </row>
    <row r="529" spans="1:7" s="8" customFormat="1" ht="25.5" customHeight="1" x14ac:dyDescent="0.25">
      <c r="A529" s="541"/>
      <c r="B529" s="1280" t="s">
        <v>7</v>
      </c>
      <c r="C529" s="1268">
        <f>SUM(C526:C528)</f>
        <v>1893000</v>
      </c>
      <c r="D529" s="1268">
        <f t="shared" ref="D529:F529" si="68">SUM(D526:D528)</f>
        <v>50000</v>
      </c>
      <c r="E529" s="1268">
        <f t="shared" si="68"/>
        <v>2100000</v>
      </c>
      <c r="F529" s="1268">
        <f t="shared" si="68"/>
        <v>26024344</v>
      </c>
      <c r="G529" s="15"/>
    </row>
    <row r="530" spans="1:7" s="8" customFormat="1" ht="25.5" customHeight="1" x14ac:dyDescent="0.25">
      <c r="A530" s="541"/>
      <c r="B530" s="1280" t="s">
        <v>73</v>
      </c>
      <c r="C530" s="1268">
        <f>SUM(C512,C516,C523,C529)</f>
        <v>1893000</v>
      </c>
      <c r="D530" s="1268">
        <f>SUM(D512,D516,D523,D529)</f>
        <v>1150000</v>
      </c>
      <c r="E530" s="1268">
        <f>SUM(E512,E516,E523,E529)</f>
        <v>6200000</v>
      </c>
      <c r="F530" s="1268">
        <f>SUM(F512,F516,F523,F529)</f>
        <v>42534293</v>
      </c>
      <c r="G530" s="15"/>
    </row>
    <row r="531" spans="1:7" ht="24.75" customHeight="1" x14ac:dyDescent="0.25">
      <c r="A531" s="535">
        <v>23</v>
      </c>
      <c r="B531" s="463" t="s">
        <v>61</v>
      </c>
      <c r="C531" s="1266"/>
      <c r="D531" s="1266"/>
      <c r="E531" s="1266"/>
      <c r="F531" s="1267"/>
      <c r="G531" s="6"/>
    </row>
    <row r="532" spans="1:7" s="7" customFormat="1" ht="38.25" customHeight="1" x14ac:dyDescent="0.4">
      <c r="A532" s="537" t="s">
        <v>142</v>
      </c>
      <c r="B532" s="1269" t="s">
        <v>60</v>
      </c>
      <c r="C532" s="1266"/>
      <c r="D532" s="1266"/>
      <c r="E532" s="1266"/>
      <c r="F532" s="1266"/>
      <c r="G532" s="375"/>
    </row>
    <row r="533" spans="1:7" ht="20.25" customHeight="1" x14ac:dyDescent="0.25">
      <c r="A533" s="538">
        <v>2301</v>
      </c>
      <c r="B533" s="392" t="s">
        <v>183</v>
      </c>
      <c r="C533" s="1255"/>
      <c r="D533" s="1255"/>
      <c r="E533" s="1255"/>
      <c r="F533" s="1255"/>
      <c r="G533" s="6"/>
    </row>
    <row r="534" spans="1:7" ht="20.25" customHeight="1" x14ac:dyDescent="0.25">
      <c r="A534" s="538">
        <v>230101</v>
      </c>
      <c r="B534" s="392" t="s">
        <v>184</v>
      </c>
      <c r="C534" s="1255"/>
      <c r="D534" s="1255"/>
      <c r="E534" s="1255"/>
      <c r="F534" s="1255"/>
      <c r="G534" s="6"/>
    </row>
    <row r="535" spans="1:7" ht="21" customHeight="1" x14ac:dyDescent="0.25">
      <c r="A535" s="539">
        <v>23010105</v>
      </c>
      <c r="B535" s="402" t="s">
        <v>655</v>
      </c>
      <c r="C535" s="1267">
        <v>0</v>
      </c>
      <c r="D535" s="1256">
        <v>921000</v>
      </c>
      <c r="E535" s="1267">
        <v>2000000</v>
      </c>
      <c r="F535" s="1256">
        <v>0</v>
      </c>
      <c r="G535" s="6"/>
    </row>
    <row r="536" spans="1:7" ht="21.6" customHeight="1" x14ac:dyDescent="0.25">
      <c r="A536" s="539">
        <v>23010112</v>
      </c>
      <c r="B536" s="402" t="s">
        <v>769</v>
      </c>
      <c r="C536" s="1267">
        <v>0</v>
      </c>
      <c r="D536" s="1256">
        <v>0</v>
      </c>
      <c r="E536" s="1267">
        <v>200000</v>
      </c>
      <c r="F536" s="1256">
        <v>0</v>
      </c>
      <c r="G536" s="6"/>
    </row>
    <row r="537" spans="1:7" ht="21.6" customHeight="1" x14ac:dyDescent="0.25">
      <c r="A537" s="539">
        <v>23010113</v>
      </c>
      <c r="B537" s="402" t="s">
        <v>394</v>
      </c>
      <c r="C537" s="1267">
        <v>0</v>
      </c>
      <c r="D537" s="1256">
        <v>0</v>
      </c>
      <c r="E537" s="1267">
        <v>0</v>
      </c>
      <c r="F537" s="1256">
        <v>3000000</v>
      </c>
      <c r="G537" s="6"/>
    </row>
    <row r="538" spans="1:7" ht="21.6" customHeight="1" x14ac:dyDescent="0.25">
      <c r="A538" s="539">
        <v>23010141</v>
      </c>
      <c r="B538" s="402" t="s">
        <v>37</v>
      </c>
      <c r="C538" s="1267">
        <v>0</v>
      </c>
      <c r="D538" s="1256">
        <v>2020000</v>
      </c>
      <c r="E538" s="1267">
        <v>2800000</v>
      </c>
      <c r="F538" s="1256">
        <v>7615300</v>
      </c>
      <c r="G538" s="6"/>
    </row>
    <row r="539" spans="1:7" s="8" customFormat="1" ht="24.75" customHeight="1" x14ac:dyDescent="0.25">
      <c r="A539" s="541"/>
      <c r="B539" s="1280" t="s">
        <v>7</v>
      </c>
      <c r="C539" s="1268">
        <f>SUM(C535:C538)</f>
        <v>0</v>
      </c>
      <c r="D539" s="1268">
        <f>SUM(D535:D538)</f>
        <v>2941000</v>
      </c>
      <c r="E539" s="1268">
        <f t="shared" ref="E539:F539" si="69">SUM(E535:E538)</f>
        <v>5000000</v>
      </c>
      <c r="F539" s="1268">
        <f t="shared" si="69"/>
        <v>10615300</v>
      </c>
      <c r="G539" s="15"/>
    </row>
    <row r="540" spans="1:7" ht="21.75" customHeight="1" x14ac:dyDescent="0.25">
      <c r="A540" s="538">
        <v>2302</v>
      </c>
      <c r="B540" s="392" t="s">
        <v>172</v>
      </c>
      <c r="C540" s="1261"/>
      <c r="D540" s="1261"/>
      <c r="E540" s="1261"/>
      <c r="F540" s="1261"/>
      <c r="G540" s="6"/>
    </row>
    <row r="541" spans="1:7" ht="35.25" customHeight="1" x14ac:dyDescent="0.25">
      <c r="A541" s="538">
        <v>230201</v>
      </c>
      <c r="B541" s="392" t="s">
        <v>171</v>
      </c>
      <c r="C541" s="1261"/>
      <c r="D541" s="1261"/>
      <c r="E541" s="1261"/>
      <c r="F541" s="1261"/>
      <c r="G541" s="6"/>
    </row>
    <row r="542" spans="1:7" ht="22.5" customHeight="1" x14ac:dyDescent="0.25">
      <c r="A542" s="539">
        <v>23020101</v>
      </c>
      <c r="B542" s="402" t="s">
        <v>782</v>
      </c>
      <c r="C542" s="1266">
        <v>0</v>
      </c>
      <c r="D542" s="1256"/>
      <c r="E542" s="1266">
        <v>0</v>
      </c>
      <c r="F542" s="1256">
        <v>0</v>
      </c>
      <c r="G542" s="6"/>
    </row>
    <row r="543" spans="1:7" ht="22.5" customHeight="1" x14ac:dyDescent="0.25">
      <c r="A543" s="539">
        <v>23020151</v>
      </c>
      <c r="B543" s="396" t="s">
        <v>718</v>
      </c>
      <c r="C543" s="1266">
        <v>0</v>
      </c>
      <c r="D543" s="1256">
        <v>14719900</v>
      </c>
      <c r="E543" s="1266">
        <v>600000000</v>
      </c>
      <c r="F543" s="1256">
        <v>600000000</v>
      </c>
      <c r="G543" s="6"/>
    </row>
    <row r="544" spans="1:7" ht="22.5" customHeight="1" x14ac:dyDescent="0.25">
      <c r="A544" s="539">
        <v>23020155</v>
      </c>
      <c r="B544" s="396" t="s">
        <v>521</v>
      </c>
      <c r="C544" s="1266">
        <v>0</v>
      </c>
      <c r="D544" s="1256"/>
      <c r="E544" s="1266">
        <v>0</v>
      </c>
      <c r="F544" s="1256">
        <v>0</v>
      </c>
      <c r="G544" s="6"/>
    </row>
    <row r="545" spans="1:7" s="8" customFormat="1" ht="22.5" customHeight="1" x14ac:dyDescent="0.25">
      <c r="A545" s="541"/>
      <c r="B545" s="1280" t="s">
        <v>7</v>
      </c>
      <c r="C545" s="1268">
        <f>SUM(C542:C544)</f>
        <v>0</v>
      </c>
      <c r="D545" s="1268">
        <f t="shared" ref="D545:F545" si="70">SUM(D542:D544)</f>
        <v>14719900</v>
      </c>
      <c r="E545" s="1268">
        <f t="shared" si="70"/>
        <v>600000000</v>
      </c>
      <c r="F545" s="1268">
        <f t="shared" si="70"/>
        <v>600000000</v>
      </c>
      <c r="G545" s="15"/>
    </row>
    <row r="546" spans="1:7" ht="22.5" customHeight="1" x14ac:dyDescent="0.25">
      <c r="A546" s="543">
        <v>2303</v>
      </c>
      <c r="B546" s="392" t="s">
        <v>173</v>
      </c>
      <c r="C546" s="1261"/>
      <c r="D546" s="1261"/>
      <c r="E546" s="1261"/>
      <c r="F546" s="1261"/>
      <c r="G546" s="6"/>
    </row>
    <row r="547" spans="1:7" ht="22.5" customHeight="1" x14ac:dyDescent="0.25">
      <c r="A547" s="543">
        <v>230301</v>
      </c>
      <c r="B547" s="392" t="s">
        <v>174</v>
      </c>
      <c r="C547" s="1261"/>
      <c r="D547" s="1261"/>
      <c r="E547" s="1261"/>
      <c r="F547" s="1261"/>
      <c r="G547" s="6"/>
    </row>
    <row r="548" spans="1:7" ht="22.5" customHeight="1" x14ac:dyDescent="0.25">
      <c r="A548" s="539">
        <v>23030121</v>
      </c>
      <c r="B548" s="412" t="s">
        <v>790</v>
      </c>
      <c r="C548" s="1256">
        <v>0</v>
      </c>
      <c r="D548" s="1256">
        <v>0</v>
      </c>
      <c r="E548" s="1267">
        <v>0</v>
      </c>
      <c r="F548" s="1267">
        <v>29825384</v>
      </c>
      <c r="G548" s="6"/>
    </row>
    <row r="549" spans="1:7" ht="22.5" customHeight="1" x14ac:dyDescent="0.25">
      <c r="A549" s="549"/>
      <c r="B549" s="1280" t="s">
        <v>7</v>
      </c>
      <c r="C549" s="1260">
        <f t="shared" ref="C549:F549" si="71">SUM(C548)</f>
        <v>0</v>
      </c>
      <c r="D549" s="1260">
        <f t="shared" si="71"/>
        <v>0</v>
      </c>
      <c r="E549" s="1260">
        <f t="shared" si="71"/>
        <v>0</v>
      </c>
      <c r="F549" s="1260">
        <f t="shared" si="71"/>
        <v>29825384</v>
      </c>
      <c r="G549" s="6"/>
    </row>
    <row r="550" spans="1:7" ht="24.75" customHeight="1" x14ac:dyDescent="0.25">
      <c r="A550" s="543">
        <v>2305</v>
      </c>
      <c r="B550" s="392" t="s">
        <v>71</v>
      </c>
      <c r="C550" s="1261"/>
      <c r="D550" s="1261"/>
      <c r="E550" s="1261"/>
      <c r="F550" s="1261"/>
      <c r="G550" s="6"/>
    </row>
    <row r="551" spans="1:7" ht="24.75" customHeight="1" x14ac:dyDescent="0.25">
      <c r="A551" s="543">
        <v>230501</v>
      </c>
      <c r="B551" s="392" t="s">
        <v>72</v>
      </c>
      <c r="C551" s="1261"/>
      <c r="D551" s="1261"/>
      <c r="E551" s="1261"/>
      <c r="F551" s="1261"/>
      <c r="G551" s="6"/>
    </row>
    <row r="552" spans="1:7" ht="34.5" customHeight="1" x14ac:dyDescent="0.25">
      <c r="A552" s="539">
        <v>23050108</v>
      </c>
      <c r="B552" s="402" t="s">
        <v>323</v>
      </c>
      <c r="C552" s="1266">
        <v>0</v>
      </c>
      <c r="D552" s="1256">
        <v>1500000</v>
      </c>
      <c r="E552" s="1266">
        <v>10000000</v>
      </c>
      <c r="F552" s="1256">
        <v>30000000</v>
      </c>
      <c r="G552" s="6"/>
    </row>
    <row r="553" spans="1:7" ht="34.5" customHeight="1" x14ac:dyDescent="0.25">
      <c r="A553" s="539">
        <v>23050155</v>
      </c>
      <c r="B553" s="402" t="s">
        <v>181</v>
      </c>
      <c r="C553" s="1267">
        <v>0</v>
      </c>
      <c r="D553" s="1256">
        <v>0</v>
      </c>
      <c r="E553" s="1267">
        <v>3000000</v>
      </c>
      <c r="F553" s="1256">
        <v>5000000</v>
      </c>
      <c r="G553" s="6"/>
    </row>
    <row r="554" spans="1:7" ht="37.5" customHeight="1" x14ac:dyDescent="0.25">
      <c r="A554" s="539">
        <v>23050156</v>
      </c>
      <c r="B554" s="402" t="s">
        <v>39</v>
      </c>
      <c r="C554" s="1267">
        <v>105471200</v>
      </c>
      <c r="D554" s="1256">
        <v>0</v>
      </c>
      <c r="E554" s="1267">
        <v>50000000</v>
      </c>
      <c r="F554" s="1256">
        <v>165000000</v>
      </c>
      <c r="G554" s="6"/>
    </row>
    <row r="555" spans="1:7" ht="49.5" customHeight="1" x14ac:dyDescent="0.25">
      <c r="A555" s="539">
        <v>23050157</v>
      </c>
      <c r="B555" s="402" t="s">
        <v>40</v>
      </c>
      <c r="C555" s="1266">
        <v>0</v>
      </c>
      <c r="D555" s="1256"/>
      <c r="E555" s="1266">
        <v>0</v>
      </c>
      <c r="F555" s="1256"/>
      <c r="G555" s="6"/>
    </row>
    <row r="556" spans="1:7" ht="21.75" customHeight="1" x14ac:dyDescent="0.25">
      <c r="A556" s="539">
        <v>23050159</v>
      </c>
      <c r="B556" s="402" t="s">
        <v>182</v>
      </c>
      <c r="C556" s="1267">
        <v>0</v>
      </c>
      <c r="D556" s="1256"/>
      <c r="E556" s="1267">
        <v>0</v>
      </c>
      <c r="F556" s="1256">
        <v>0</v>
      </c>
      <c r="G556" s="6"/>
    </row>
    <row r="557" spans="1:7" ht="21.75" customHeight="1" x14ac:dyDescent="0.25">
      <c r="A557" s="539">
        <v>23050170</v>
      </c>
      <c r="B557" s="402" t="s">
        <v>719</v>
      </c>
      <c r="C557" s="1256">
        <v>0</v>
      </c>
      <c r="D557" s="1256">
        <v>0</v>
      </c>
      <c r="E557" s="1267">
        <v>2000000</v>
      </c>
      <c r="F557" s="1256">
        <v>8366000</v>
      </c>
      <c r="G557" s="6"/>
    </row>
    <row r="558" spans="1:7" ht="21.75" customHeight="1" x14ac:dyDescent="0.25">
      <c r="A558" s="539">
        <v>23050227</v>
      </c>
      <c r="B558" s="402" t="s">
        <v>1434</v>
      </c>
      <c r="C558" s="1256">
        <v>0</v>
      </c>
      <c r="D558" s="1256">
        <v>0</v>
      </c>
      <c r="E558" s="1256">
        <v>0</v>
      </c>
      <c r="F558" s="1256">
        <v>5000000</v>
      </c>
      <c r="G558" s="6"/>
    </row>
    <row r="559" spans="1:7" s="8" customFormat="1" ht="21.75" customHeight="1" x14ac:dyDescent="0.25">
      <c r="A559" s="541"/>
      <c r="B559" s="1280" t="s">
        <v>7</v>
      </c>
      <c r="C559" s="1268">
        <f>SUM(C552:C558)</f>
        <v>105471200</v>
      </c>
      <c r="D559" s="1268">
        <f t="shared" ref="D559:F559" si="72">SUM(D552:D558)</f>
        <v>1500000</v>
      </c>
      <c r="E559" s="1268">
        <f t="shared" si="72"/>
        <v>65000000</v>
      </c>
      <c r="F559" s="1268">
        <f t="shared" si="72"/>
        <v>213366000</v>
      </c>
      <c r="G559" s="15"/>
    </row>
    <row r="560" spans="1:7" s="8" customFormat="1" ht="21.75" customHeight="1" x14ac:dyDescent="0.25">
      <c r="A560" s="541"/>
      <c r="B560" s="1280" t="s">
        <v>73</v>
      </c>
      <c r="C560" s="1268">
        <f>SUM(C539,C545,C549,C559)</f>
        <v>105471200</v>
      </c>
      <c r="D560" s="1268">
        <f>SUM(D539,D545,D549,D559)</f>
        <v>19160900</v>
      </c>
      <c r="E560" s="1268">
        <f>SUM(E539,E545,E549,E559)</f>
        <v>670000000</v>
      </c>
      <c r="F560" s="1268">
        <f>SUM(F539,F545,F549,F559)</f>
        <v>853806684</v>
      </c>
      <c r="G560" s="15"/>
    </row>
    <row r="561" spans="1:7" ht="21.6" customHeight="1" x14ac:dyDescent="0.25">
      <c r="A561" s="535">
        <v>23</v>
      </c>
      <c r="B561" s="463" t="s">
        <v>61</v>
      </c>
      <c r="C561" s="1266"/>
      <c r="D561" s="1266"/>
      <c r="E561" s="1266"/>
      <c r="F561" s="1267"/>
      <c r="G561" s="6"/>
    </row>
    <row r="562" spans="1:7" s="7" customFormat="1" ht="21.6" customHeight="1" x14ac:dyDescent="0.4">
      <c r="A562" s="537" t="s">
        <v>143</v>
      </c>
      <c r="B562" s="1269" t="s">
        <v>56</v>
      </c>
      <c r="C562" s="1266"/>
      <c r="D562" s="1266"/>
      <c r="E562" s="1266"/>
      <c r="F562" s="1266"/>
      <c r="G562" s="375"/>
    </row>
    <row r="563" spans="1:7" ht="24.75" customHeight="1" x14ac:dyDescent="0.25">
      <c r="A563" s="538">
        <v>2301</v>
      </c>
      <c r="B563" s="392" t="s">
        <v>183</v>
      </c>
      <c r="C563" s="1255"/>
      <c r="D563" s="1255"/>
      <c r="E563" s="1255"/>
      <c r="F563" s="1255"/>
      <c r="G563" s="6"/>
    </row>
    <row r="564" spans="1:7" ht="24.75" customHeight="1" x14ac:dyDescent="0.25">
      <c r="A564" s="538">
        <v>230101</v>
      </c>
      <c r="B564" s="392" t="s">
        <v>184</v>
      </c>
      <c r="C564" s="1255"/>
      <c r="D564" s="1255"/>
      <c r="E564" s="1255"/>
      <c r="F564" s="1255"/>
      <c r="G564" s="6"/>
    </row>
    <row r="565" spans="1:7" ht="26.25" customHeight="1" x14ac:dyDescent="0.25">
      <c r="A565" s="545">
        <v>23010104</v>
      </c>
      <c r="B565" s="398" t="s">
        <v>716</v>
      </c>
      <c r="C565" s="1285">
        <v>0</v>
      </c>
      <c r="D565" s="1256">
        <v>0</v>
      </c>
      <c r="E565" s="1256">
        <v>0</v>
      </c>
      <c r="F565" s="1256">
        <v>0</v>
      </c>
      <c r="G565" s="6"/>
    </row>
    <row r="566" spans="1:7" ht="26.25" customHeight="1" x14ac:dyDescent="0.25">
      <c r="A566" s="539">
        <v>23010105</v>
      </c>
      <c r="B566" s="402" t="s">
        <v>655</v>
      </c>
      <c r="C566" s="1285">
        <v>0</v>
      </c>
      <c r="D566" s="1256">
        <v>0</v>
      </c>
      <c r="E566" s="1256">
        <v>0</v>
      </c>
      <c r="F566" s="1256">
        <v>0</v>
      </c>
      <c r="G566" s="6"/>
    </row>
    <row r="567" spans="1:7" ht="26.25" customHeight="1" x14ac:dyDescent="0.25">
      <c r="A567" s="539">
        <v>23010113</v>
      </c>
      <c r="B567" s="402" t="s">
        <v>732</v>
      </c>
      <c r="C567" s="1285">
        <v>0</v>
      </c>
      <c r="D567" s="1256">
        <v>370000</v>
      </c>
      <c r="E567" s="1285">
        <v>500000</v>
      </c>
      <c r="F567" s="1256">
        <v>7754000</v>
      </c>
      <c r="G567" s="6"/>
    </row>
    <row r="568" spans="1:7" s="8" customFormat="1" ht="24.75" customHeight="1" x14ac:dyDescent="0.25">
      <c r="A568" s="541"/>
      <c r="B568" s="1280" t="s">
        <v>7</v>
      </c>
      <c r="C568" s="1268">
        <f>SUM(C565:C567)</f>
        <v>0</v>
      </c>
      <c r="D568" s="1268">
        <f>SUM(D565:D567)</f>
        <v>370000</v>
      </c>
      <c r="E568" s="1268">
        <f>SUM(E565:E567)</f>
        <v>500000</v>
      </c>
      <c r="F568" s="1268">
        <f t="shared" ref="F568" si="73">SUM(F565:F567)</f>
        <v>7754000</v>
      </c>
      <c r="G568" s="15"/>
    </row>
    <row r="569" spans="1:7" ht="24.75" customHeight="1" x14ac:dyDescent="0.25">
      <c r="A569" s="538">
        <v>2302</v>
      </c>
      <c r="B569" s="392" t="s">
        <v>172</v>
      </c>
      <c r="C569" s="1261"/>
      <c r="D569" s="1261"/>
      <c r="E569" s="1261"/>
      <c r="F569" s="1261"/>
      <c r="G569" s="6"/>
    </row>
    <row r="570" spans="1:7" ht="29.25" customHeight="1" x14ac:dyDescent="0.25">
      <c r="A570" s="538">
        <v>230201</v>
      </c>
      <c r="B570" s="392" t="s">
        <v>171</v>
      </c>
      <c r="C570" s="1261"/>
      <c r="D570" s="1261"/>
      <c r="E570" s="1261"/>
      <c r="F570" s="1261"/>
      <c r="G570" s="6"/>
    </row>
    <row r="571" spans="1:7" ht="35.25" customHeight="1" x14ac:dyDescent="0.25">
      <c r="A571" s="539">
        <v>23020111</v>
      </c>
      <c r="B571" s="402" t="s">
        <v>522</v>
      </c>
      <c r="C571" s="1285">
        <v>0</v>
      </c>
      <c r="D571" s="1256">
        <v>0</v>
      </c>
      <c r="E571" s="1285">
        <v>0</v>
      </c>
      <c r="F571" s="1256">
        <v>0</v>
      </c>
      <c r="G571" s="6"/>
    </row>
    <row r="572" spans="1:7" ht="29.25" customHeight="1" x14ac:dyDescent="0.25">
      <c r="A572" s="539">
        <v>23020136</v>
      </c>
      <c r="B572" s="402" t="s">
        <v>880</v>
      </c>
      <c r="C572" s="1285">
        <v>0</v>
      </c>
      <c r="D572" s="1256">
        <v>0</v>
      </c>
      <c r="E572" s="1285">
        <v>2000000</v>
      </c>
      <c r="F572" s="1256">
        <v>33053990.100000001</v>
      </c>
      <c r="G572" s="6"/>
    </row>
    <row r="573" spans="1:7" s="8" customFormat="1" ht="24.75" customHeight="1" x14ac:dyDescent="0.25">
      <c r="A573" s="541"/>
      <c r="B573" s="1280" t="s">
        <v>7</v>
      </c>
      <c r="C573" s="1268">
        <f>SUM(C571:C572)</f>
        <v>0</v>
      </c>
      <c r="D573" s="1268">
        <f>SUM(D571:D572)</f>
        <v>0</v>
      </c>
      <c r="E573" s="1268">
        <f>SUM(E571:E572)</f>
        <v>2000000</v>
      </c>
      <c r="F573" s="1268">
        <f>SUM(F571:F572)</f>
        <v>33053990.100000001</v>
      </c>
      <c r="G573" s="15"/>
    </row>
    <row r="574" spans="1:7" ht="22.5" customHeight="1" x14ac:dyDescent="0.25">
      <c r="A574" s="543">
        <v>2303</v>
      </c>
      <c r="B574" s="392" t="s">
        <v>173</v>
      </c>
      <c r="C574" s="1261"/>
      <c r="D574" s="1261"/>
      <c r="E574" s="1261"/>
      <c r="F574" s="1261"/>
      <c r="G574" s="6"/>
    </row>
    <row r="575" spans="1:7" ht="24.75" customHeight="1" x14ac:dyDescent="0.25">
      <c r="A575" s="543">
        <v>230301</v>
      </c>
      <c r="B575" s="392" t="s">
        <v>174</v>
      </c>
      <c r="C575" s="1261"/>
      <c r="D575" s="1261"/>
      <c r="E575" s="1261"/>
      <c r="F575" s="1261"/>
      <c r="G575" s="6"/>
    </row>
    <row r="576" spans="1:7" ht="29.25" customHeight="1" x14ac:dyDescent="0.25">
      <c r="A576" s="539">
        <v>23030101</v>
      </c>
      <c r="B576" s="412" t="s">
        <v>775</v>
      </c>
      <c r="C576" s="1285">
        <v>0</v>
      </c>
      <c r="D576" s="1256">
        <v>0</v>
      </c>
      <c r="E576" s="1285">
        <v>1000000</v>
      </c>
      <c r="F576" s="1285">
        <v>3781000</v>
      </c>
      <c r="G576" s="6"/>
    </row>
    <row r="577" spans="1:7" s="8" customFormat="1" ht="24.75" customHeight="1" x14ac:dyDescent="0.25">
      <c r="A577" s="541"/>
      <c r="B577" s="1280" t="s">
        <v>7</v>
      </c>
      <c r="C577" s="1268">
        <f>SUM(C576)</f>
        <v>0</v>
      </c>
      <c r="D577" s="1268">
        <f t="shared" ref="D577:F577" si="74">SUM(D576)</f>
        <v>0</v>
      </c>
      <c r="E577" s="1268">
        <f t="shared" si="74"/>
        <v>1000000</v>
      </c>
      <c r="F577" s="1268">
        <f t="shared" si="74"/>
        <v>3781000</v>
      </c>
      <c r="G577" s="15"/>
    </row>
    <row r="578" spans="1:7" ht="23.45" customHeight="1" x14ac:dyDescent="0.25">
      <c r="A578" s="543">
        <v>2305</v>
      </c>
      <c r="B578" s="392" t="s">
        <v>71</v>
      </c>
      <c r="C578" s="1261"/>
      <c r="D578" s="1261"/>
      <c r="E578" s="1261"/>
      <c r="F578" s="1261"/>
      <c r="G578" s="6"/>
    </row>
    <row r="579" spans="1:7" ht="23.45" customHeight="1" x14ac:dyDescent="0.25">
      <c r="A579" s="543">
        <v>230501</v>
      </c>
      <c r="B579" s="392" t="s">
        <v>72</v>
      </c>
      <c r="C579" s="1261"/>
      <c r="D579" s="1261"/>
      <c r="E579" s="1261"/>
      <c r="F579" s="1261"/>
      <c r="G579" s="6"/>
    </row>
    <row r="580" spans="1:7" s="23" customFormat="1" ht="22.15" customHeight="1" x14ac:dyDescent="0.25">
      <c r="A580" s="539">
        <v>23050101</v>
      </c>
      <c r="B580" s="398" t="s">
        <v>606</v>
      </c>
      <c r="C580" s="1285">
        <v>0</v>
      </c>
      <c r="D580" s="1256">
        <v>0</v>
      </c>
      <c r="E580" s="1285">
        <v>0</v>
      </c>
      <c r="F580" s="1256">
        <v>0</v>
      </c>
      <c r="G580" s="24"/>
    </row>
    <row r="581" spans="1:7" ht="22.15" customHeight="1" x14ac:dyDescent="0.25">
      <c r="A581" s="539">
        <v>23050102</v>
      </c>
      <c r="B581" s="398" t="s">
        <v>604</v>
      </c>
      <c r="C581" s="1285">
        <v>0</v>
      </c>
      <c r="D581" s="1256">
        <v>0</v>
      </c>
      <c r="E581" s="1285">
        <v>0</v>
      </c>
      <c r="F581" s="1256">
        <v>0</v>
      </c>
      <c r="G581" s="6"/>
    </row>
    <row r="582" spans="1:7" ht="39" customHeight="1" x14ac:dyDescent="0.25">
      <c r="A582" s="539">
        <v>23050105</v>
      </c>
      <c r="B582" s="402" t="s">
        <v>881</v>
      </c>
      <c r="C582" s="1285">
        <v>0</v>
      </c>
      <c r="D582" s="1256">
        <v>0</v>
      </c>
      <c r="E582" s="1285">
        <v>0</v>
      </c>
      <c r="F582" s="1257">
        <v>101990470</v>
      </c>
      <c r="G582" s="6"/>
    </row>
    <row r="583" spans="1:7" ht="24.75" customHeight="1" x14ac:dyDescent="0.25">
      <c r="A583" s="540">
        <v>23050111</v>
      </c>
      <c r="B583" s="398" t="s">
        <v>573</v>
      </c>
      <c r="C583" s="1285"/>
      <c r="D583" s="1256"/>
      <c r="E583" s="1285">
        <v>0</v>
      </c>
      <c r="F583" s="1256">
        <v>64560000</v>
      </c>
      <c r="G583" s="6"/>
    </row>
    <row r="584" spans="1:7" ht="21.75" customHeight="1" x14ac:dyDescent="0.25">
      <c r="A584" s="539">
        <v>23050118</v>
      </c>
      <c r="B584" s="402" t="s">
        <v>44</v>
      </c>
      <c r="C584" s="1285">
        <v>6083000</v>
      </c>
      <c r="D584" s="1256">
        <v>0</v>
      </c>
      <c r="E584" s="1285">
        <v>500000</v>
      </c>
      <c r="F584" s="1256">
        <v>1916000</v>
      </c>
      <c r="G584" s="6"/>
    </row>
    <row r="585" spans="1:7" ht="33" customHeight="1" x14ac:dyDescent="0.25">
      <c r="A585" s="539">
        <v>23050162</v>
      </c>
      <c r="B585" s="398" t="s">
        <v>160</v>
      </c>
      <c r="C585" s="1285">
        <v>0</v>
      </c>
      <c r="D585" s="1256">
        <v>0</v>
      </c>
      <c r="E585" s="1285">
        <v>500000</v>
      </c>
      <c r="F585" s="1256">
        <v>2800000</v>
      </c>
      <c r="G585" s="6"/>
    </row>
    <row r="586" spans="1:7" ht="22.5" customHeight="1" x14ac:dyDescent="0.25">
      <c r="A586" s="539">
        <v>23050163</v>
      </c>
      <c r="B586" s="398" t="s">
        <v>717</v>
      </c>
      <c r="C586" s="1285"/>
      <c r="D586" s="1256"/>
      <c r="E586" s="1285">
        <v>0</v>
      </c>
      <c r="F586" s="1256">
        <v>0</v>
      </c>
      <c r="G586" s="6"/>
    </row>
    <row r="587" spans="1:7" ht="23.25" customHeight="1" x14ac:dyDescent="0.25">
      <c r="A587" s="539">
        <v>23050169</v>
      </c>
      <c r="B587" s="402" t="s">
        <v>47</v>
      </c>
      <c r="C587" s="1285">
        <v>0</v>
      </c>
      <c r="D587" s="1256">
        <v>0</v>
      </c>
      <c r="E587" s="1285">
        <v>6429150</v>
      </c>
      <c r="F587" s="1256">
        <v>0</v>
      </c>
      <c r="G587" s="6"/>
    </row>
    <row r="588" spans="1:7" ht="34.5" customHeight="1" x14ac:dyDescent="0.25">
      <c r="A588" s="539">
        <v>23050171</v>
      </c>
      <c r="B588" s="402" t="s">
        <v>980</v>
      </c>
      <c r="C588" s="1285">
        <v>0</v>
      </c>
      <c r="D588" s="1256">
        <v>9247960</v>
      </c>
      <c r="E588" s="1285">
        <v>10000000</v>
      </c>
      <c r="F588" s="1256">
        <v>211795470</v>
      </c>
      <c r="G588" s="6"/>
    </row>
    <row r="589" spans="1:7" ht="22.5" customHeight="1" x14ac:dyDescent="0.25">
      <c r="A589" s="539">
        <v>23050172</v>
      </c>
      <c r="B589" s="402" t="s">
        <v>897</v>
      </c>
      <c r="C589" s="1285">
        <v>0</v>
      </c>
      <c r="D589" s="1256">
        <v>1000000</v>
      </c>
      <c r="E589" s="1285">
        <v>1000000</v>
      </c>
      <c r="F589" s="1256">
        <v>214466930</v>
      </c>
      <c r="G589" s="6"/>
    </row>
    <row r="590" spans="1:7" s="8" customFormat="1" ht="19.899999999999999" customHeight="1" x14ac:dyDescent="0.25">
      <c r="A590" s="541"/>
      <c r="B590" s="1280" t="s">
        <v>7</v>
      </c>
      <c r="C590" s="1268">
        <f>SUM(C580:C589)</f>
        <v>6083000</v>
      </c>
      <c r="D590" s="1268">
        <f>SUM(D580:D589)</f>
        <v>10247960</v>
      </c>
      <c r="E590" s="1268">
        <f>SUM(E580:E589)</f>
        <v>18429150</v>
      </c>
      <c r="F590" s="1268">
        <f t="shared" ref="F590" si="75">SUM(F580:F589)</f>
        <v>597528870</v>
      </c>
      <c r="G590" s="15"/>
    </row>
    <row r="591" spans="1:7" s="8" customFormat="1" ht="24.75" customHeight="1" x14ac:dyDescent="0.25">
      <c r="A591" s="541"/>
      <c r="B591" s="1280" t="s">
        <v>73</v>
      </c>
      <c r="C591" s="1268">
        <f>SUM(C568,C573,C577,C590)</f>
        <v>6083000</v>
      </c>
      <c r="D591" s="1268">
        <f>SUM(D568,D573,D577,D590)</f>
        <v>10617960</v>
      </c>
      <c r="E591" s="1268">
        <f>SUM(E568,E573,E577,E590)</f>
        <v>21929150</v>
      </c>
      <c r="F591" s="1268">
        <f>SUM(F568,F573,F577,F590)</f>
        <v>642117860.10000002</v>
      </c>
      <c r="G591" s="15"/>
    </row>
    <row r="592" spans="1:7" ht="23.45" customHeight="1" x14ac:dyDescent="0.25">
      <c r="A592" s="535">
        <v>23</v>
      </c>
      <c r="B592" s="463" t="s">
        <v>61</v>
      </c>
      <c r="C592" s="1266"/>
      <c r="D592" s="1266"/>
      <c r="E592" s="1266"/>
      <c r="F592" s="1267"/>
      <c r="G592" s="6"/>
    </row>
    <row r="593" spans="1:7" s="7" customFormat="1" ht="23.45" customHeight="1" x14ac:dyDescent="0.4">
      <c r="A593" s="537" t="s">
        <v>144</v>
      </c>
      <c r="B593" s="1269" t="s">
        <v>57</v>
      </c>
      <c r="C593" s="1266"/>
      <c r="D593" s="1266"/>
      <c r="E593" s="1266"/>
      <c r="F593" s="1266"/>
      <c r="G593" s="375"/>
    </row>
    <row r="594" spans="1:7" ht="24.75" customHeight="1" x14ac:dyDescent="0.25">
      <c r="A594" s="538">
        <v>2301</v>
      </c>
      <c r="B594" s="392" t="s">
        <v>183</v>
      </c>
      <c r="C594" s="1255"/>
      <c r="D594" s="1255"/>
      <c r="E594" s="1255"/>
      <c r="F594" s="1255"/>
      <c r="G594" s="6"/>
    </row>
    <row r="595" spans="1:7" ht="24.75" customHeight="1" x14ac:dyDescent="0.25">
      <c r="A595" s="538">
        <v>230101</v>
      </c>
      <c r="B595" s="392" t="s">
        <v>184</v>
      </c>
      <c r="C595" s="1255"/>
      <c r="D595" s="1255"/>
      <c r="E595" s="1255"/>
      <c r="F595" s="1255"/>
      <c r="G595" s="6"/>
    </row>
    <row r="596" spans="1:7" ht="22.15" customHeight="1" x14ac:dyDescent="0.25">
      <c r="A596" s="539">
        <v>23010104</v>
      </c>
      <c r="B596" s="412" t="s">
        <v>562</v>
      </c>
      <c r="C596" s="1272">
        <v>0</v>
      </c>
      <c r="D596" s="1272">
        <v>546000</v>
      </c>
      <c r="E596" s="1272">
        <v>0</v>
      </c>
      <c r="F596" s="1272">
        <v>0</v>
      </c>
      <c r="G596" s="6"/>
    </row>
    <row r="597" spans="1:7" ht="22.15" customHeight="1" x14ac:dyDescent="0.25">
      <c r="A597" s="539">
        <v>23010105</v>
      </c>
      <c r="B597" s="402" t="s">
        <v>655</v>
      </c>
      <c r="C597" s="1272">
        <v>0</v>
      </c>
      <c r="D597" s="1272">
        <v>0</v>
      </c>
      <c r="E597" s="1272">
        <v>0</v>
      </c>
      <c r="F597" s="1272">
        <v>0</v>
      </c>
      <c r="G597" s="6"/>
    </row>
    <row r="598" spans="1:7" ht="22.15" customHeight="1" x14ac:dyDescent="0.25">
      <c r="A598" s="539">
        <v>23010141</v>
      </c>
      <c r="B598" s="579" t="s">
        <v>37</v>
      </c>
      <c r="C598" s="1272">
        <v>0</v>
      </c>
      <c r="D598" s="1256">
        <v>780000</v>
      </c>
      <c r="E598" s="1272">
        <v>0</v>
      </c>
      <c r="F598" s="1256">
        <v>2725000</v>
      </c>
      <c r="G598" s="6"/>
    </row>
    <row r="599" spans="1:7" s="8" customFormat="1" ht="22.15" customHeight="1" x14ac:dyDescent="0.25">
      <c r="A599" s="541"/>
      <c r="B599" s="1280" t="s">
        <v>7</v>
      </c>
      <c r="C599" s="1268">
        <f>SUM(C596:C598)</f>
        <v>0</v>
      </c>
      <c r="D599" s="1268">
        <f>SUM(D596:D598)</f>
        <v>1326000</v>
      </c>
      <c r="E599" s="1268">
        <f>SUM(E596:E598)</f>
        <v>0</v>
      </c>
      <c r="F599" s="1268">
        <f t="shared" ref="F599" si="76">SUM(F596:F598)</f>
        <v>2725000</v>
      </c>
      <c r="G599" s="15"/>
    </row>
    <row r="600" spans="1:7" ht="23.25" customHeight="1" x14ac:dyDescent="0.25">
      <c r="A600" s="538">
        <v>2302</v>
      </c>
      <c r="B600" s="392" t="s">
        <v>172</v>
      </c>
      <c r="C600" s="1261"/>
      <c r="D600" s="1261"/>
      <c r="E600" s="1261"/>
      <c r="F600" s="1261"/>
      <c r="G600" s="6"/>
    </row>
    <row r="601" spans="1:7" ht="36" customHeight="1" x14ac:dyDescent="0.25">
      <c r="A601" s="538">
        <v>230201</v>
      </c>
      <c r="B601" s="392" t="s">
        <v>171</v>
      </c>
      <c r="C601" s="1261"/>
      <c r="D601" s="1261"/>
      <c r="E601" s="1261"/>
      <c r="F601" s="1261"/>
      <c r="G601" s="6"/>
    </row>
    <row r="602" spans="1:7" ht="17.45" customHeight="1" x14ac:dyDescent="0.25">
      <c r="A602" s="539"/>
      <c r="B602" s="579"/>
      <c r="C602" s="1290"/>
      <c r="D602" s="1290"/>
      <c r="E602" s="1290"/>
      <c r="F602" s="1290"/>
      <c r="G602" s="6"/>
    </row>
    <row r="603" spans="1:7" ht="23.45" customHeight="1" x14ac:dyDescent="0.25">
      <c r="A603" s="543">
        <v>2303</v>
      </c>
      <c r="B603" s="392" t="s">
        <v>173</v>
      </c>
      <c r="C603" s="1261"/>
      <c r="D603" s="1261"/>
      <c r="E603" s="1261"/>
      <c r="F603" s="1261"/>
      <c r="G603" s="6"/>
    </row>
    <row r="604" spans="1:7" ht="25.5" customHeight="1" x14ac:dyDescent="0.25">
      <c r="A604" s="543">
        <v>230301</v>
      </c>
      <c r="B604" s="392" t="s">
        <v>174</v>
      </c>
      <c r="C604" s="1261"/>
      <c r="D604" s="1261"/>
      <c r="E604" s="1261"/>
      <c r="F604" s="1261"/>
      <c r="G604" s="6"/>
    </row>
    <row r="605" spans="1:7" ht="19.149999999999999" customHeight="1" x14ac:dyDescent="0.25">
      <c r="A605" s="539"/>
      <c r="B605" s="412"/>
      <c r="C605" s="1266"/>
      <c r="D605" s="1266"/>
      <c r="E605" s="1266"/>
      <c r="F605" s="1267"/>
      <c r="G605" s="6"/>
    </row>
    <row r="606" spans="1:7" ht="21" customHeight="1" x14ac:dyDescent="0.25">
      <c r="A606" s="543">
        <v>2305</v>
      </c>
      <c r="B606" s="392" t="s">
        <v>71</v>
      </c>
      <c r="C606" s="1261"/>
      <c r="D606" s="1261"/>
      <c r="E606" s="1261"/>
      <c r="F606" s="1261"/>
      <c r="G606" s="6"/>
    </row>
    <row r="607" spans="1:7" ht="21" customHeight="1" x14ac:dyDescent="0.25">
      <c r="A607" s="543">
        <v>230501</v>
      </c>
      <c r="B607" s="392" t="s">
        <v>72</v>
      </c>
      <c r="C607" s="1261"/>
      <c r="D607" s="1261"/>
      <c r="E607" s="1261"/>
      <c r="F607" s="1261"/>
      <c r="G607" s="6"/>
    </row>
    <row r="608" spans="1:7" ht="23.45" customHeight="1" x14ac:dyDescent="0.25">
      <c r="A608" s="539"/>
      <c r="B608" s="412"/>
      <c r="C608" s="1266"/>
      <c r="D608" s="1266"/>
      <c r="E608" s="1266"/>
      <c r="F608" s="1267"/>
      <c r="G608" s="6"/>
    </row>
    <row r="609" spans="1:7" s="8" customFormat="1" ht="23.45" customHeight="1" x14ac:dyDescent="0.25">
      <c r="A609" s="541"/>
      <c r="B609" s="1280" t="s">
        <v>73</v>
      </c>
      <c r="C609" s="1268">
        <f t="shared" ref="C609:F609" si="77">SUM(C599)</f>
        <v>0</v>
      </c>
      <c r="D609" s="1268">
        <f t="shared" ref="D609" si="78">SUM(D599)</f>
        <v>1326000</v>
      </c>
      <c r="E609" s="1268">
        <f t="shared" ref="E609" si="79">SUM(E599)</f>
        <v>0</v>
      </c>
      <c r="F609" s="1268">
        <f t="shared" si="77"/>
        <v>2725000</v>
      </c>
      <c r="G609" s="15"/>
    </row>
    <row r="610" spans="1:7" ht="25.5" customHeight="1" x14ac:dyDescent="0.25">
      <c r="A610" s="535">
        <v>23</v>
      </c>
      <c r="B610" s="463" t="s">
        <v>61</v>
      </c>
      <c r="C610" s="1266"/>
      <c r="D610" s="1266"/>
      <c r="E610" s="1266"/>
      <c r="F610" s="1267"/>
      <c r="G610" s="6"/>
    </row>
    <row r="611" spans="1:7" s="7" customFormat="1" ht="25.5" customHeight="1" x14ac:dyDescent="0.4">
      <c r="A611" s="537" t="s">
        <v>145</v>
      </c>
      <c r="B611" s="1269" t="s">
        <v>118</v>
      </c>
      <c r="C611" s="1266"/>
      <c r="D611" s="1266"/>
      <c r="E611" s="1266"/>
      <c r="F611" s="1266"/>
      <c r="G611" s="375"/>
    </row>
    <row r="612" spans="1:7" ht="25.5" customHeight="1" x14ac:dyDescent="0.25">
      <c r="A612" s="538">
        <v>2301</v>
      </c>
      <c r="B612" s="392" t="s">
        <v>183</v>
      </c>
      <c r="C612" s="1255"/>
      <c r="D612" s="1255"/>
      <c r="E612" s="1255"/>
      <c r="F612" s="1255"/>
      <c r="G612" s="6"/>
    </row>
    <row r="613" spans="1:7" ht="25.5" customHeight="1" x14ac:dyDescent="0.25">
      <c r="A613" s="538">
        <v>230101</v>
      </c>
      <c r="B613" s="392" t="s">
        <v>184</v>
      </c>
      <c r="C613" s="1255"/>
      <c r="D613" s="1255"/>
      <c r="E613" s="1255"/>
      <c r="F613" s="1255"/>
      <c r="G613" s="6"/>
    </row>
    <row r="614" spans="1:7" ht="23.25" customHeight="1" x14ac:dyDescent="0.25">
      <c r="A614" s="539">
        <v>23010113</v>
      </c>
      <c r="B614" s="402" t="s">
        <v>394</v>
      </c>
      <c r="C614" s="1266">
        <v>0</v>
      </c>
      <c r="D614" s="1256">
        <v>0</v>
      </c>
      <c r="E614" s="1266">
        <v>0</v>
      </c>
      <c r="F614" s="1256">
        <v>819000</v>
      </c>
      <c r="G614" s="6"/>
    </row>
    <row r="615" spans="1:7" ht="23.25" customHeight="1" x14ac:dyDescent="0.25">
      <c r="A615" s="539">
        <v>23010115</v>
      </c>
      <c r="B615" s="402" t="s">
        <v>715</v>
      </c>
      <c r="C615" s="1266">
        <v>0</v>
      </c>
      <c r="D615" s="1256">
        <v>0</v>
      </c>
      <c r="E615" s="1266">
        <v>0</v>
      </c>
      <c r="F615" s="1256">
        <v>0</v>
      </c>
      <c r="G615" s="6"/>
    </row>
    <row r="616" spans="1:7" ht="23.25" customHeight="1" x14ac:dyDescent="0.25">
      <c r="A616" s="539">
        <v>23010145</v>
      </c>
      <c r="B616" s="402" t="s">
        <v>495</v>
      </c>
      <c r="C616" s="1266">
        <v>0</v>
      </c>
      <c r="D616" s="1266">
        <v>10000000</v>
      </c>
      <c r="E616" s="1266">
        <v>10000000</v>
      </c>
      <c r="F616" s="1266">
        <v>10000000</v>
      </c>
      <c r="G616" s="6"/>
    </row>
    <row r="617" spans="1:7" ht="27" customHeight="1" x14ac:dyDescent="0.25">
      <c r="A617" s="539">
        <v>23010154</v>
      </c>
      <c r="B617" s="402" t="s">
        <v>754</v>
      </c>
      <c r="C617" s="1266">
        <v>103286500</v>
      </c>
      <c r="D617" s="1256">
        <v>73325000</v>
      </c>
      <c r="E617" s="1266">
        <v>90600000</v>
      </c>
      <c r="F617" s="1256">
        <v>336465000</v>
      </c>
      <c r="G617" s="6"/>
    </row>
    <row r="618" spans="1:7" ht="27" customHeight="1" x14ac:dyDescent="0.25">
      <c r="A618" s="539">
        <v>23010155</v>
      </c>
      <c r="B618" s="402" t="s">
        <v>30</v>
      </c>
      <c r="C618" s="1266">
        <v>0</v>
      </c>
      <c r="D618" s="1256">
        <v>0</v>
      </c>
      <c r="E618" s="1266">
        <v>5300000</v>
      </c>
      <c r="F618" s="1266">
        <v>7000000</v>
      </c>
      <c r="G618" s="6"/>
    </row>
    <row r="619" spans="1:7" ht="27" customHeight="1" x14ac:dyDescent="0.25">
      <c r="A619" s="539">
        <v>23010167</v>
      </c>
      <c r="B619" s="402" t="s">
        <v>709</v>
      </c>
      <c r="C619" s="1266">
        <v>0</v>
      </c>
      <c r="D619" s="1256">
        <v>9150000</v>
      </c>
      <c r="E619" s="1266">
        <v>10000000</v>
      </c>
      <c r="F619" s="1256">
        <v>0</v>
      </c>
      <c r="G619" s="6"/>
    </row>
    <row r="620" spans="1:7" s="8" customFormat="1" ht="22.15" customHeight="1" x14ac:dyDescent="0.25">
      <c r="A620" s="541"/>
      <c r="B620" s="1280" t="s">
        <v>7</v>
      </c>
      <c r="C620" s="1268">
        <f>SUM(C614:C619)</f>
        <v>103286500</v>
      </c>
      <c r="D620" s="1268">
        <f t="shared" ref="D620:F620" si="80">SUM(D614:D619)</f>
        <v>92475000</v>
      </c>
      <c r="E620" s="1268">
        <f t="shared" si="80"/>
        <v>115900000</v>
      </c>
      <c r="F620" s="1268">
        <f t="shared" si="80"/>
        <v>354284000</v>
      </c>
      <c r="G620" s="15"/>
    </row>
    <row r="621" spans="1:7" ht="25.5" customHeight="1" x14ac:dyDescent="0.25">
      <c r="A621" s="538">
        <v>2302</v>
      </c>
      <c r="B621" s="392" t="s">
        <v>172</v>
      </c>
      <c r="C621" s="1261"/>
      <c r="D621" s="1261"/>
      <c r="E621" s="1261"/>
      <c r="F621" s="1261"/>
      <c r="G621" s="6"/>
    </row>
    <row r="622" spans="1:7" ht="34.5" customHeight="1" x14ac:dyDescent="0.25">
      <c r="A622" s="538">
        <v>230201</v>
      </c>
      <c r="B622" s="392" t="s">
        <v>171</v>
      </c>
      <c r="C622" s="1261"/>
      <c r="D622" s="1261"/>
      <c r="E622" s="1261"/>
      <c r="F622" s="1261"/>
      <c r="G622" s="6"/>
    </row>
    <row r="623" spans="1:7" ht="28.5" customHeight="1" x14ac:dyDescent="0.25">
      <c r="A623" s="539">
        <v>23020105</v>
      </c>
      <c r="B623" s="398" t="s">
        <v>896</v>
      </c>
      <c r="C623" s="1266">
        <v>29100700</v>
      </c>
      <c r="D623" s="1256">
        <v>39278948</v>
      </c>
      <c r="E623" s="1266">
        <v>100579000</v>
      </c>
      <c r="F623" s="1257">
        <v>499996750</v>
      </c>
      <c r="G623" s="6"/>
    </row>
    <row r="624" spans="1:7" ht="25.5" customHeight="1" x14ac:dyDescent="0.25">
      <c r="A624" s="539">
        <v>23020157</v>
      </c>
      <c r="B624" s="402" t="s">
        <v>798</v>
      </c>
      <c r="C624" s="1266">
        <v>0</v>
      </c>
      <c r="D624" s="1256">
        <v>0</v>
      </c>
      <c r="E624" s="1266">
        <v>2000000</v>
      </c>
      <c r="F624" s="1256">
        <v>29775130</v>
      </c>
      <c r="G624" s="6"/>
    </row>
    <row r="625" spans="1:7" ht="25.5" customHeight="1" x14ac:dyDescent="0.25">
      <c r="A625" s="539">
        <v>23020168</v>
      </c>
      <c r="B625" s="398" t="s">
        <v>441</v>
      </c>
      <c r="C625" s="1266">
        <v>616719853</v>
      </c>
      <c r="D625" s="1256">
        <v>380035138</v>
      </c>
      <c r="E625" s="1266">
        <v>500000000</v>
      </c>
      <c r="F625" s="1257">
        <v>1000000000</v>
      </c>
      <c r="G625" s="6"/>
    </row>
    <row r="626" spans="1:7" s="8" customFormat="1" ht="25.5" customHeight="1" x14ac:dyDescent="0.25">
      <c r="A626" s="541"/>
      <c r="B626" s="1259" t="s">
        <v>7</v>
      </c>
      <c r="C626" s="1262">
        <f>SUM(C623:C625)</f>
        <v>645820553</v>
      </c>
      <c r="D626" s="1262">
        <f>SUM(D623:D625)</f>
        <v>419314086</v>
      </c>
      <c r="E626" s="1262">
        <f>SUM(E623:E625)</f>
        <v>602579000</v>
      </c>
      <c r="F626" s="1262">
        <f>SUM(F623:F625)</f>
        <v>1529771880</v>
      </c>
      <c r="G626" s="15"/>
    </row>
    <row r="627" spans="1:7" ht="25.5" customHeight="1" x14ac:dyDescent="0.25">
      <c r="A627" s="543">
        <v>2303</v>
      </c>
      <c r="B627" s="392" t="s">
        <v>173</v>
      </c>
      <c r="C627" s="1261"/>
      <c r="D627" s="1261"/>
      <c r="E627" s="1261"/>
      <c r="F627" s="1261"/>
      <c r="G627" s="6"/>
    </row>
    <row r="628" spans="1:7" ht="24.75" customHeight="1" x14ac:dyDescent="0.25">
      <c r="A628" s="543">
        <v>230301</v>
      </c>
      <c r="B628" s="392" t="s">
        <v>174</v>
      </c>
      <c r="C628" s="1261"/>
      <c r="D628" s="1261"/>
      <c r="E628" s="1261"/>
      <c r="F628" s="1261"/>
      <c r="G628" s="6"/>
    </row>
    <row r="629" spans="1:7" ht="33" customHeight="1" x14ac:dyDescent="0.25">
      <c r="A629" s="539">
        <v>23030104</v>
      </c>
      <c r="B629" s="398" t="s">
        <v>951</v>
      </c>
      <c r="C629" s="1256">
        <v>0</v>
      </c>
      <c r="D629" s="1256">
        <v>0</v>
      </c>
      <c r="E629" s="1266">
        <v>0</v>
      </c>
      <c r="F629" s="1256">
        <v>0</v>
      </c>
      <c r="G629" s="6"/>
    </row>
    <row r="630" spans="1:7" ht="24" customHeight="1" x14ac:dyDescent="0.25">
      <c r="A630" s="539">
        <v>23030143</v>
      </c>
      <c r="B630" s="402" t="s">
        <v>548</v>
      </c>
      <c r="C630" s="1256">
        <v>0</v>
      </c>
      <c r="D630" s="1256">
        <v>0</v>
      </c>
      <c r="E630" s="1266">
        <v>22000000</v>
      </c>
      <c r="F630" s="1256">
        <v>39945002</v>
      </c>
      <c r="G630" s="6"/>
    </row>
    <row r="631" spans="1:7" ht="39.75" customHeight="1" x14ac:dyDescent="0.25">
      <c r="A631" s="539">
        <v>23030144</v>
      </c>
      <c r="B631" s="402" t="s">
        <v>180</v>
      </c>
      <c r="C631" s="1256">
        <v>0</v>
      </c>
      <c r="D631" s="1256">
        <v>0</v>
      </c>
      <c r="E631" s="1266">
        <v>40727204</v>
      </c>
      <c r="F631" s="1256">
        <v>547540531</v>
      </c>
    </row>
    <row r="632" spans="1:7" s="8" customFormat="1" ht="25.5" customHeight="1" x14ac:dyDescent="0.25">
      <c r="A632" s="541"/>
      <c r="B632" s="1259" t="s">
        <v>7</v>
      </c>
      <c r="C632" s="1268">
        <f>SUM(C629:C631)</f>
        <v>0</v>
      </c>
      <c r="D632" s="1268">
        <f>SUM(D629:D631)</f>
        <v>0</v>
      </c>
      <c r="E632" s="1268">
        <f>SUM(E629:E631)</f>
        <v>62727204</v>
      </c>
      <c r="F632" s="1268">
        <f>SUM(F629:F631)</f>
        <v>587485533</v>
      </c>
      <c r="G632" s="15"/>
    </row>
    <row r="633" spans="1:7" ht="25.5" customHeight="1" x14ac:dyDescent="0.25">
      <c r="A633" s="543">
        <v>2305</v>
      </c>
      <c r="B633" s="392" t="s">
        <v>71</v>
      </c>
      <c r="C633" s="1261"/>
      <c r="D633" s="1261"/>
      <c r="E633" s="1261"/>
      <c r="F633" s="1261"/>
      <c r="G633" s="6"/>
    </row>
    <row r="634" spans="1:7" ht="25.5" customHeight="1" x14ac:dyDescent="0.25">
      <c r="A634" s="543">
        <v>230501</v>
      </c>
      <c r="B634" s="392" t="s">
        <v>72</v>
      </c>
      <c r="C634" s="1261"/>
      <c r="D634" s="1261"/>
      <c r="E634" s="1261"/>
      <c r="F634" s="1261"/>
      <c r="G634" s="6"/>
    </row>
    <row r="635" spans="1:7" ht="23.45" customHeight="1" x14ac:dyDescent="0.25">
      <c r="A635" s="539">
        <v>23050101</v>
      </c>
      <c r="B635" s="414" t="s">
        <v>791</v>
      </c>
      <c r="C635" s="1272">
        <v>0</v>
      </c>
      <c r="D635" s="1256">
        <v>0</v>
      </c>
      <c r="E635" s="1272">
        <v>0</v>
      </c>
      <c r="F635" s="1256">
        <v>16500000</v>
      </c>
      <c r="G635" s="6"/>
    </row>
    <row r="636" spans="1:7" ht="34.5" customHeight="1" x14ac:dyDescent="0.25">
      <c r="A636" s="539">
        <v>23050103</v>
      </c>
      <c r="B636" s="402" t="s">
        <v>882</v>
      </c>
      <c r="C636" s="1272">
        <v>0</v>
      </c>
      <c r="D636" s="1256">
        <v>0</v>
      </c>
      <c r="E636" s="1272">
        <v>0</v>
      </c>
      <c r="F636" s="1256">
        <v>0</v>
      </c>
      <c r="G636" s="6"/>
    </row>
    <row r="637" spans="1:7" ht="36" customHeight="1" x14ac:dyDescent="0.25">
      <c r="A637" s="539">
        <v>23050174</v>
      </c>
      <c r="B637" s="414" t="s">
        <v>755</v>
      </c>
      <c r="C637" s="1272">
        <v>0</v>
      </c>
      <c r="D637" s="1256">
        <v>0</v>
      </c>
      <c r="E637" s="1272">
        <v>5000000</v>
      </c>
      <c r="F637" s="1256">
        <v>0</v>
      </c>
      <c r="G637" s="6"/>
    </row>
    <row r="638" spans="1:7" s="8" customFormat="1" ht="24.75" customHeight="1" x14ac:dyDescent="0.25">
      <c r="A638" s="541"/>
      <c r="B638" s="1259" t="s">
        <v>7</v>
      </c>
      <c r="C638" s="1262">
        <f>SUM(C635:C637)</f>
        <v>0</v>
      </c>
      <c r="D638" s="1262">
        <f>SUM(D635:D637)</f>
        <v>0</v>
      </c>
      <c r="E638" s="1262">
        <f>SUM(E635:E637)</f>
        <v>5000000</v>
      </c>
      <c r="F638" s="1262">
        <f t="shared" ref="F638" si="81">SUM(F635:F637)</f>
        <v>16500000</v>
      </c>
      <c r="G638" s="15"/>
    </row>
    <row r="639" spans="1:7" s="8" customFormat="1" ht="24.75" customHeight="1" x14ac:dyDescent="0.25">
      <c r="A639" s="541"/>
      <c r="B639" s="1259" t="s">
        <v>73</v>
      </c>
      <c r="C639" s="1262">
        <f>SUM(C620,C626,C632,C638)</f>
        <v>749107053</v>
      </c>
      <c r="D639" s="1262">
        <f t="shared" ref="D639:F639" si="82">SUM(D620,D626,D632,D638)</f>
        <v>511789086</v>
      </c>
      <c r="E639" s="1262">
        <f t="shared" si="82"/>
        <v>786206204</v>
      </c>
      <c r="F639" s="1262">
        <f t="shared" si="82"/>
        <v>2488041413</v>
      </c>
      <c r="G639" s="15"/>
    </row>
    <row r="640" spans="1:7" ht="24.75" customHeight="1" x14ac:dyDescent="0.25">
      <c r="A640" s="535">
        <v>23</v>
      </c>
      <c r="B640" s="463" t="s">
        <v>61</v>
      </c>
      <c r="C640" s="1238"/>
      <c r="D640" s="1238"/>
      <c r="E640" s="1238"/>
      <c r="F640" s="1238"/>
      <c r="G640" s="6"/>
    </row>
    <row r="641" spans="1:7" s="7" customFormat="1" ht="31.5" customHeight="1" x14ac:dyDescent="0.4">
      <c r="A641" s="537" t="s">
        <v>146</v>
      </c>
      <c r="B641" s="583" t="s">
        <v>119</v>
      </c>
      <c r="C641" s="1238"/>
      <c r="D641" s="1238"/>
      <c r="E641" s="1238"/>
      <c r="F641" s="1238"/>
      <c r="G641" s="375"/>
    </row>
    <row r="642" spans="1:7" ht="24.75" customHeight="1" x14ac:dyDescent="0.25">
      <c r="A642" s="538">
        <v>2301</v>
      </c>
      <c r="B642" s="392" t="s">
        <v>183</v>
      </c>
      <c r="C642" s="1255"/>
      <c r="D642" s="1255"/>
      <c r="E642" s="1255"/>
      <c r="F642" s="1255"/>
      <c r="G642" s="6"/>
    </row>
    <row r="643" spans="1:7" ht="24.75" customHeight="1" x14ac:dyDescent="0.25">
      <c r="A643" s="538">
        <v>230101</v>
      </c>
      <c r="B643" s="392" t="s">
        <v>184</v>
      </c>
      <c r="C643" s="1255"/>
      <c r="D643" s="1255"/>
      <c r="E643" s="1255"/>
      <c r="F643" s="1255"/>
      <c r="G643" s="6"/>
    </row>
    <row r="644" spans="1:7" s="23" customFormat="1" ht="36.75" customHeight="1" x14ac:dyDescent="0.25">
      <c r="A644" s="536">
        <v>23010103</v>
      </c>
      <c r="B644" s="402" t="s">
        <v>1084</v>
      </c>
      <c r="C644" s="1266">
        <v>0</v>
      </c>
      <c r="D644" s="1256">
        <v>70000000</v>
      </c>
      <c r="E644" s="1266">
        <v>110000000</v>
      </c>
      <c r="F644" s="1290">
        <v>0</v>
      </c>
      <c r="G644" s="24"/>
    </row>
    <row r="645" spans="1:7" s="23" customFormat="1" ht="23.25" customHeight="1" x14ac:dyDescent="0.25">
      <c r="A645" s="536">
        <v>23010105</v>
      </c>
      <c r="B645" s="396" t="s">
        <v>475</v>
      </c>
      <c r="C645" s="1266">
        <v>0</v>
      </c>
      <c r="D645" s="1256">
        <v>0</v>
      </c>
      <c r="E645" s="1266">
        <v>0</v>
      </c>
      <c r="F645" s="1290">
        <v>0</v>
      </c>
      <c r="G645" s="24"/>
    </row>
    <row r="646" spans="1:7" s="23" customFormat="1" ht="23.25" customHeight="1" x14ac:dyDescent="0.25">
      <c r="A646" s="536">
        <v>23010119</v>
      </c>
      <c r="B646" s="396" t="s">
        <v>776</v>
      </c>
      <c r="C646" s="1266"/>
      <c r="D646" s="1256"/>
      <c r="E646" s="1266"/>
      <c r="F646" s="1290">
        <v>3600000</v>
      </c>
      <c r="G646" s="24"/>
    </row>
    <row r="647" spans="1:7" ht="37.5" customHeight="1" x14ac:dyDescent="0.25">
      <c r="A647" s="536">
        <v>23010133</v>
      </c>
      <c r="B647" s="396" t="s">
        <v>975</v>
      </c>
      <c r="C647" s="1266">
        <v>0</v>
      </c>
      <c r="D647" s="1256">
        <v>0</v>
      </c>
      <c r="E647" s="1266">
        <v>0</v>
      </c>
      <c r="F647" s="1290">
        <v>6000000</v>
      </c>
      <c r="G647" s="6"/>
    </row>
    <row r="648" spans="1:7" s="23" customFormat="1" ht="25.5" customHeight="1" x14ac:dyDescent="0.25">
      <c r="A648" s="536">
        <v>23010141</v>
      </c>
      <c r="B648" s="396" t="s">
        <v>37</v>
      </c>
      <c r="C648" s="1266">
        <v>0</v>
      </c>
      <c r="D648" s="1256">
        <v>0</v>
      </c>
      <c r="E648" s="1266">
        <v>0</v>
      </c>
      <c r="F648" s="1290">
        <v>0</v>
      </c>
      <c r="G648" s="24"/>
    </row>
    <row r="649" spans="1:7" s="23" customFormat="1" ht="25.5" customHeight="1" x14ac:dyDescent="0.25">
      <c r="A649" s="536">
        <v>23010156</v>
      </c>
      <c r="B649" s="396" t="s">
        <v>976</v>
      </c>
      <c r="C649" s="1266">
        <v>0</v>
      </c>
      <c r="D649" s="1256">
        <v>0</v>
      </c>
      <c r="E649" s="1266">
        <v>0</v>
      </c>
      <c r="F649" s="1290">
        <v>0</v>
      </c>
      <c r="G649" s="24"/>
    </row>
    <row r="650" spans="1:7" s="8" customFormat="1" ht="24.75" customHeight="1" x14ac:dyDescent="0.25">
      <c r="A650" s="541"/>
      <c r="B650" s="1259" t="s">
        <v>7</v>
      </c>
      <c r="C650" s="1260">
        <f>SUM(C644:C649)</f>
        <v>0</v>
      </c>
      <c r="D650" s="1260">
        <f>SUM(D644:D649)</f>
        <v>70000000</v>
      </c>
      <c r="E650" s="1260">
        <f>SUM(E644:E649)</f>
        <v>110000000</v>
      </c>
      <c r="F650" s="1260">
        <f>SUM(F644:F649)</f>
        <v>9600000</v>
      </c>
      <c r="G650" s="15"/>
    </row>
    <row r="651" spans="1:7" ht="23.45" customHeight="1" x14ac:dyDescent="0.25">
      <c r="A651" s="538">
        <v>2302</v>
      </c>
      <c r="B651" s="392" t="s">
        <v>172</v>
      </c>
      <c r="C651" s="1261"/>
      <c r="D651" s="1261"/>
      <c r="E651" s="1261"/>
      <c r="F651" s="1261"/>
      <c r="G651" s="6"/>
    </row>
    <row r="652" spans="1:7" ht="31.5" customHeight="1" x14ac:dyDescent="0.25">
      <c r="A652" s="538">
        <v>230201</v>
      </c>
      <c r="B652" s="392" t="s">
        <v>171</v>
      </c>
      <c r="C652" s="1261"/>
      <c r="D652" s="1261"/>
      <c r="E652" s="1261"/>
      <c r="F652" s="1261"/>
      <c r="G652" s="6"/>
    </row>
    <row r="653" spans="1:7" ht="27" customHeight="1" x14ac:dyDescent="0.25">
      <c r="A653" s="539">
        <v>23020101</v>
      </c>
      <c r="B653" s="402" t="s">
        <v>978</v>
      </c>
      <c r="C653" s="1282">
        <v>0</v>
      </c>
      <c r="D653" s="1256">
        <v>0</v>
      </c>
      <c r="E653" s="1282">
        <v>0</v>
      </c>
      <c r="F653" s="1282">
        <v>50022714</v>
      </c>
      <c r="G653" s="6"/>
    </row>
    <row r="654" spans="1:7" ht="36.75" customHeight="1" x14ac:dyDescent="0.25">
      <c r="A654" s="539">
        <v>23020102</v>
      </c>
      <c r="B654" s="402" t="s">
        <v>977</v>
      </c>
      <c r="C654" s="1267">
        <v>12450000</v>
      </c>
      <c r="D654" s="1256">
        <v>0</v>
      </c>
      <c r="E654" s="1267">
        <v>0</v>
      </c>
      <c r="F654" s="1290">
        <v>0</v>
      </c>
      <c r="G654" s="6"/>
    </row>
    <row r="655" spans="1:7" ht="38.25" customHeight="1" x14ac:dyDescent="0.25">
      <c r="A655" s="539">
        <v>23020158</v>
      </c>
      <c r="B655" s="402" t="s">
        <v>603</v>
      </c>
      <c r="C655" s="1267">
        <v>0</v>
      </c>
      <c r="D655" s="1256">
        <v>0</v>
      </c>
      <c r="E655" s="1267">
        <v>5460569</v>
      </c>
      <c r="F655" s="1267">
        <v>18460569</v>
      </c>
      <c r="G655" s="6"/>
    </row>
    <row r="656" spans="1:7" s="8" customFormat="1" ht="24.75" customHeight="1" x14ac:dyDescent="0.25">
      <c r="A656" s="541"/>
      <c r="B656" s="1259" t="s">
        <v>7</v>
      </c>
      <c r="C656" s="1268">
        <f>SUM(C653:C655)</f>
        <v>12450000</v>
      </c>
      <c r="D656" s="1268">
        <f>SUM(D653:D655)</f>
        <v>0</v>
      </c>
      <c r="E656" s="1268">
        <f>SUM(E653:E655)</f>
        <v>5460569</v>
      </c>
      <c r="F656" s="1268">
        <f t="shared" ref="F656" si="83">SUM(F653:F655)</f>
        <v>68483283</v>
      </c>
      <c r="G656" s="15"/>
    </row>
    <row r="657" spans="1:7" ht="23.45" customHeight="1" x14ac:dyDescent="0.25">
      <c r="A657" s="543">
        <v>2303</v>
      </c>
      <c r="B657" s="392" t="s">
        <v>173</v>
      </c>
      <c r="C657" s="1261"/>
      <c r="D657" s="1261"/>
      <c r="E657" s="1261"/>
      <c r="F657" s="1261"/>
      <c r="G657" s="6"/>
    </row>
    <row r="658" spans="1:7" ht="33.75" customHeight="1" x14ac:dyDescent="0.25">
      <c r="A658" s="543">
        <v>230301</v>
      </c>
      <c r="B658" s="392" t="s">
        <v>174</v>
      </c>
      <c r="C658" s="1261"/>
      <c r="D658" s="1261"/>
      <c r="E658" s="1261"/>
      <c r="F658" s="1261"/>
      <c r="G658" s="6"/>
    </row>
    <row r="659" spans="1:7" s="23" customFormat="1" ht="46.5" customHeight="1" x14ac:dyDescent="0.25">
      <c r="A659" s="540">
        <v>23030113</v>
      </c>
      <c r="B659" s="398" t="s">
        <v>900</v>
      </c>
      <c r="C659" s="1276">
        <v>0</v>
      </c>
      <c r="D659" s="1256">
        <v>0</v>
      </c>
      <c r="E659" s="1256">
        <v>0</v>
      </c>
      <c r="F659" s="1290">
        <v>0</v>
      </c>
      <c r="G659" s="24"/>
    </row>
    <row r="660" spans="1:7" s="8" customFormat="1" ht="33" customHeight="1" x14ac:dyDescent="0.25">
      <c r="A660" s="539">
        <v>23030121</v>
      </c>
      <c r="B660" s="402" t="s">
        <v>740</v>
      </c>
      <c r="C660" s="1267">
        <v>0</v>
      </c>
      <c r="D660" s="1256">
        <v>0</v>
      </c>
      <c r="E660" s="1267">
        <v>0</v>
      </c>
      <c r="F660" s="1290">
        <v>0</v>
      </c>
      <c r="G660" s="15"/>
    </row>
    <row r="661" spans="1:7" s="8" customFormat="1" ht="24.75" customHeight="1" x14ac:dyDescent="0.25">
      <c r="A661" s="541"/>
      <c r="B661" s="1259" t="s">
        <v>7</v>
      </c>
      <c r="C661" s="1268">
        <f>SUM(C659:C660)</f>
        <v>0</v>
      </c>
      <c r="D661" s="1268">
        <f>SUM(D659:D660)</f>
        <v>0</v>
      </c>
      <c r="E661" s="1268">
        <f>SUM(E659:E660)</f>
        <v>0</v>
      </c>
      <c r="F661" s="1268">
        <f t="shared" ref="F661" si="84">SUM(F659:F660)</f>
        <v>0</v>
      </c>
      <c r="G661" s="15"/>
    </row>
    <row r="662" spans="1:7" ht="24.75" customHeight="1" x14ac:dyDescent="0.25">
      <c r="A662" s="543">
        <v>2305</v>
      </c>
      <c r="B662" s="392" t="s">
        <v>71</v>
      </c>
      <c r="C662" s="1261"/>
      <c r="D662" s="1261"/>
      <c r="E662" s="1261"/>
      <c r="F662" s="1261"/>
      <c r="G662" s="6"/>
    </row>
    <row r="663" spans="1:7" ht="24.75" customHeight="1" x14ac:dyDescent="0.25">
      <c r="A663" s="543">
        <v>230501</v>
      </c>
      <c r="B663" s="392" t="s">
        <v>72</v>
      </c>
      <c r="C663" s="1261"/>
      <c r="D663" s="1261"/>
      <c r="E663" s="1261"/>
      <c r="F663" s="1261"/>
      <c r="G663" s="6"/>
    </row>
    <row r="664" spans="1:7" s="23" customFormat="1" ht="24.75" customHeight="1" x14ac:dyDescent="0.25">
      <c r="A664" s="539">
        <v>23050102</v>
      </c>
      <c r="B664" s="402" t="s">
        <v>979</v>
      </c>
      <c r="C664" s="1291">
        <v>0</v>
      </c>
      <c r="D664" s="1256">
        <v>0</v>
      </c>
      <c r="E664" s="1291">
        <v>0</v>
      </c>
      <c r="F664" s="1290">
        <v>0</v>
      </c>
      <c r="G664" s="24"/>
    </row>
    <row r="665" spans="1:7" s="23" customFormat="1" ht="33.75" customHeight="1" x14ac:dyDescent="0.25">
      <c r="A665" s="540">
        <v>23050146</v>
      </c>
      <c r="B665" s="398" t="s">
        <v>734</v>
      </c>
      <c r="C665" s="1276">
        <v>0</v>
      </c>
      <c r="D665" s="1256">
        <v>0</v>
      </c>
      <c r="E665" s="1276">
        <v>0</v>
      </c>
      <c r="F665" s="1290">
        <v>0</v>
      </c>
      <c r="G665" s="24"/>
    </row>
    <row r="666" spans="1:7" s="23" customFormat="1" ht="22.5" customHeight="1" x14ac:dyDescent="0.25">
      <c r="A666" s="540">
        <v>23050173</v>
      </c>
      <c r="B666" s="398" t="s">
        <v>31</v>
      </c>
      <c r="C666" s="1276">
        <v>1200000</v>
      </c>
      <c r="D666" s="1256">
        <v>0</v>
      </c>
      <c r="E666" s="1256">
        <v>0</v>
      </c>
      <c r="F666" s="1290">
        <v>20000000</v>
      </c>
      <c r="G666" s="24"/>
    </row>
    <row r="667" spans="1:7" s="23" customFormat="1" ht="33.6" customHeight="1" x14ac:dyDescent="0.25">
      <c r="A667" s="540">
        <v>23050175</v>
      </c>
      <c r="B667" s="398" t="s">
        <v>32</v>
      </c>
      <c r="C667" s="1276">
        <v>0</v>
      </c>
      <c r="D667" s="1256">
        <v>0</v>
      </c>
      <c r="E667" s="1256">
        <v>0</v>
      </c>
      <c r="F667" s="1290">
        <v>0</v>
      </c>
      <c r="G667" s="24"/>
    </row>
    <row r="668" spans="1:7" ht="36.75" customHeight="1" x14ac:dyDescent="0.25">
      <c r="A668" s="539">
        <v>23050176</v>
      </c>
      <c r="B668" s="402" t="s">
        <v>48</v>
      </c>
      <c r="C668" s="1276">
        <v>0</v>
      </c>
      <c r="D668" s="1256">
        <v>0</v>
      </c>
      <c r="E668" s="1256">
        <v>0</v>
      </c>
      <c r="F668" s="1290">
        <v>0</v>
      </c>
      <c r="G668" s="6"/>
    </row>
    <row r="669" spans="1:7" ht="47.25" customHeight="1" x14ac:dyDescent="0.25">
      <c r="A669" s="539">
        <v>23050177</v>
      </c>
      <c r="B669" s="402" t="s">
        <v>33</v>
      </c>
      <c r="C669" s="1276">
        <v>0</v>
      </c>
      <c r="D669" s="1256">
        <v>0</v>
      </c>
      <c r="E669" s="1276">
        <v>0</v>
      </c>
      <c r="F669" s="1276">
        <v>55000000</v>
      </c>
      <c r="G669" s="6"/>
    </row>
    <row r="670" spans="1:7" ht="38.25" customHeight="1" x14ac:dyDescent="0.25">
      <c r="A670" s="539">
        <v>23050178</v>
      </c>
      <c r="B670" s="402" t="s">
        <v>34</v>
      </c>
      <c r="C670" s="1276">
        <v>0</v>
      </c>
      <c r="D670" s="1256">
        <v>0</v>
      </c>
      <c r="E670" s="1276">
        <v>0</v>
      </c>
      <c r="F670" s="1290">
        <v>0</v>
      </c>
      <c r="G670" s="6"/>
    </row>
    <row r="671" spans="1:7" ht="39.75" customHeight="1" x14ac:dyDescent="0.25">
      <c r="A671" s="539">
        <v>23050179</v>
      </c>
      <c r="B671" s="402" t="s">
        <v>35</v>
      </c>
      <c r="C671" s="1266">
        <v>0</v>
      </c>
      <c r="D671" s="1256">
        <v>0</v>
      </c>
      <c r="E671" s="1266">
        <v>0</v>
      </c>
      <c r="F671" s="1290">
        <v>0</v>
      </c>
      <c r="G671" s="6"/>
    </row>
    <row r="672" spans="1:7" ht="23.25" customHeight="1" x14ac:dyDescent="0.25">
      <c r="A672" s="539">
        <v>23050180</v>
      </c>
      <c r="B672" s="402" t="s">
        <v>36</v>
      </c>
      <c r="C672" s="1266">
        <v>0</v>
      </c>
      <c r="D672" s="1256">
        <v>0</v>
      </c>
      <c r="E672" s="1266">
        <v>0</v>
      </c>
      <c r="F672" s="1290">
        <v>0</v>
      </c>
      <c r="G672" s="6"/>
    </row>
    <row r="673" spans="1:7" ht="24.75" customHeight="1" x14ac:dyDescent="0.25">
      <c r="A673" s="549"/>
      <c r="B673" s="1259" t="s">
        <v>7</v>
      </c>
      <c r="C673" s="1268">
        <f>SUM(C664:C672)</f>
        <v>1200000</v>
      </c>
      <c r="D673" s="1268">
        <f>SUM(D664:D672)</f>
        <v>0</v>
      </c>
      <c r="E673" s="1268">
        <f>SUM(E664:E672)</f>
        <v>0</v>
      </c>
      <c r="F673" s="1268">
        <f t="shared" ref="F673" si="85">SUM(F664:F672)</f>
        <v>75000000</v>
      </c>
      <c r="G673" s="6"/>
    </row>
    <row r="674" spans="1:7" ht="24.75" customHeight="1" x14ac:dyDescent="0.25">
      <c r="A674" s="549"/>
      <c r="B674" s="1259" t="s">
        <v>73</v>
      </c>
      <c r="C674" s="1268">
        <f>SUM(C650,C656,C661,C673)</f>
        <v>13650000</v>
      </c>
      <c r="D674" s="1268">
        <f>SUM(D650,D656,D661,D673)</f>
        <v>70000000</v>
      </c>
      <c r="E674" s="1268">
        <f>SUM(E650,E656,E661,E673)</f>
        <v>115460569</v>
      </c>
      <c r="F674" s="1268">
        <f t="shared" ref="F674" si="86">SUM(F650,F656,F661,F673)</f>
        <v>153083283</v>
      </c>
      <c r="G674" s="6"/>
    </row>
    <row r="675" spans="1:7" ht="24.75" customHeight="1" x14ac:dyDescent="0.25">
      <c r="A675" s="535">
        <v>23</v>
      </c>
      <c r="B675" s="463" t="s">
        <v>61</v>
      </c>
      <c r="C675" s="1266"/>
      <c r="D675" s="1266"/>
      <c r="E675" s="1266"/>
      <c r="F675" s="1267"/>
      <c r="G675" s="6"/>
    </row>
    <row r="676" spans="1:7" s="7" customFormat="1" ht="22.15" customHeight="1" x14ac:dyDescent="0.4">
      <c r="A676" s="537" t="s">
        <v>147</v>
      </c>
      <c r="B676" s="583" t="s">
        <v>58</v>
      </c>
      <c r="C676" s="1266"/>
      <c r="D676" s="1266"/>
      <c r="E676" s="1266"/>
      <c r="F676" s="1266"/>
      <c r="G676" s="375"/>
    </row>
    <row r="677" spans="1:7" ht="21" customHeight="1" x14ac:dyDescent="0.25">
      <c r="A677" s="538">
        <v>2301</v>
      </c>
      <c r="B677" s="392" t="s">
        <v>183</v>
      </c>
      <c r="C677" s="1255"/>
      <c r="D677" s="1255"/>
      <c r="E677" s="1255"/>
      <c r="F677" s="1255"/>
      <c r="G677" s="6"/>
    </row>
    <row r="678" spans="1:7" ht="21" customHeight="1" x14ac:dyDescent="0.25">
      <c r="A678" s="538">
        <v>230101</v>
      </c>
      <c r="B678" s="392" t="s">
        <v>184</v>
      </c>
      <c r="C678" s="1255"/>
      <c r="D678" s="1255"/>
      <c r="E678" s="1255"/>
      <c r="F678" s="1255"/>
      <c r="G678" s="6"/>
    </row>
    <row r="679" spans="1:7" ht="19.149999999999999" customHeight="1" x14ac:dyDescent="0.25">
      <c r="A679" s="539"/>
      <c r="B679" s="412"/>
      <c r="C679" s="1266"/>
      <c r="D679" s="1266"/>
      <c r="E679" s="1266"/>
      <c r="F679" s="1266"/>
      <c r="G679" s="6"/>
    </row>
    <row r="680" spans="1:7" ht="19.149999999999999" customHeight="1" x14ac:dyDescent="0.25">
      <c r="A680" s="538">
        <v>2302</v>
      </c>
      <c r="B680" s="392" t="s">
        <v>172</v>
      </c>
      <c r="C680" s="1261"/>
      <c r="D680" s="1261"/>
      <c r="E680" s="1261"/>
      <c r="F680" s="1261"/>
      <c r="G680" s="6"/>
    </row>
    <row r="681" spans="1:7" ht="31.5" customHeight="1" x14ac:dyDescent="0.25">
      <c r="A681" s="538">
        <v>230201</v>
      </c>
      <c r="B681" s="392" t="s">
        <v>171</v>
      </c>
      <c r="C681" s="1261"/>
      <c r="D681" s="1261"/>
      <c r="E681" s="1261"/>
      <c r="F681" s="1261"/>
      <c r="G681" s="6"/>
    </row>
    <row r="682" spans="1:7" ht="36" customHeight="1" x14ac:dyDescent="0.25">
      <c r="A682" s="539">
        <v>23020118</v>
      </c>
      <c r="B682" s="402" t="s">
        <v>407</v>
      </c>
      <c r="C682" s="1292">
        <v>3100000</v>
      </c>
      <c r="D682" s="1292">
        <v>1500000</v>
      </c>
      <c r="E682" s="1292">
        <v>40000000</v>
      </c>
      <c r="F682" s="1292">
        <v>277256707</v>
      </c>
      <c r="G682" s="6"/>
    </row>
    <row r="683" spans="1:7" ht="24.75" customHeight="1" x14ac:dyDescent="0.25">
      <c r="A683" s="539">
        <v>23020159</v>
      </c>
      <c r="B683" s="402" t="s">
        <v>162</v>
      </c>
      <c r="C683" s="1292">
        <v>90877015</v>
      </c>
      <c r="D683" s="1292">
        <v>372414154</v>
      </c>
      <c r="E683" s="1292">
        <v>372779900</v>
      </c>
      <c r="F683" s="1292">
        <v>500000000</v>
      </c>
      <c r="G683" s="6"/>
    </row>
    <row r="684" spans="1:7" s="8" customFormat="1" ht="24.75" customHeight="1" x14ac:dyDescent="0.25">
      <c r="A684" s="541"/>
      <c r="B684" s="1280" t="s">
        <v>7</v>
      </c>
      <c r="C684" s="1268">
        <f>SUM(C682:C683)</f>
        <v>93977015</v>
      </c>
      <c r="D684" s="1268">
        <f>SUM(D682:D683)</f>
        <v>373914154</v>
      </c>
      <c r="E684" s="1268">
        <f>SUM(E682:E683)</f>
        <v>412779900</v>
      </c>
      <c r="F684" s="1268">
        <f t="shared" ref="F684" si="87">SUM(F682:F683)</f>
        <v>777256707</v>
      </c>
      <c r="G684" s="15"/>
    </row>
    <row r="685" spans="1:7" ht="24.75" customHeight="1" x14ac:dyDescent="0.25">
      <c r="A685" s="543">
        <v>2303</v>
      </c>
      <c r="B685" s="392" t="s">
        <v>173</v>
      </c>
      <c r="C685" s="1261"/>
      <c r="D685" s="1261"/>
      <c r="E685" s="1261"/>
      <c r="F685" s="1261"/>
      <c r="G685" s="6"/>
    </row>
    <row r="686" spans="1:7" ht="31.5" customHeight="1" x14ac:dyDescent="0.25">
      <c r="A686" s="543">
        <v>230301</v>
      </c>
      <c r="B686" s="392" t="s">
        <v>174</v>
      </c>
      <c r="C686" s="1261"/>
      <c r="D686" s="1261"/>
      <c r="E686" s="1261"/>
      <c r="F686" s="1261"/>
      <c r="G686" s="6"/>
    </row>
    <row r="687" spans="1:7" ht="21.6" customHeight="1" x14ac:dyDescent="0.25">
      <c r="A687" s="539"/>
      <c r="B687" s="412"/>
      <c r="C687" s="1266"/>
      <c r="D687" s="1266"/>
      <c r="E687" s="1266"/>
      <c r="F687" s="1267"/>
      <c r="G687" s="6"/>
    </row>
    <row r="688" spans="1:7" ht="24.75" customHeight="1" x14ac:dyDescent="0.25">
      <c r="A688" s="543">
        <v>2305</v>
      </c>
      <c r="B688" s="392" t="s">
        <v>71</v>
      </c>
      <c r="C688" s="1261"/>
      <c r="D688" s="1261"/>
      <c r="E688" s="1261"/>
      <c r="F688" s="1261"/>
      <c r="G688" s="6"/>
    </row>
    <row r="689" spans="1:7" ht="24.75" customHeight="1" x14ac:dyDescent="0.25">
      <c r="A689" s="543">
        <v>230501</v>
      </c>
      <c r="B689" s="392" t="s">
        <v>72</v>
      </c>
      <c r="C689" s="1261"/>
      <c r="D689" s="1261"/>
      <c r="E689" s="1261"/>
      <c r="F689" s="1261"/>
      <c r="G689" s="6"/>
    </row>
    <row r="690" spans="1:7" s="23" customFormat="1" ht="24.75" customHeight="1" x14ac:dyDescent="0.25">
      <c r="A690" s="540">
        <v>23050102</v>
      </c>
      <c r="B690" s="398" t="s">
        <v>576</v>
      </c>
      <c r="C690" s="1293">
        <v>0</v>
      </c>
      <c r="D690" s="1256">
        <v>0</v>
      </c>
      <c r="E690" s="1256">
        <v>0</v>
      </c>
      <c r="F690" s="1293">
        <v>68000000</v>
      </c>
      <c r="G690" s="24"/>
    </row>
    <row r="691" spans="1:7" ht="24.75" customHeight="1" x14ac:dyDescent="0.25">
      <c r="A691" s="539">
        <v>23050182</v>
      </c>
      <c r="B691" s="402" t="s">
        <v>38</v>
      </c>
      <c r="C691" s="1293">
        <v>27042767</v>
      </c>
      <c r="D691" s="1256">
        <v>76887269</v>
      </c>
      <c r="E691" s="1256">
        <v>80000000</v>
      </c>
      <c r="F691" s="1293">
        <v>667156530</v>
      </c>
      <c r="G691" s="6"/>
    </row>
    <row r="692" spans="1:7" s="23" customFormat="1" ht="24.75" customHeight="1" x14ac:dyDescent="0.25">
      <c r="A692" s="540">
        <v>23050209</v>
      </c>
      <c r="B692" s="398" t="s">
        <v>901</v>
      </c>
      <c r="C692" s="1293">
        <v>0</v>
      </c>
      <c r="D692" s="1256">
        <v>22336000</v>
      </c>
      <c r="E692" s="1256">
        <v>28000000</v>
      </c>
      <c r="F692" s="1293">
        <v>434822210</v>
      </c>
      <c r="G692" s="24"/>
    </row>
    <row r="693" spans="1:7" s="8" customFormat="1" ht="22.15" customHeight="1" x14ac:dyDescent="0.25">
      <c r="A693" s="541"/>
      <c r="B693" s="1280" t="s">
        <v>7</v>
      </c>
      <c r="C693" s="1268">
        <f>SUM(C690:C692)</f>
        <v>27042767</v>
      </c>
      <c r="D693" s="1268">
        <f>SUM(D690:D692)</f>
        <v>99223269</v>
      </c>
      <c r="E693" s="1268">
        <f>SUM(E690:E692)</f>
        <v>108000000</v>
      </c>
      <c r="F693" s="1268">
        <f>SUM(F690,F691,F692)</f>
        <v>1169978740</v>
      </c>
      <c r="G693" s="15"/>
    </row>
    <row r="694" spans="1:7" s="8" customFormat="1" ht="22.15" customHeight="1" x14ac:dyDescent="0.25">
      <c r="A694" s="541"/>
      <c r="B694" s="1280" t="s">
        <v>73</v>
      </c>
      <c r="C694" s="1268">
        <f>SUM(C684,C693)</f>
        <v>121019782</v>
      </c>
      <c r="D694" s="1268">
        <f>SUM(D684,D693)</f>
        <v>473137423</v>
      </c>
      <c r="E694" s="1268">
        <f>SUM(E684,E693)</f>
        <v>520779900</v>
      </c>
      <c r="F694" s="1268">
        <f t="shared" ref="F694" si="88">SUM(F684,F693)</f>
        <v>1947235447</v>
      </c>
      <c r="G694" s="15"/>
    </row>
    <row r="695" spans="1:7" s="8" customFormat="1" ht="25.5" customHeight="1" x14ac:dyDescent="0.25">
      <c r="A695" s="535">
        <v>23</v>
      </c>
      <c r="B695" s="463" t="s">
        <v>61</v>
      </c>
      <c r="C695" s="1294"/>
      <c r="D695" s="1294"/>
      <c r="E695" s="1294"/>
      <c r="F695" s="1294"/>
      <c r="G695" s="15"/>
    </row>
    <row r="696" spans="1:7" s="8" customFormat="1" ht="25.5" customHeight="1" x14ac:dyDescent="0.25">
      <c r="A696" s="537" t="s">
        <v>892</v>
      </c>
      <c r="B696" s="583" t="s">
        <v>893</v>
      </c>
      <c r="C696" s="1294"/>
      <c r="D696" s="1294"/>
      <c r="E696" s="1294"/>
      <c r="F696" s="1294"/>
      <c r="G696" s="15"/>
    </row>
    <row r="697" spans="1:7" s="8" customFormat="1" ht="25.5" customHeight="1" x14ac:dyDescent="0.25">
      <c r="A697" s="538">
        <v>2301</v>
      </c>
      <c r="B697" s="392" t="s">
        <v>183</v>
      </c>
      <c r="C697" s="1295"/>
      <c r="D697" s="1295"/>
      <c r="E697" s="1295"/>
      <c r="F697" s="1295"/>
      <c r="G697" s="15"/>
    </row>
    <row r="698" spans="1:7" s="8" customFormat="1" ht="25.5" customHeight="1" x14ac:dyDescent="0.25">
      <c r="A698" s="538">
        <v>230101</v>
      </c>
      <c r="B698" s="392" t="s">
        <v>184</v>
      </c>
      <c r="C698" s="1295"/>
      <c r="D698" s="1295"/>
      <c r="E698" s="1295"/>
      <c r="F698" s="1295"/>
      <c r="G698" s="15"/>
    </row>
    <row r="699" spans="1:7" s="8" customFormat="1" ht="23.45" customHeight="1" x14ac:dyDescent="0.25">
      <c r="A699" s="539">
        <v>23010108</v>
      </c>
      <c r="B699" s="580" t="s">
        <v>713</v>
      </c>
      <c r="C699" s="1266">
        <v>0</v>
      </c>
      <c r="D699" s="1256">
        <v>0</v>
      </c>
      <c r="E699" s="1256">
        <v>0</v>
      </c>
      <c r="F699" s="1256">
        <v>10000000</v>
      </c>
      <c r="G699" s="15"/>
    </row>
    <row r="700" spans="1:7" s="7" customFormat="1" ht="21" customHeight="1" x14ac:dyDescent="0.4">
      <c r="A700" s="549"/>
      <c r="B700" s="1259" t="s">
        <v>7</v>
      </c>
      <c r="C700" s="1296">
        <f>SUM(C699)</f>
        <v>0</v>
      </c>
      <c r="D700" s="1296">
        <f>SUM(D699)</f>
        <v>0</v>
      </c>
      <c r="E700" s="1296">
        <f>SUM(E699)</f>
        <v>0</v>
      </c>
      <c r="F700" s="1296">
        <f t="shared" ref="F700" si="89">SUM(F699)</f>
        <v>10000000</v>
      </c>
      <c r="G700" s="375"/>
    </row>
    <row r="701" spans="1:7" ht="22.15" customHeight="1" x14ac:dyDescent="0.25">
      <c r="A701" s="538">
        <v>2302</v>
      </c>
      <c r="B701" s="392" t="s">
        <v>172</v>
      </c>
      <c r="C701" s="1261"/>
      <c r="D701" s="1261"/>
      <c r="E701" s="1261"/>
      <c r="F701" s="1261"/>
      <c r="G701" s="6"/>
    </row>
    <row r="702" spans="1:7" ht="29.45" customHeight="1" x14ac:dyDescent="0.25">
      <c r="A702" s="538">
        <v>230201</v>
      </c>
      <c r="B702" s="392" t="s">
        <v>171</v>
      </c>
      <c r="C702" s="1261"/>
      <c r="D702" s="1261"/>
      <c r="E702" s="1261"/>
      <c r="F702" s="1261"/>
      <c r="G702" s="6"/>
    </row>
    <row r="703" spans="1:7" ht="19.899999999999999" customHeight="1" x14ac:dyDescent="0.25">
      <c r="A703" s="539"/>
      <c r="B703" s="579"/>
      <c r="C703" s="1290"/>
      <c r="D703" s="1290"/>
      <c r="E703" s="1290"/>
      <c r="F703" s="1290"/>
      <c r="G703" s="6"/>
    </row>
    <row r="704" spans="1:7" ht="23.45" customHeight="1" x14ac:dyDescent="0.25">
      <c r="A704" s="543">
        <v>2303</v>
      </c>
      <c r="B704" s="392" t="s">
        <v>173</v>
      </c>
      <c r="C704" s="1261"/>
      <c r="D704" s="1261"/>
      <c r="E704" s="1261"/>
      <c r="F704" s="1261"/>
      <c r="G704" s="6"/>
    </row>
    <row r="705" spans="1:7" ht="31.5" customHeight="1" x14ac:dyDescent="0.25">
      <c r="A705" s="543">
        <v>230301</v>
      </c>
      <c r="B705" s="392" t="s">
        <v>174</v>
      </c>
      <c r="C705" s="1261"/>
      <c r="D705" s="1261"/>
      <c r="E705" s="1261"/>
      <c r="F705" s="1261"/>
      <c r="G705" s="6"/>
    </row>
    <row r="706" spans="1:7" ht="15.6" customHeight="1" x14ac:dyDescent="0.25">
      <c r="A706" s="539"/>
      <c r="B706" s="412"/>
      <c r="C706" s="1266"/>
      <c r="D706" s="1266"/>
      <c r="E706" s="1266"/>
      <c r="F706" s="1267"/>
      <c r="G706" s="6"/>
    </row>
    <row r="707" spans="1:7" ht="24" customHeight="1" x14ac:dyDescent="0.25">
      <c r="A707" s="543">
        <v>2305</v>
      </c>
      <c r="B707" s="392" t="s">
        <v>71</v>
      </c>
      <c r="C707" s="1261"/>
      <c r="D707" s="1261"/>
      <c r="E707" s="1261"/>
      <c r="F707" s="1261"/>
      <c r="G707" s="6"/>
    </row>
    <row r="708" spans="1:7" ht="24" customHeight="1" x14ac:dyDescent="0.25">
      <c r="A708" s="543">
        <v>230501</v>
      </c>
      <c r="B708" s="392" t="s">
        <v>72</v>
      </c>
      <c r="C708" s="1261"/>
      <c r="D708" s="1261"/>
      <c r="E708" s="1261"/>
      <c r="F708" s="1261"/>
      <c r="G708" s="6"/>
    </row>
    <row r="709" spans="1:7" s="23" customFormat="1" ht="18" customHeight="1" x14ac:dyDescent="0.25">
      <c r="A709" s="550"/>
      <c r="B709" s="394"/>
      <c r="C709" s="1238"/>
      <c r="D709" s="1238"/>
      <c r="E709" s="1238"/>
      <c r="F709" s="1238"/>
      <c r="G709" s="24"/>
    </row>
    <row r="710" spans="1:7" s="7" customFormat="1" ht="21" customHeight="1" x14ac:dyDescent="0.4">
      <c r="A710" s="549"/>
      <c r="B710" s="1259" t="s">
        <v>73</v>
      </c>
      <c r="C710" s="1296">
        <f>SUM(C700)</f>
        <v>0</v>
      </c>
      <c r="D710" s="1296">
        <f>SUM(D700)</f>
        <v>0</v>
      </c>
      <c r="E710" s="1296">
        <f>SUM(E700)</f>
        <v>0</v>
      </c>
      <c r="F710" s="1296">
        <f t="shared" ref="F710" si="90">SUM(F700)</f>
        <v>10000000</v>
      </c>
      <c r="G710" s="375"/>
    </row>
    <row r="711" spans="1:7" ht="25.5" customHeight="1" x14ac:dyDescent="0.25">
      <c r="A711" s="535">
        <v>23</v>
      </c>
      <c r="B711" s="463" t="s">
        <v>61</v>
      </c>
      <c r="C711" s="1266"/>
      <c r="D711" s="1266"/>
      <c r="E711" s="1266"/>
      <c r="F711" s="1266"/>
      <c r="G711" s="6"/>
    </row>
    <row r="712" spans="1:7" s="7" customFormat="1" ht="25.5" customHeight="1" x14ac:dyDescent="0.4">
      <c r="A712" s="537" t="s">
        <v>149</v>
      </c>
      <c r="B712" s="583" t="s">
        <v>59</v>
      </c>
      <c r="C712" s="1266"/>
      <c r="D712" s="1266"/>
      <c r="E712" s="1266"/>
      <c r="F712" s="1266"/>
      <c r="G712" s="375"/>
    </row>
    <row r="713" spans="1:7" ht="22.15" customHeight="1" x14ac:dyDescent="0.25">
      <c r="A713" s="538">
        <v>2301</v>
      </c>
      <c r="B713" s="392" t="s">
        <v>183</v>
      </c>
      <c r="C713" s="1255"/>
      <c r="D713" s="1255"/>
      <c r="E713" s="1255"/>
      <c r="F713" s="1255"/>
      <c r="G713" s="6"/>
    </row>
    <row r="714" spans="1:7" ht="22.15" customHeight="1" x14ac:dyDescent="0.25">
      <c r="A714" s="538">
        <v>230101</v>
      </c>
      <c r="B714" s="392" t="s">
        <v>184</v>
      </c>
      <c r="C714" s="1255"/>
      <c r="D714" s="1255"/>
      <c r="E714" s="1255"/>
      <c r="F714" s="1255"/>
      <c r="G714" s="6"/>
    </row>
    <row r="715" spans="1:7" ht="21.75" customHeight="1" x14ac:dyDescent="0.25">
      <c r="A715" s="548">
        <v>23010104</v>
      </c>
      <c r="B715" s="396" t="s">
        <v>971</v>
      </c>
      <c r="C715" s="1266" t="s">
        <v>1443</v>
      </c>
      <c r="D715" s="1256">
        <v>0</v>
      </c>
      <c r="E715" s="1266">
        <v>0</v>
      </c>
      <c r="F715" s="1266">
        <v>0</v>
      </c>
      <c r="G715" s="6"/>
    </row>
    <row r="716" spans="1:7" ht="21.75" customHeight="1" x14ac:dyDescent="0.25">
      <c r="A716" s="548">
        <v>23010105</v>
      </c>
      <c r="B716" s="396" t="s">
        <v>475</v>
      </c>
      <c r="C716" s="1266">
        <v>0</v>
      </c>
      <c r="D716" s="1256">
        <v>0</v>
      </c>
      <c r="E716" s="1266">
        <v>0</v>
      </c>
      <c r="F716" s="1266">
        <v>0</v>
      </c>
      <c r="G716" s="6"/>
    </row>
    <row r="717" spans="1:7" ht="21.75" customHeight="1" x14ac:dyDescent="0.25">
      <c r="A717" s="548">
        <v>23010108</v>
      </c>
      <c r="B717" s="581" t="s">
        <v>713</v>
      </c>
      <c r="C717" s="1266">
        <v>0</v>
      </c>
      <c r="D717" s="1256">
        <v>0</v>
      </c>
      <c r="E717" s="1266">
        <v>0</v>
      </c>
      <c r="F717" s="1266">
        <v>0</v>
      </c>
      <c r="G717" s="6"/>
    </row>
    <row r="718" spans="1:7" ht="21.75" customHeight="1" x14ac:dyDescent="0.25">
      <c r="A718" s="548">
        <v>23010112</v>
      </c>
      <c r="B718" s="581" t="s">
        <v>769</v>
      </c>
      <c r="C718" s="1266">
        <v>0</v>
      </c>
      <c r="D718" s="1256">
        <v>0</v>
      </c>
      <c r="E718" s="1266">
        <v>0</v>
      </c>
      <c r="F718" s="1266">
        <v>0</v>
      </c>
      <c r="G718" s="6"/>
    </row>
    <row r="719" spans="1:7" ht="21.75" customHeight="1" x14ac:dyDescent="0.25">
      <c r="A719" s="548">
        <v>23010115</v>
      </c>
      <c r="B719" s="581" t="s">
        <v>974</v>
      </c>
      <c r="C719" s="1266">
        <v>0</v>
      </c>
      <c r="D719" s="1256">
        <v>0</v>
      </c>
      <c r="E719" s="1266">
        <v>0</v>
      </c>
      <c r="F719" s="1266">
        <v>0</v>
      </c>
      <c r="G719" s="6"/>
    </row>
    <row r="720" spans="1:7" ht="21.75" customHeight="1" x14ac:dyDescent="0.25">
      <c r="A720" s="548">
        <v>23010119</v>
      </c>
      <c r="B720" s="581" t="s">
        <v>972</v>
      </c>
      <c r="C720" s="1256" t="s">
        <v>1443</v>
      </c>
      <c r="D720" s="1256">
        <v>0</v>
      </c>
      <c r="E720" s="1266">
        <v>0</v>
      </c>
      <c r="F720" s="1266">
        <v>0</v>
      </c>
      <c r="G720" s="6"/>
    </row>
    <row r="721" spans="1:7" ht="21.75" customHeight="1" x14ac:dyDescent="0.25">
      <c r="A721" s="548">
        <v>23010125</v>
      </c>
      <c r="B721" s="581" t="s">
        <v>973</v>
      </c>
      <c r="C721" s="1256" t="s">
        <v>1443</v>
      </c>
      <c r="D721" s="1256">
        <v>0</v>
      </c>
      <c r="E721" s="1266">
        <v>5000000</v>
      </c>
      <c r="F721" s="1266">
        <v>13000000</v>
      </c>
      <c r="G721" s="6"/>
    </row>
    <row r="722" spans="1:7" s="8" customFormat="1" ht="25.5" customHeight="1" x14ac:dyDescent="0.25">
      <c r="A722" s="541"/>
      <c r="B722" s="1259" t="s">
        <v>7</v>
      </c>
      <c r="C722" s="1268">
        <f>SUM(C715:C721)</f>
        <v>0</v>
      </c>
      <c r="D722" s="1268">
        <f>SUM(D715:D721)</f>
        <v>0</v>
      </c>
      <c r="E722" s="1268">
        <f>SUM(E715:E721)</f>
        <v>5000000</v>
      </c>
      <c r="F722" s="1268">
        <f t="shared" ref="F722" si="91">SUM(F715:F721)</f>
        <v>13000000</v>
      </c>
      <c r="G722" s="15"/>
    </row>
    <row r="723" spans="1:7" ht="25.5" customHeight="1" x14ac:dyDescent="0.25">
      <c r="A723" s="538">
        <v>2302</v>
      </c>
      <c r="B723" s="392" t="s">
        <v>172</v>
      </c>
      <c r="C723" s="1261"/>
      <c r="D723" s="1261"/>
      <c r="E723" s="1261"/>
      <c r="F723" s="1261"/>
      <c r="G723" s="6"/>
    </row>
    <row r="724" spans="1:7" ht="37.5" customHeight="1" x14ac:dyDescent="0.25">
      <c r="A724" s="538">
        <v>230201</v>
      </c>
      <c r="B724" s="392" t="s">
        <v>171</v>
      </c>
      <c r="C724" s="1261"/>
      <c r="D724" s="1261"/>
      <c r="E724" s="1261"/>
      <c r="F724" s="1261"/>
      <c r="G724" s="6"/>
    </row>
    <row r="725" spans="1:7" ht="27" customHeight="1" x14ac:dyDescent="0.25">
      <c r="A725" s="539">
        <v>23020101</v>
      </c>
      <c r="B725" s="560" t="s">
        <v>596</v>
      </c>
      <c r="C725" s="1266" t="s">
        <v>1443</v>
      </c>
      <c r="D725" s="1256">
        <v>0</v>
      </c>
      <c r="E725" s="1267">
        <v>300000000</v>
      </c>
      <c r="F725" s="1266">
        <v>376372349</v>
      </c>
      <c r="G725" s="6"/>
    </row>
    <row r="726" spans="1:7" s="23" customFormat="1" ht="27" customHeight="1" x14ac:dyDescent="0.25">
      <c r="A726" s="539">
        <v>23020160</v>
      </c>
      <c r="B726" s="398" t="s">
        <v>524</v>
      </c>
      <c r="C726" s="1267">
        <v>0</v>
      </c>
      <c r="D726" s="1256">
        <v>0</v>
      </c>
      <c r="E726" s="1267">
        <v>0</v>
      </c>
      <c r="F726" s="1266">
        <v>0</v>
      </c>
      <c r="G726" s="24"/>
    </row>
    <row r="727" spans="1:7" s="23" customFormat="1" ht="27" customHeight="1" x14ac:dyDescent="0.25">
      <c r="A727" s="539">
        <v>23020300</v>
      </c>
      <c r="B727" s="398" t="s">
        <v>785</v>
      </c>
      <c r="C727" s="1267"/>
      <c r="D727" s="1256">
        <v>0</v>
      </c>
      <c r="E727" s="1267">
        <v>0</v>
      </c>
      <c r="F727" s="1266">
        <v>30121680</v>
      </c>
      <c r="G727" s="24"/>
    </row>
    <row r="728" spans="1:7" s="8" customFormat="1" ht="25.5" customHeight="1" x14ac:dyDescent="0.25">
      <c r="A728" s="541"/>
      <c r="B728" s="1259" t="s">
        <v>7</v>
      </c>
      <c r="C728" s="1262">
        <f>SUM(C725:C726)</f>
        <v>0</v>
      </c>
      <c r="D728" s="1262">
        <f t="shared" ref="D728:F728" si="92">SUM(D725:D726)</f>
        <v>0</v>
      </c>
      <c r="E728" s="1262">
        <f t="shared" si="92"/>
        <v>300000000</v>
      </c>
      <c r="F728" s="1262">
        <f t="shared" si="92"/>
        <v>376372349</v>
      </c>
      <c r="G728" s="15"/>
    </row>
    <row r="729" spans="1:7" ht="25.5" customHeight="1" x14ac:dyDescent="0.25">
      <c r="A729" s="543">
        <v>2303</v>
      </c>
      <c r="B729" s="392" t="s">
        <v>173</v>
      </c>
      <c r="C729" s="1261"/>
      <c r="D729" s="1261"/>
      <c r="E729" s="1261"/>
      <c r="F729" s="1261"/>
      <c r="G729" s="6"/>
    </row>
    <row r="730" spans="1:7" ht="28.5" customHeight="1" x14ac:dyDescent="0.25">
      <c r="A730" s="543">
        <v>230301</v>
      </c>
      <c r="B730" s="392" t="s">
        <v>174</v>
      </c>
      <c r="C730" s="1261"/>
      <c r="D730" s="1261"/>
      <c r="E730" s="1261"/>
      <c r="F730" s="1261"/>
      <c r="G730" s="6"/>
    </row>
    <row r="731" spans="1:7" ht="27.75" customHeight="1" x14ac:dyDescent="0.25">
      <c r="A731" s="539">
        <v>23030101</v>
      </c>
      <c r="B731" s="580" t="s">
        <v>775</v>
      </c>
      <c r="C731" s="1266">
        <v>0</v>
      </c>
      <c r="D731" s="1256">
        <v>0</v>
      </c>
      <c r="E731" s="1266">
        <v>0</v>
      </c>
      <c r="F731" s="1266">
        <v>0</v>
      </c>
      <c r="G731" s="6"/>
    </row>
    <row r="732" spans="1:7" ht="21.6" customHeight="1" x14ac:dyDescent="0.25">
      <c r="A732" s="549"/>
      <c r="B732" s="1259" t="s">
        <v>7</v>
      </c>
      <c r="C732" s="1260">
        <f>SUM(C731:C731)</f>
        <v>0</v>
      </c>
      <c r="D732" s="1260">
        <f>SUM(D731:D731)</f>
        <v>0</v>
      </c>
      <c r="E732" s="1260">
        <f>SUM(E731:E731)</f>
        <v>0</v>
      </c>
      <c r="F732" s="1260">
        <f t="shared" ref="F732" si="93">SUM(F731:F731)</f>
        <v>0</v>
      </c>
      <c r="G732" s="6"/>
    </row>
    <row r="733" spans="1:7" ht="25.5" customHeight="1" x14ac:dyDescent="0.25">
      <c r="A733" s="543">
        <v>2305</v>
      </c>
      <c r="B733" s="392" t="s">
        <v>71</v>
      </c>
      <c r="C733" s="1261"/>
      <c r="D733" s="1261"/>
      <c r="E733" s="1261"/>
      <c r="F733" s="1261"/>
      <c r="G733" s="6"/>
    </row>
    <row r="734" spans="1:7" ht="23.25" customHeight="1" x14ac:dyDescent="0.25">
      <c r="A734" s="543">
        <v>230501</v>
      </c>
      <c r="B734" s="392" t="s">
        <v>72</v>
      </c>
      <c r="C734" s="1261"/>
      <c r="D734" s="1261"/>
      <c r="E734" s="1261"/>
      <c r="F734" s="1261"/>
      <c r="G734" s="6"/>
    </row>
    <row r="735" spans="1:7" s="23" customFormat="1" ht="27.75" customHeight="1" x14ac:dyDescent="0.25">
      <c r="A735" s="540">
        <v>23050102</v>
      </c>
      <c r="B735" s="398" t="s">
        <v>604</v>
      </c>
      <c r="C735" s="1256" t="s">
        <v>1443</v>
      </c>
      <c r="D735" s="1256">
        <v>0</v>
      </c>
      <c r="E735" s="1256">
        <v>1364000</v>
      </c>
      <c r="F735" s="1266">
        <v>0</v>
      </c>
      <c r="G735" s="24"/>
    </row>
    <row r="736" spans="1:7" ht="24.75" customHeight="1" x14ac:dyDescent="0.25">
      <c r="A736" s="539">
        <v>23050183</v>
      </c>
      <c r="B736" s="582" t="s">
        <v>381</v>
      </c>
      <c r="C736" s="1256">
        <v>15000000</v>
      </c>
      <c r="D736" s="1256"/>
      <c r="E736" s="1256">
        <v>50000000</v>
      </c>
      <c r="F736" s="1266">
        <v>50000000</v>
      </c>
      <c r="G736" s="6"/>
    </row>
    <row r="737" spans="1:7" s="8" customFormat="1" ht="22.15" customHeight="1" x14ac:dyDescent="0.25">
      <c r="A737" s="541"/>
      <c r="B737" s="1259" t="s">
        <v>7</v>
      </c>
      <c r="C737" s="1268">
        <f>SUM(C735,C736)</f>
        <v>15000000</v>
      </c>
      <c r="D737" s="1268">
        <f>SUM(D735,D736)</f>
        <v>0</v>
      </c>
      <c r="E737" s="1268">
        <f>SUM(E735,E736)</f>
        <v>51364000</v>
      </c>
      <c r="F737" s="1268">
        <f t="shared" ref="F737" si="94">SUM(F735,F736)</f>
        <v>50000000</v>
      </c>
      <c r="G737" s="15"/>
    </row>
    <row r="738" spans="1:7" s="8" customFormat="1" ht="21" customHeight="1" x14ac:dyDescent="0.25">
      <c r="A738" s="541"/>
      <c r="B738" s="1259" t="s">
        <v>73</v>
      </c>
      <c r="C738" s="1268">
        <f>SUM(C722,C728,C732,C737)</f>
        <v>15000000</v>
      </c>
      <c r="D738" s="1268">
        <f>SUM(D722,D728,D732,D737)</f>
        <v>0</v>
      </c>
      <c r="E738" s="1268">
        <f>SUM(E722,E728,E732,E737)</f>
        <v>356364000</v>
      </c>
      <c r="F738" s="1268">
        <f t="shared" ref="F738" si="95">SUM(F722,F728,F732,F737)</f>
        <v>439372349</v>
      </c>
      <c r="G738" s="15"/>
    </row>
    <row r="739" spans="1:7" s="8" customFormat="1" ht="23.45" customHeight="1" x14ac:dyDescent="0.25">
      <c r="A739" s="535">
        <v>23</v>
      </c>
      <c r="B739" s="463" t="s">
        <v>61</v>
      </c>
      <c r="C739" s="1266"/>
      <c r="D739" s="1266"/>
      <c r="E739" s="1266"/>
      <c r="F739" s="1266"/>
      <c r="G739" s="15"/>
    </row>
    <row r="740" spans="1:7" s="8" customFormat="1" ht="21.6" customHeight="1" x14ac:dyDescent="0.25">
      <c r="A740" s="537" t="s">
        <v>817</v>
      </c>
      <c r="B740" s="583" t="s">
        <v>883</v>
      </c>
      <c r="C740" s="1266"/>
      <c r="D740" s="1266"/>
      <c r="E740" s="1266"/>
      <c r="F740" s="1266"/>
      <c r="G740" s="15"/>
    </row>
    <row r="741" spans="1:7" s="8" customFormat="1" ht="22.9" customHeight="1" x14ac:dyDescent="0.25">
      <c r="A741" s="538">
        <v>2301</v>
      </c>
      <c r="B741" s="392" t="s">
        <v>183</v>
      </c>
      <c r="C741" s="1295"/>
      <c r="D741" s="1295"/>
      <c r="E741" s="1295"/>
      <c r="F741" s="1295"/>
      <c r="G741" s="15"/>
    </row>
    <row r="742" spans="1:7" s="8" customFormat="1" ht="22.9" customHeight="1" x14ac:dyDescent="0.25">
      <c r="A742" s="538">
        <v>230101</v>
      </c>
      <c r="B742" s="392" t="s">
        <v>184</v>
      </c>
      <c r="C742" s="1295"/>
      <c r="D742" s="1295"/>
      <c r="E742" s="1295"/>
      <c r="F742" s="1295"/>
      <c r="G742" s="15"/>
    </row>
    <row r="743" spans="1:7" s="529" customFormat="1" ht="36" customHeight="1" x14ac:dyDescent="0.2">
      <c r="A743" s="558">
        <v>23010102</v>
      </c>
      <c r="B743" s="584" t="s">
        <v>1435</v>
      </c>
      <c r="C743" s="32">
        <v>0</v>
      </c>
      <c r="D743" s="32">
        <v>0</v>
      </c>
      <c r="E743" s="32">
        <v>0</v>
      </c>
      <c r="F743" s="32">
        <v>105000000</v>
      </c>
    </row>
    <row r="744" spans="1:7" s="529" customFormat="1" ht="49.5" customHeight="1" x14ac:dyDescent="0.2">
      <c r="A744" s="558">
        <v>23010105</v>
      </c>
      <c r="B744" s="30" t="s">
        <v>1436</v>
      </c>
      <c r="C744" s="32">
        <v>0</v>
      </c>
      <c r="D744" s="32">
        <v>0</v>
      </c>
      <c r="E744" s="32">
        <v>0</v>
      </c>
      <c r="F744" s="32">
        <v>31300000</v>
      </c>
    </row>
    <row r="745" spans="1:7" s="529" customFormat="1" ht="39.75" customHeight="1" x14ac:dyDescent="0.2">
      <c r="A745" s="558">
        <v>23010106</v>
      </c>
      <c r="B745" s="584" t="s">
        <v>1452</v>
      </c>
      <c r="C745" s="32">
        <v>0</v>
      </c>
      <c r="D745" s="32">
        <v>0</v>
      </c>
      <c r="E745" s="32">
        <v>0</v>
      </c>
      <c r="F745" s="32">
        <v>5720000</v>
      </c>
    </row>
    <row r="746" spans="1:7" s="529" customFormat="1" ht="36" customHeight="1" x14ac:dyDescent="0.2">
      <c r="A746" s="558">
        <v>23010119</v>
      </c>
      <c r="B746" s="584" t="s">
        <v>1437</v>
      </c>
      <c r="C746" s="32">
        <v>0</v>
      </c>
      <c r="D746" s="32">
        <v>0</v>
      </c>
      <c r="E746" s="32">
        <v>0</v>
      </c>
      <c r="F746" s="32">
        <v>25000000</v>
      </c>
    </row>
    <row r="747" spans="1:7" s="344" customFormat="1" ht="23.25" customHeight="1" x14ac:dyDescent="0.25">
      <c r="A747" s="539">
        <v>23010113</v>
      </c>
      <c r="B747" s="402" t="s">
        <v>969</v>
      </c>
      <c r="C747" s="1266">
        <v>0</v>
      </c>
      <c r="D747" s="1256">
        <v>0</v>
      </c>
      <c r="E747" s="1266">
        <v>4954000</v>
      </c>
      <c r="F747" s="1266">
        <v>4954000</v>
      </c>
      <c r="G747" s="378"/>
    </row>
    <row r="748" spans="1:7" s="8" customFormat="1" ht="22.9" customHeight="1" x14ac:dyDescent="0.25">
      <c r="A748" s="1297"/>
      <c r="B748" s="1259" t="s">
        <v>7</v>
      </c>
      <c r="C748" s="1268">
        <f>SUM(C743:C747)</f>
        <v>0</v>
      </c>
      <c r="D748" s="1268">
        <f t="shared" ref="D748:F748" si="96">SUM(D743:D747)</f>
        <v>0</v>
      </c>
      <c r="E748" s="1268">
        <f t="shared" si="96"/>
        <v>4954000</v>
      </c>
      <c r="F748" s="1268">
        <f t="shared" si="96"/>
        <v>171974000</v>
      </c>
      <c r="G748" s="15"/>
    </row>
    <row r="749" spans="1:7" s="8" customFormat="1" ht="22.15" customHeight="1" x14ac:dyDescent="0.25">
      <c r="A749" s="538">
        <v>2302</v>
      </c>
      <c r="B749" s="392" t="s">
        <v>172</v>
      </c>
      <c r="C749" s="1255"/>
      <c r="D749" s="1255"/>
      <c r="E749" s="1255"/>
      <c r="F749" s="1255"/>
      <c r="G749" s="15"/>
    </row>
    <row r="750" spans="1:7" s="8" customFormat="1" ht="30.6" customHeight="1" x14ac:dyDescent="0.25">
      <c r="A750" s="538">
        <v>230201</v>
      </c>
      <c r="B750" s="392" t="s">
        <v>171</v>
      </c>
      <c r="C750" s="1255"/>
      <c r="D750" s="1255"/>
      <c r="E750" s="1255"/>
      <c r="F750" s="1255"/>
      <c r="G750" s="15"/>
    </row>
    <row r="751" spans="1:7" s="529" customFormat="1" ht="35.25" customHeight="1" x14ac:dyDescent="0.2">
      <c r="A751" s="558">
        <v>23020109</v>
      </c>
      <c r="B751" s="584" t="s">
        <v>1438</v>
      </c>
      <c r="C751" s="32">
        <v>0</v>
      </c>
      <c r="D751" s="32">
        <v>0</v>
      </c>
      <c r="E751" s="1185">
        <v>0</v>
      </c>
      <c r="F751" s="35">
        <v>9266935</v>
      </c>
    </row>
    <row r="752" spans="1:7" s="529" customFormat="1" ht="40.5" customHeight="1" x14ac:dyDescent="0.2">
      <c r="A752" s="558">
        <v>23020124</v>
      </c>
      <c r="B752" s="584" t="s">
        <v>2983</v>
      </c>
      <c r="C752" s="32">
        <v>0</v>
      </c>
      <c r="D752" s="32">
        <v>0</v>
      </c>
      <c r="E752" s="1185">
        <v>0</v>
      </c>
      <c r="F752" s="35">
        <v>30000000</v>
      </c>
    </row>
    <row r="753" spans="1:7" s="529" customFormat="1" ht="41.25" customHeight="1" x14ac:dyDescent="0.2">
      <c r="A753" s="558">
        <v>23020126</v>
      </c>
      <c r="B753" s="30" t="s">
        <v>2979</v>
      </c>
      <c r="C753" s="32">
        <v>0</v>
      </c>
      <c r="D753" s="32">
        <v>0</v>
      </c>
      <c r="E753" s="1185">
        <v>0</v>
      </c>
      <c r="F753" s="32">
        <v>11313352</v>
      </c>
    </row>
    <row r="754" spans="1:7" s="529" customFormat="1" ht="33.75" customHeight="1" x14ac:dyDescent="0.2">
      <c r="A754" s="558">
        <v>23020127</v>
      </c>
      <c r="B754" s="584" t="s">
        <v>2980</v>
      </c>
      <c r="C754" s="32">
        <v>0</v>
      </c>
      <c r="D754" s="32">
        <v>0</v>
      </c>
      <c r="E754" s="1186">
        <v>0</v>
      </c>
      <c r="F754" s="32">
        <v>15828607</v>
      </c>
    </row>
    <row r="755" spans="1:7" s="529" customFormat="1" ht="24.75" customHeight="1" x14ac:dyDescent="0.2">
      <c r="A755" s="558">
        <v>23020147</v>
      </c>
      <c r="B755" s="584" t="s">
        <v>2981</v>
      </c>
      <c r="C755" s="32">
        <v>0</v>
      </c>
      <c r="D755" s="32">
        <v>0</v>
      </c>
      <c r="E755" s="1186">
        <v>0</v>
      </c>
      <c r="F755" s="32">
        <v>10253849</v>
      </c>
    </row>
    <row r="756" spans="1:7" s="529" customFormat="1" ht="34.5" customHeight="1" x14ac:dyDescent="0.2">
      <c r="A756" s="558">
        <v>23020156</v>
      </c>
      <c r="B756" s="584" t="s">
        <v>2982</v>
      </c>
      <c r="C756" s="32">
        <v>0</v>
      </c>
      <c r="D756" s="32">
        <v>0</v>
      </c>
      <c r="E756" s="1185">
        <v>0</v>
      </c>
      <c r="F756" s="35">
        <v>100071816</v>
      </c>
    </row>
    <row r="757" spans="1:7" s="529" customFormat="1" ht="30" customHeight="1" x14ac:dyDescent="0.2">
      <c r="A757" s="558">
        <v>23020160</v>
      </c>
      <c r="B757" s="30" t="s">
        <v>1444</v>
      </c>
      <c r="C757" s="32">
        <v>0</v>
      </c>
      <c r="D757" s="32">
        <v>0</v>
      </c>
      <c r="E757" s="35">
        <v>8500000</v>
      </c>
      <c r="F757" s="32">
        <v>8501766</v>
      </c>
    </row>
    <row r="758" spans="1:7" s="8" customFormat="1" ht="22.9" customHeight="1" x14ac:dyDescent="0.25">
      <c r="A758" s="1297"/>
      <c r="B758" s="1259" t="s">
        <v>7</v>
      </c>
      <c r="C758" s="1268">
        <f>SUM(C751:C757)</f>
        <v>0</v>
      </c>
      <c r="D758" s="1268">
        <f t="shared" ref="D758:F758" si="97">SUM(D751:D757)</f>
        <v>0</v>
      </c>
      <c r="E758" s="1268">
        <f t="shared" si="97"/>
        <v>8500000</v>
      </c>
      <c r="F758" s="1268">
        <f t="shared" si="97"/>
        <v>185236325</v>
      </c>
      <c r="G758" s="15"/>
    </row>
    <row r="759" spans="1:7" s="8" customFormat="1" ht="22.5" customHeight="1" x14ac:dyDescent="0.25">
      <c r="A759" s="543">
        <v>2303</v>
      </c>
      <c r="B759" s="392" t="s">
        <v>173</v>
      </c>
      <c r="C759" s="1255"/>
      <c r="D759" s="1255"/>
      <c r="E759" s="1255"/>
      <c r="F759" s="1255"/>
      <c r="G759" s="15"/>
    </row>
    <row r="760" spans="1:7" s="8" customFormat="1" ht="22.5" customHeight="1" x14ac:dyDescent="0.25">
      <c r="A760" s="543">
        <v>230301</v>
      </c>
      <c r="B760" s="392" t="s">
        <v>174</v>
      </c>
      <c r="C760" s="1255"/>
      <c r="D760" s="1255"/>
      <c r="E760" s="1255"/>
      <c r="F760" s="1255"/>
      <c r="G760" s="15"/>
    </row>
    <row r="761" spans="1:7" s="13" customFormat="1" ht="51.75" customHeight="1" x14ac:dyDescent="0.25">
      <c r="A761" s="457">
        <v>23030101</v>
      </c>
      <c r="B761" s="30" t="s">
        <v>2964</v>
      </c>
      <c r="C761" s="32">
        <v>0</v>
      </c>
      <c r="D761" s="32">
        <v>0</v>
      </c>
      <c r="E761" s="35"/>
      <c r="F761" s="41">
        <v>125168875</v>
      </c>
    </row>
    <row r="762" spans="1:7" s="13" customFormat="1" ht="28.5" customHeight="1" x14ac:dyDescent="0.25">
      <c r="A762" s="540">
        <v>23030146</v>
      </c>
      <c r="B762" s="585" t="s">
        <v>970</v>
      </c>
      <c r="C762" s="32">
        <v>0</v>
      </c>
      <c r="D762" s="32">
        <v>0</v>
      </c>
      <c r="E762" s="35">
        <v>10250000</v>
      </c>
      <c r="F762" s="32">
        <v>10250885</v>
      </c>
    </row>
    <row r="763" spans="1:7" s="8" customFormat="1" ht="22.15" customHeight="1" x14ac:dyDescent="0.25">
      <c r="A763" s="1297"/>
      <c r="B763" s="1259" t="s">
        <v>7</v>
      </c>
      <c r="C763" s="1268">
        <f>SUM(C761:C762)</f>
        <v>0</v>
      </c>
      <c r="D763" s="1268">
        <f t="shared" ref="D763:F763" si="98">SUM(D761:D762)</f>
        <v>0</v>
      </c>
      <c r="E763" s="1268">
        <f t="shared" si="98"/>
        <v>10250000</v>
      </c>
      <c r="F763" s="1268">
        <f t="shared" si="98"/>
        <v>135419760</v>
      </c>
      <c r="G763" s="15"/>
    </row>
    <row r="764" spans="1:7" ht="25.5" customHeight="1" x14ac:dyDescent="0.25">
      <c r="A764" s="543">
        <v>2305</v>
      </c>
      <c r="B764" s="392" t="s">
        <v>71</v>
      </c>
      <c r="C764" s="1261"/>
      <c r="D764" s="1261"/>
      <c r="E764" s="1261"/>
      <c r="F764" s="1261"/>
      <c r="G764" s="6"/>
    </row>
    <row r="765" spans="1:7" ht="25.5" customHeight="1" x14ac:dyDescent="0.25">
      <c r="A765" s="543">
        <v>230501</v>
      </c>
      <c r="B765" s="392" t="s">
        <v>72</v>
      </c>
      <c r="C765" s="1261"/>
      <c r="D765" s="1261"/>
      <c r="E765" s="1261"/>
      <c r="F765" s="1261"/>
      <c r="G765" s="6"/>
    </row>
    <row r="766" spans="1:7" s="23" customFormat="1" ht="17.45" customHeight="1" x14ac:dyDescent="0.25">
      <c r="A766" s="550"/>
      <c r="B766" s="394"/>
      <c r="C766" s="1238"/>
      <c r="D766" s="1238"/>
      <c r="E766" s="1238"/>
      <c r="F766" s="1238"/>
      <c r="G766" s="24"/>
    </row>
    <row r="767" spans="1:7" s="8" customFormat="1" ht="26.45" customHeight="1" x14ac:dyDescent="0.25">
      <c r="A767" s="1298"/>
      <c r="B767" s="1299" t="s">
        <v>73</v>
      </c>
      <c r="C767" s="1300">
        <f>SUM(C748,C758,C763)</f>
        <v>0</v>
      </c>
      <c r="D767" s="1300">
        <f>SUM(D748,D758,D763)</f>
        <v>0</v>
      </c>
      <c r="E767" s="1300">
        <f>SUM(E748,E758,E763)</f>
        <v>23704000</v>
      </c>
      <c r="F767" s="1300">
        <f>SUM(F748,F758,F763)</f>
        <v>492630085</v>
      </c>
      <c r="G767" s="15"/>
    </row>
    <row r="768" spans="1:7" s="8" customFormat="1" ht="25.5" customHeight="1" x14ac:dyDescent="0.25">
      <c r="A768" s="535">
        <v>23</v>
      </c>
      <c r="B768" s="463" t="s">
        <v>61</v>
      </c>
      <c r="C768" s="1294"/>
      <c r="D768" s="1294"/>
      <c r="E768" s="1294"/>
      <c r="F768" s="1294"/>
      <c r="G768" s="15"/>
    </row>
    <row r="769" spans="1:7" s="8" customFormat="1" ht="25.5" customHeight="1" x14ac:dyDescent="0.25">
      <c r="A769" s="537" t="s">
        <v>818</v>
      </c>
      <c r="B769" s="583" t="s">
        <v>884</v>
      </c>
      <c r="C769" s="1294"/>
      <c r="D769" s="1294"/>
      <c r="E769" s="1294"/>
      <c r="F769" s="1294"/>
      <c r="G769" s="15"/>
    </row>
    <row r="770" spans="1:7" s="8" customFormat="1" ht="25.5" customHeight="1" x14ac:dyDescent="0.25">
      <c r="A770" s="538">
        <v>2301</v>
      </c>
      <c r="B770" s="392" t="s">
        <v>183</v>
      </c>
      <c r="C770" s="1295"/>
      <c r="D770" s="1295"/>
      <c r="E770" s="1295"/>
      <c r="F770" s="1295"/>
      <c r="G770" s="15"/>
    </row>
    <row r="771" spans="1:7" s="8" customFormat="1" ht="25.5" customHeight="1" x14ac:dyDescent="0.25">
      <c r="A771" s="538">
        <v>230101</v>
      </c>
      <c r="B771" s="392" t="s">
        <v>184</v>
      </c>
      <c r="C771" s="1295"/>
      <c r="D771" s="1295"/>
      <c r="E771" s="1295"/>
      <c r="F771" s="1295"/>
      <c r="G771" s="15"/>
    </row>
    <row r="772" spans="1:7" ht="22.9" customHeight="1" x14ac:dyDescent="0.25">
      <c r="A772" s="539">
        <v>23010113</v>
      </c>
      <c r="B772" s="580" t="s">
        <v>732</v>
      </c>
      <c r="C772" s="1266">
        <v>0</v>
      </c>
      <c r="D772" s="1266">
        <v>0</v>
      </c>
      <c r="E772" s="1266">
        <v>0</v>
      </c>
      <c r="F772" s="1266">
        <v>1000000</v>
      </c>
      <c r="G772" s="6"/>
    </row>
    <row r="773" spans="1:7" s="8" customFormat="1" ht="25.5" customHeight="1" x14ac:dyDescent="0.25">
      <c r="A773" s="539">
        <v>23010115</v>
      </c>
      <c r="B773" s="580" t="s">
        <v>505</v>
      </c>
      <c r="C773" s="1282">
        <v>0</v>
      </c>
      <c r="D773" s="1282">
        <v>0</v>
      </c>
      <c r="E773" s="1282">
        <v>0</v>
      </c>
      <c r="F773" s="1266">
        <v>1200000</v>
      </c>
      <c r="G773" s="15"/>
    </row>
    <row r="774" spans="1:7" s="529" customFormat="1" ht="24.75" customHeight="1" x14ac:dyDescent="0.2">
      <c r="A774" s="457">
        <v>23010141</v>
      </c>
      <c r="B774" s="586" t="s">
        <v>37</v>
      </c>
      <c r="C774" s="32">
        <v>0</v>
      </c>
      <c r="D774" s="32">
        <v>0</v>
      </c>
      <c r="E774" s="32">
        <v>0</v>
      </c>
      <c r="F774" s="32">
        <v>3000000</v>
      </c>
    </row>
    <row r="775" spans="1:7" s="8" customFormat="1" ht="21" customHeight="1" x14ac:dyDescent="0.25">
      <c r="A775" s="549"/>
      <c r="B775" s="1259" t="s">
        <v>7</v>
      </c>
      <c r="C775" s="1268">
        <f>SUM(C772:C774)</f>
        <v>0</v>
      </c>
      <c r="D775" s="1268">
        <f t="shared" ref="D775:F775" si="99">SUM(D772:D774)</f>
        <v>0</v>
      </c>
      <c r="E775" s="1268">
        <f t="shared" si="99"/>
        <v>0</v>
      </c>
      <c r="F775" s="1268">
        <f t="shared" si="99"/>
        <v>5200000</v>
      </c>
      <c r="G775" s="15"/>
    </row>
    <row r="776" spans="1:7" ht="22.15" customHeight="1" x14ac:dyDescent="0.25">
      <c r="A776" s="538">
        <v>2302</v>
      </c>
      <c r="B776" s="392" t="s">
        <v>172</v>
      </c>
      <c r="C776" s="1261"/>
      <c r="D776" s="1261"/>
      <c r="E776" s="1261"/>
      <c r="F776" s="1261"/>
      <c r="G776" s="6"/>
    </row>
    <row r="777" spans="1:7" ht="35.450000000000003" customHeight="1" x14ac:dyDescent="0.25">
      <c r="A777" s="538">
        <v>230201</v>
      </c>
      <c r="B777" s="392" t="s">
        <v>171</v>
      </c>
      <c r="C777" s="1261"/>
      <c r="D777" s="1261"/>
      <c r="E777" s="1261"/>
      <c r="F777" s="1261"/>
      <c r="G777" s="6"/>
    </row>
    <row r="778" spans="1:7" ht="17.45" customHeight="1" x14ac:dyDescent="0.25">
      <c r="A778" s="539"/>
      <c r="B778" s="579"/>
      <c r="C778" s="1290"/>
      <c r="D778" s="1290"/>
      <c r="E778" s="1290"/>
      <c r="F778" s="1290"/>
      <c r="G778" s="6"/>
    </row>
    <row r="779" spans="1:7" ht="23.45" customHeight="1" x14ac:dyDescent="0.25">
      <c r="A779" s="543">
        <v>2303</v>
      </c>
      <c r="B779" s="392" t="s">
        <v>173</v>
      </c>
      <c r="C779" s="1261"/>
      <c r="D779" s="1261"/>
      <c r="E779" s="1261"/>
      <c r="F779" s="1261"/>
      <c r="G779" s="6"/>
    </row>
    <row r="780" spans="1:7" ht="19.149999999999999" customHeight="1" x14ac:dyDescent="0.25">
      <c r="A780" s="543">
        <v>230301</v>
      </c>
      <c r="B780" s="392" t="s">
        <v>174</v>
      </c>
      <c r="C780" s="1261"/>
      <c r="D780" s="1261"/>
      <c r="E780" s="1261"/>
      <c r="F780" s="1261"/>
      <c r="G780" s="6"/>
    </row>
    <row r="781" spans="1:7" ht="15.6" customHeight="1" x14ac:dyDescent="0.25">
      <c r="A781" s="539"/>
      <c r="B781" s="412"/>
      <c r="C781" s="1267"/>
      <c r="D781" s="1267"/>
      <c r="E781" s="1267"/>
      <c r="F781" s="1267"/>
      <c r="G781" s="6"/>
    </row>
    <row r="782" spans="1:7" ht="24" customHeight="1" x14ac:dyDescent="0.25">
      <c r="A782" s="543">
        <v>2305</v>
      </c>
      <c r="B782" s="392" t="s">
        <v>71</v>
      </c>
      <c r="C782" s="1261"/>
      <c r="D782" s="1261"/>
      <c r="E782" s="1261"/>
      <c r="F782" s="1261"/>
      <c r="G782" s="6"/>
    </row>
    <row r="783" spans="1:7" ht="24" customHeight="1" x14ac:dyDescent="0.25">
      <c r="A783" s="543">
        <v>230501</v>
      </c>
      <c r="B783" s="392" t="s">
        <v>72</v>
      </c>
      <c r="C783" s="1261"/>
      <c r="D783" s="1261"/>
      <c r="E783" s="1261"/>
      <c r="F783" s="1261"/>
      <c r="G783" s="6"/>
    </row>
    <row r="784" spans="1:7" s="23" customFormat="1" ht="18" customHeight="1" x14ac:dyDescent="0.25">
      <c r="A784" s="550"/>
      <c r="B784" s="394"/>
      <c r="C784" s="1238"/>
      <c r="D784" s="1238"/>
      <c r="E784" s="1238"/>
      <c r="F784" s="1238"/>
      <c r="G784" s="24"/>
    </row>
    <row r="785" spans="1:7" s="8" customFormat="1" ht="25.5" customHeight="1" x14ac:dyDescent="0.25">
      <c r="A785" s="549"/>
      <c r="B785" s="1259" t="s">
        <v>73</v>
      </c>
      <c r="C785" s="1268">
        <f t="shared" ref="C785:F785" si="100">SUM(C775)</f>
        <v>0</v>
      </c>
      <c r="D785" s="1268">
        <f t="shared" ref="D785" si="101">SUM(D775)</f>
        <v>0</v>
      </c>
      <c r="E785" s="1268">
        <f t="shared" ref="E785" si="102">SUM(E775)</f>
        <v>0</v>
      </c>
      <c r="F785" s="1268">
        <f t="shared" si="100"/>
        <v>5200000</v>
      </c>
      <c r="G785" s="15"/>
    </row>
    <row r="786" spans="1:7" s="7" customFormat="1" ht="24.6" customHeight="1" x14ac:dyDescent="0.4">
      <c r="A786" s="535">
        <v>23</v>
      </c>
      <c r="B786" s="463" t="s">
        <v>61</v>
      </c>
      <c r="C786" s="1301"/>
      <c r="D786" s="1301"/>
      <c r="E786" s="1301"/>
      <c r="F786" s="1301"/>
      <c r="G786" s="375"/>
    </row>
    <row r="787" spans="1:7" s="7" customFormat="1" ht="29.25" customHeight="1" x14ac:dyDescent="0.4">
      <c r="A787" s="537" t="s">
        <v>189</v>
      </c>
      <c r="B787" s="583" t="s">
        <v>823</v>
      </c>
      <c r="C787" s="1266"/>
      <c r="D787" s="1266"/>
      <c r="E787" s="1266"/>
      <c r="F787" s="1267"/>
      <c r="G787" s="375"/>
    </row>
    <row r="788" spans="1:7" s="7" customFormat="1" ht="21" customHeight="1" x14ac:dyDescent="0.4">
      <c r="A788" s="538">
        <v>2301</v>
      </c>
      <c r="B788" s="392" t="s">
        <v>183</v>
      </c>
      <c r="C788" s="1255"/>
      <c r="D788" s="1255"/>
      <c r="E788" s="1255"/>
      <c r="F788" s="1255"/>
      <c r="G788" s="375"/>
    </row>
    <row r="789" spans="1:7" ht="21" customHeight="1" x14ac:dyDescent="0.25">
      <c r="A789" s="538">
        <v>230101</v>
      </c>
      <c r="B789" s="392" t="s">
        <v>184</v>
      </c>
      <c r="C789" s="1255"/>
      <c r="D789" s="1255"/>
      <c r="E789" s="1255"/>
      <c r="F789" s="1255"/>
      <c r="G789" s="6"/>
    </row>
    <row r="790" spans="1:7" ht="31.9" customHeight="1" x14ac:dyDescent="0.25">
      <c r="A790" s="539">
        <v>23010108</v>
      </c>
      <c r="B790" s="412" t="s">
        <v>968</v>
      </c>
      <c r="C790" s="1267">
        <v>0</v>
      </c>
      <c r="D790" s="1256">
        <v>0</v>
      </c>
      <c r="E790" s="1267">
        <v>0</v>
      </c>
      <c r="F790" s="1267">
        <v>0</v>
      </c>
      <c r="G790" s="6"/>
    </row>
    <row r="791" spans="1:7" ht="23.45" customHeight="1" x14ac:dyDescent="0.25">
      <c r="A791" s="539">
        <v>23010142</v>
      </c>
      <c r="B791" s="412" t="s">
        <v>503</v>
      </c>
      <c r="C791" s="1267">
        <v>0</v>
      </c>
      <c r="D791" s="1256">
        <v>0</v>
      </c>
      <c r="E791" s="1267">
        <v>0</v>
      </c>
      <c r="F791" s="1267">
        <v>10900000</v>
      </c>
      <c r="G791" s="6"/>
    </row>
    <row r="792" spans="1:7" s="8" customFormat="1" ht="25.5" customHeight="1" x14ac:dyDescent="0.25">
      <c r="A792" s="541"/>
      <c r="B792" s="1259" t="s">
        <v>7</v>
      </c>
      <c r="C792" s="1268">
        <f>SUM(C790:C791)</f>
        <v>0</v>
      </c>
      <c r="D792" s="1268">
        <f>SUM(D790:D791)</f>
        <v>0</v>
      </c>
      <c r="E792" s="1268">
        <f>SUM(E790:E791)</f>
        <v>0</v>
      </c>
      <c r="F792" s="1268">
        <f t="shared" ref="F792" si="103">SUM(F790:F791)</f>
        <v>10900000</v>
      </c>
      <c r="G792" s="15"/>
    </row>
    <row r="793" spans="1:7" ht="21" customHeight="1" x14ac:dyDescent="0.25">
      <c r="A793" s="538">
        <v>2302</v>
      </c>
      <c r="B793" s="392" t="s">
        <v>172</v>
      </c>
      <c r="C793" s="1261"/>
      <c r="D793" s="1261"/>
      <c r="E793" s="1261"/>
      <c r="F793" s="1261"/>
      <c r="G793" s="6"/>
    </row>
    <row r="794" spans="1:7" ht="34.15" customHeight="1" x14ac:dyDescent="0.25">
      <c r="A794" s="538">
        <v>230201</v>
      </c>
      <c r="B794" s="392" t="s">
        <v>171</v>
      </c>
      <c r="C794" s="1261"/>
      <c r="D794" s="1261"/>
      <c r="E794" s="1261"/>
      <c r="F794" s="1261"/>
      <c r="G794" s="6"/>
    </row>
    <row r="795" spans="1:7" ht="22.9" customHeight="1" x14ac:dyDescent="0.25">
      <c r="A795" s="539">
        <v>23020112</v>
      </c>
      <c r="B795" s="412" t="s">
        <v>714</v>
      </c>
      <c r="C795" s="1267">
        <v>0</v>
      </c>
      <c r="D795" s="1256">
        <v>0</v>
      </c>
      <c r="E795" s="1267">
        <v>3750000</v>
      </c>
      <c r="F795" s="1267">
        <v>0</v>
      </c>
      <c r="G795" s="6"/>
    </row>
    <row r="796" spans="1:7" ht="33" customHeight="1" x14ac:dyDescent="0.25">
      <c r="A796" s="539">
        <v>23020137</v>
      </c>
      <c r="B796" s="560" t="s">
        <v>3036</v>
      </c>
      <c r="C796" s="1238">
        <v>0</v>
      </c>
      <c r="D796" s="1256">
        <v>0</v>
      </c>
      <c r="E796" s="1238">
        <v>0</v>
      </c>
      <c r="F796" s="1267">
        <v>3750000</v>
      </c>
      <c r="G796" s="6"/>
    </row>
    <row r="797" spans="1:7" s="8" customFormat="1" ht="25.5" customHeight="1" x14ac:dyDescent="0.25">
      <c r="A797" s="541"/>
      <c r="B797" s="1259" t="s">
        <v>7</v>
      </c>
      <c r="C797" s="1262">
        <f>SUM(C795:C796)</f>
        <v>0</v>
      </c>
      <c r="D797" s="1262">
        <f>SUM(D795:D796)</f>
        <v>0</v>
      </c>
      <c r="E797" s="1262">
        <f>SUM(E795:E796)</f>
        <v>3750000</v>
      </c>
      <c r="F797" s="1262">
        <f t="shared" ref="F797" si="104">SUM(F795:F796)</f>
        <v>3750000</v>
      </c>
      <c r="G797" s="15"/>
    </row>
    <row r="798" spans="1:7" ht="25.5" customHeight="1" x14ac:dyDescent="0.25">
      <c r="A798" s="543">
        <v>2303</v>
      </c>
      <c r="B798" s="392" t="s">
        <v>173</v>
      </c>
      <c r="C798" s="1261"/>
      <c r="D798" s="1261"/>
      <c r="E798" s="1261"/>
      <c r="F798" s="1261"/>
      <c r="G798" s="6"/>
    </row>
    <row r="799" spans="1:7" ht="29.25" customHeight="1" x14ac:dyDescent="0.25">
      <c r="A799" s="543">
        <v>230301</v>
      </c>
      <c r="B799" s="392" t="s">
        <v>174</v>
      </c>
      <c r="C799" s="1261"/>
      <c r="D799" s="1261"/>
      <c r="E799" s="1261"/>
      <c r="F799" s="1261"/>
      <c r="G799" s="6"/>
    </row>
    <row r="800" spans="1:7" ht="30" customHeight="1" x14ac:dyDescent="0.25">
      <c r="A800" s="540">
        <v>23030101</v>
      </c>
      <c r="B800" s="560" t="s">
        <v>801</v>
      </c>
      <c r="C800" s="1238"/>
      <c r="D800" s="1238">
        <v>0</v>
      </c>
      <c r="E800" s="1238">
        <v>0</v>
      </c>
      <c r="F800" s="1238">
        <v>25000000</v>
      </c>
      <c r="G800" s="6"/>
    </row>
    <row r="801" spans="1:7" ht="31.9" customHeight="1" x14ac:dyDescent="0.25">
      <c r="A801" s="539">
        <v>23030111</v>
      </c>
      <c r="B801" s="412" t="s">
        <v>3037</v>
      </c>
      <c r="C801" s="1267">
        <v>0</v>
      </c>
      <c r="D801" s="1256">
        <v>0</v>
      </c>
      <c r="E801" s="1267">
        <v>0</v>
      </c>
      <c r="F801" s="1273">
        <v>720000000</v>
      </c>
      <c r="G801" s="6"/>
    </row>
    <row r="802" spans="1:7" ht="35.25" customHeight="1" x14ac:dyDescent="0.25">
      <c r="A802" s="539">
        <v>23030147</v>
      </c>
      <c r="B802" s="402" t="s">
        <v>3038</v>
      </c>
      <c r="C802" s="1267">
        <v>0</v>
      </c>
      <c r="D802" s="1256">
        <v>0</v>
      </c>
      <c r="E802" s="1267">
        <v>750000</v>
      </c>
      <c r="F802" s="1267">
        <v>15250184</v>
      </c>
      <c r="G802" s="6"/>
    </row>
    <row r="803" spans="1:7" ht="44.25" customHeight="1" x14ac:dyDescent="0.25">
      <c r="A803" s="539">
        <v>23030148</v>
      </c>
      <c r="B803" s="402" t="s">
        <v>1100</v>
      </c>
      <c r="C803" s="1267">
        <v>1460000</v>
      </c>
      <c r="D803" s="1256">
        <v>0</v>
      </c>
      <c r="E803" s="1256">
        <v>0</v>
      </c>
      <c r="F803" s="1256">
        <v>35000000</v>
      </c>
      <c r="G803" s="6"/>
    </row>
    <row r="804" spans="1:7" s="8" customFormat="1" ht="25.5" customHeight="1" x14ac:dyDescent="0.25">
      <c r="A804" s="541"/>
      <c r="B804" s="1259" t="s">
        <v>7</v>
      </c>
      <c r="C804" s="1268">
        <f t="shared" ref="C804:E804" si="105">SUM(C800:C803)</f>
        <v>1460000</v>
      </c>
      <c r="D804" s="1268">
        <f t="shared" si="105"/>
        <v>0</v>
      </c>
      <c r="E804" s="1268">
        <f t="shared" si="105"/>
        <v>750000</v>
      </c>
      <c r="F804" s="1268">
        <f>SUM(F800:F803)</f>
        <v>795250184</v>
      </c>
      <c r="G804" s="15"/>
    </row>
    <row r="805" spans="1:7" ht="23.45" customHeight="1" x14ac:dyDescent="0.25">
      <c r="A805" s="543">
        <v>2305</v>
      </c>
      <c r="B805" s="392" t="s">
        <v>71</v>
      </c>
      <c r="C805" s="1261"/>
      <c r="D805" s="1261"/>
      <c r="E805" s="1261"/>
      <c r="F805" s="1261"/>
      <c r="G805" s="6"/>
    </row>
    <row r="806" spans="1:7" ht="23.45" customHeight="1" x14ac:dyDescent="0.25">
      <c r="A806" s="543">
        <v>230501</v>
      </c>
      <c r="B806" s="392" t="s">
        <v>72</v>
      </c>
      <c r="C806" s="1261"/>
      <c r="D806" s="1261"/>
      <c r="E806" s="1261"/>
      <c r="F806" s="1261"/>
      <c r="G806" s="6"/>
    </row>
    <row r="807" spans="1:7" ht="21.6" customHeight="1" x14ac:dyDescent="0.25">
      <c r="A807" s="539">
        <v>23050168</v>
      </c>
      <c r="B807" s="411" t="s">
        <v>165</v>
      </c>
      <c r="C807" s="1272">
        <v>0</v>
      </c>
      <c r="D807" s="1256">
        <v>0</v>
      </c>
      <c r="E807" s="1272">
        <v>0</v>
      </c>
      <c r="F807" s="1272">
        <v>0</v>
      </c>
      <c r="G807" s="6"/>
    </row>
    <row r="808" spans="1:7" ht="27.75" customHeight="1" x14ac:dyDescent="0.25">
      <c r="A808" s="539">
        <v>23050228</v>
      </c>
      <c r="B808" s="402" t="s">
        <v>1442</v>
      </c>
      <c r="C808" s="1272">
        <v>0</v>
      </c>
      <c r="D808" s="1256">
        <v>0</v>
      </c>
      <c r="E808" s="1272">
        <v>0</v>
      </c>
      <c r="F808" s="1257">
        <v>250000000</v>
      </c>
      <c r="G808" s="6"/>
    </row>
    <row r="809" spans="1:7" s="8" customFormat="1" ht="24.6" customHeight="1" x14ac:dyDescent="0.25">
      <c r="A809" s="541"/>
      <c r="B809" s="1259" t="s">
        <v>7</v>
      </c>
      <c r="C809" s="1262">
        <f t="shared" ref="C809:E809" si="106">SUM(C807:C808)</f>
        <v>0</v>
      </c>
      <c r="D809" s="1262">
        <f t="shared" si="106"/>
        <v>0</v>
      </c>
      <c r="E809" s="1262">
        <f t="shared" si="106"/>
        <v>0</v>
      </c>
      <c r="F809" s="1262">
        <f>SUM(F807:F808)</f>
        <v>250000000</v>
      </c>
      <c r="G809" s="15"/>
    </row>
    <row r="810" spans="1:7" s="8" customFormat="1" ht="24.6" customHeight="1" x14ac:dyDescent="0.25">
      <c r="A810" s="541"/>
      <c r="B810" s="1259" t="s">
        <v>73</v>
      </c>
      <c r="C810" s="1262">
        <f t="shared" ref="C810:E810" si="107">SUM(C792,C797,C804,C809)</f>
        <v>1460000</v>
      </c>
      <c r="D810" s="1262">
        <f t="shared" si="107"/>
        <v>0</v>
      </c>
      <c r="E810" s="1262">
        <f t="shared" si="107"/>
        <v>4500000</v>
      </c>
      <c r="F810" s="1262">
        <f>SUM(F792,F797,F804,F809)</f>
        <v>1059900184</v>
      </c>
      <c r="G810" s="15"/>
    </row>
    <row r="811" spans="1:7" s="8" customFormat="1" ht="25.5" customHeight="1" x14ac:dyDescent="0.25">
      <c r="A811" s="535">
        <v>23</v>
      </c>
      <c r="B811" s="463" t="s">
        <v>61</v>
      </c>
      <c r="C811" s="1301"/>
      <c r="D811" s="1301"/>
      <c r="E811" s="1301"/>
      <c r="F811" s="1301"/>
      <c r="G811" s="15"/>
    </row>
    <row r="812" spans="1:7" s="7" customFormat="1" ht="40.15" customHeight="1" x14ac:dyDescent="0.4">
      <c r="A812" s="537" t="s">
        <v>151</v>
      </c>
      <c r="B812" s="583" t="s">
        <v>961</v>
      </c>
      <c r="C812" s="1266"/>
      <c r="D812" s="1266"/>
      <c r="E812" s="1266"/>
      <c r="F812" s="1267"/>
      <c r="G812" s="375"/>
    </row>
    <row r="813" spans="1:7" ht="25.5" customHeight="1" x14ac:dyDescent="0.25">
      <c r="A813" s="538">
        <v>2301</v>
      </c>
      <c r="B813" s="392" t="s">
        <v>183</v>
      </c>
      <c r="C813" s="1255"/>
      <c r="D813" s="1255"/>
      <c r="E813" s="1255"/>
      <c r="F813" s="1255"/>
      <c r="G813" s="6"/>
    </row>
    <row r="814" spans="1:7" ht="25.5" customHeight="1" x14ac:dyDescent="0.25">
      <c r="A814" s="538">
        <v>230101</v>
      </c>
      <c r="B814" s="392" t="s">
        <v>184</v>
      </c>
      <c r="C814" s="1255"/>
      <c r="D814" s="1255"/>
      <c r="E814" s="1255"/>
      <c r="F814" s="1255"/>
      <c r="G814" s="6"/>
    </row>
    <row r="815" spans="1:7" s="23" customFormat="1" ht="24.6" customHeight="1" x14ac:dyDescent="0.25">
      <c r="A815" s="539">
        <v>23010106</v>
      </c>
      <c r="B815" s="402" t="s">
        <v>731</v>
      </c>
      <c r="C815" s="1256">
        <v>0</v>
      </c>
      <c r="D815" s="1256">
        <v>0</v>
      </c>
      <c r="E815" s="1256">
        <v>0</v>
      </c>
      <c r="F815" s="1256">
        <v>0</v>
      </c>
      <c r="G815" s="24"/>
    </row>
    <row r="816" spans="1:7" ht="24.6" customHeight="1" x14ac:dyDescent="0.25">
      <c r="A816" s="539">
        <v>23010108</v>
      </c>
      <c r="B816" s="402" t="s">
        <v>642</v>
      </c>
      <c r="C816" s="1256">
        <v>0</v>
      </c>
      <c r="D816" s="1256">
        <v>0</v>
      </c>
      <c r="E816" s="1256">
        <v>0</v>
      </c>
      <c r="F816" s="1256">
        <v>0</v>
      </c>
      <c r="G816" s="6"/>
    </row>
    <row r="817" spans="1:7" ht="27" customHeight="1" x14ac:dyDescent="0.25">
      <c r="A817" s="539">
        <v>23010115</v>
      </c>
      <c r="B817" s="580" t="s">
        <v>505</v>
      </c>
      <c r="C817" s="1256">
        <v>0</v>
      </c>
      <c r="D817" s="1256">
        <v>0</v>
      </c>
      <c r="E817" s="1256">
        <v>0</v>
      </c>
      <c r="F817" s="1256">
        <v>3250000</v>
      </c>
      <c r="G817" s="6"/>
    </row>
    <row r="818" spans="1:7" ht="24.6" customHeight="1" x14ac:dyDescent="0.25">
      <c r="A818" s="540">
        <v>23010119</v>
      </c>
      <c r="B818" s="402" t="s">
        <v>962</v>
      </c>
      <c r="C818" s="1256">
        <v>0</v>
      </c>
      <c r="D818" s="1256">
        <v>0</v>
      </c>
      <c r="E818" s="1256">
        <v>0</v>
      </c>
      <c r="F818" s="1256">
        <v>0</v>
      </c>
      <c r="G818" s="6"/>
    </row>
    <row r="819" spans="1:7" ht="31.5" customHeight="1" x14ac:dyDescent="0.25">
      <c r="A819" s="539">
        <v>23010145</v>
      </c>
      <c r="B819" s="402" t="s">
        <v>2984</v>
      </c>
      <c r="C819" s="1256">
        <v>0</v>
      </c>
      <c r="D819" s="1256">
        <v>0</v>
      </c>
      <c r="E819" s="1256">
        <v>0</v>
      </c>
      <c r="F819" s="1256">
        <v>2156395</v>
      </c>
      <c r="G819" s="6"/>
    </row>
    <row r="820" spans="1:7" ht="23.25" customHeight="1" x14ac:dyDescent="0.25">
      <c r="A820" s="539">
        <v>23010148</v>
      </c>
      <c r="B820" s="402" t="s">
        <v>712</v>
      </c>
      <c r="C820" s="1256">
        <v>0</v>
      </c>
      <c r="D820" s="1256">
        <v>0</v>
      </c>
      <c r="E820" s="1256">
        <v>0</v>
      </c>
      <c r="F820" s="1256">
        <v>0</v>
      </c>
      <c r="G820" s="6"/>
    </row>
    <row r="821" spans="1:7" s="8" customFormat="1" ht="21.75" customHeight="1" x14ac:dyDescent="0.25">
      <c r="A821" s="541"/>
      <c r="B821" s="473" t="s">
        <v>7</v>
      </c>
      <c r="C821" s="1268">
        <f>SUM(C815:C820)</f>
        <v>0</v>
      </c>
      <c r="D821" s="1268">
        <f t="shared" ref="D821:F821" si="108">SUM(D815:D820)</f>
        <v>0</v>
      </c>
      <c r="E821" s="1268">
        <f t="shared" si="108"/>
        <v>0</v>
      </c>
      <c r="F821" s="1268">
        <f t="shared" si="108"/>
        <v>5406395</v>
      </c>
      <c r="G821" s="15"/>
    </row>
    <row r="822" spans="1:7" ht="21.75" customHeight="1" x14ac:dyDescent="0.25">
      <c r="A822" s="538">
        <v>2302</v>
      </c>
      <c r="B822" s="392" t="s">
        <v>172</v>
      </c>
      <c r="C822" s="1261"/>
      <c r="D822" s="1261"/>
      <c r="E822" s="1261"/>
      <c r="F822" s="1261"/>
      <c r="G822" s="6"/>
    </row>
    <row r="823" spans="1:7" ht="36" customHeight="1" x14ac:dyDescent="0.25">
      <c r="A823" s="538">
        <v>230201</v>
      </c>
      <c r="B823" s="392" t="s">
        <v>171</v>
      </c>
      <c r="C823" s="1261"/>
      <c r="D823" s="1261"/>
      <c r="E823" s="1261"/>
      <c r="F823" s="1261"/>
      <c r="G823" s="6"/>
    </row>
    <row r="824" spans="1:7" s="459" customFormat="1" ht="31.5" customHeight="1" x14ac:dyDescent="0.2">
      <c r="A824" s="539">
        <v>23020103</v>
      </c>
      <c r="B824" s="588" t="s">
        <v>1415</v>
      </c>
      <c r="C824" s="1256">
        <v>0</v>
      </c>
      <c r="D824" s="1256">
        <v>0</v>
      </c>
      <c r="E824" s="1256">
        <v>0</v>
      </c>
      <c r="F824" s="1302">
        <v>2000000</v>
      </c>
    </row>
    <row r="825" spans="1:7" s="459" customFormat="1" ht="33" customHeight="1" x14ac:dyDescent="0.2">
      <c r="A825" s="539">
        <v>23020113</v>
      </c>
      <c r="B825" s="587" t="s">
        <v>2986</v>
      </c>
      <c r="C825" s="1256">
        <v>0</v>
      </c>
      <c r="D825" s="1256">
        <v>0</v>
      </c>
      <c r="E825" s="1256">
        <v>0</v>
      </c>
      <c r="F825" s="1256">
        <v>0</v>
      </c>
    </row>
    <row r="826" spans="1:7" s="459" customFormat="1" ht="33.75" customHeight="1" x14ac:dyDescent="0.2">
      <c r="A826" s="539">
        <v>23020153</v>
      </c>
      <c r="B826" s="588" t="s">
        <v>158</v>
      </c>
      <c r="C826" s="1256">
        <v>0</v>
      </c>
      <c r="D826" s="1256">
        <v>0</v>
      </c>
      <c r="E826" s="1256">
        <v>0</v>
      </c>
      <c r="F826" s="1303">
        <v>808490</v>
      </c>
    </row>
    <row r="827" spans="1:7" s="459" customFormat="1" ht="37.5" customHeight="1" x14ac:dyDescent="0.2">
      <c r="A827" s="539">
        <v>23020154</v>
      </c>
      <c r="B827" s="587" t="s">
        <v>1416</v>
      </c>
      <c r="C827" s="1256">
        <v>0</v>
      </c>
      <c r="D827" s="1256">
        <v>0</v>
      </c>
      <c r="E827" s="1256">
        <v>0</v>
      </c>
      <c r="F827" s="1302">
        <v>1955554</v>
      </c>
    </row>
    <row r="828" spans="1:7" s="23" customFormat="1" ht="31.15" customHeight="1" x14ac:dyDescent="0.25">
      <c r="A828" s="540">
        <v>23020161</v>
      </c>
      <c r="B828" s="560" t="s">
        <v>579</v>
      </c>
      <c r="C828" s="1256">
        <v>0</v>
      </c>
      <c r="D828" s="1256">
        <v>0</v>
      </c>
      <c r="E828" s="1238">
        <v>0</v>
      </c>
      <c r="F828" s="1256">
        <v>0</v>
      </c>
      <c r="G828" s="24"/>
    </row>
    <row r="829" spans="1:7" ht="51" customHeight="1" x14ac:dyDescent="0.25">
      <c r="A829" s="539">
        <v>23020162</v>
      </c>
      <c r="B829" s="402" t="s">
        <v>527</v>
      </c>
      <c r="C829" s="1256">
        <v>0</v>
      </c>
      <c r="D829" s="1256">
        <v>0</v>
      </c>
      <c r="E829" s="1304">
        <v>1083333</v>
      </c>
      <c r="F829" s="1256">
        <v>0</v>
      </c>
      <c r="G829" s="6"/>
    </row>
    <row r="830" spans="1:7" s="459" customFormat="1" ht="26.25" customHeight="1" x14ac:dyDescent="0.2">
      <c r="A830" s="539">
        <v>23020300</v>
      </c>
      <c r="B830" s="587" t="s">
        <v>1417</v>
      </c>
      <c r="C830" s="1256">
        <v>0</v>
      </c>
      <c r="D830" s="1256">
        <v>0</v>
      </c>
      <c r="E830" s="1256">
        <v>0</v>
      </c>
      <c r="F830" s="1302">
        <v>2900000</v>
      </c>
    </row>
    <row r="831" spans="1:7" s="8" customFormat="1" ht="25.5" customHeight="1" x14ac:dyDescent="0.25">
      <c r="A831" s="541"/>
      <c r="B831" s="473" t="s">
        <v>7</v>
      </c>
      <c r="C831" s="1262">
        <f>SUM(C824:C830)</f>
        <v>0</v>
      </c>
      <c r="D831" s="1262">
        <f t="shared" ref="D831:F831" si="109">SUM(D824:D830)</f>
        <v>0</v>
      </c>
      <c r="E831" s="1262">
        <f t="shared" si="109"/>
        <v>1083333</v>
      </c>
      <c r="F831" s="1262">
        <f t="shared" si="109"/>
        <v>7664044</v>
      </c>
      <c r="G831" s="15"/>
    </row>
    <row r="832" spans="1:7" ht="27.75" customHeight="1" x14ac:dyDescent="0.25">
      <c r="A832" s="543">
        <v>230301</v>
      </c>
      <c r="B832" s="392" t="s">
        <v>174</v>
      </c>
      <c r="C832" s="1261"/>
      <c r="D832" s="1261"/>
      <c r="E832" s="1261"/>
      <c r="F832" s="1261"/>
      <c r="G832" s="6"/>
    </row>
    <row r="833" spans="1:7" ht="27.75" customHeight="1" x14ac:dyDescent="0.25">
      <c r="A833" s="543">
        <v>230301</v>
      </c>
      <c r="B833" s="392" t="s">
        <v>174</v>
      </c>
      <c r="C833" s="1261"/>
      <c r="D833" s="1261"/>
      <c r="E833" s="1261"/>
      <c r="F833" s="1261"/>
      <c r="G833" s="6"/>
    </row>
    <row r="834" spans="1:7" s="459" customFormat="1" ht="23.25" customHeight="1" x14ac:dyDescent="0.2">
      <c r="A834" s="551">
        <v>23030125</v>
      </c>
      <c r="B834" s="589" t="s">
        <v>1420</v>
      </c>
      <c r="C834" s="1304">
        <v>0</v>
      </c>
      <c r="D834" s="1256">
        <v>0</v>
      </c>
      <c r="E834" s="1304">
        <v>0</v>
      </c>
      <c r="F834" s="1302">
        <v>2000000</v>
      </c>
    </row>
    <row r="835" spans="1:7" s="459" customFormat="1" ht="35.25" customHeight="1" x14ac:dyDescent="0.2">
      <c r="A835" s="551">
        <v>23030126</v>
      </c>
      <c r="B835" s="587" t="s">
        <v>2994</v>
      </c>
      <c r="C835" s="1304">
        <v>0</v>
      </c>
      <c r="D835" s="1256">
        <v>0</v>
      </c>
      <c r="E835" s="1256">
        <v>0</v>
      </c>
      <c r="F835" s="1302">
        <v>297156</v>
      </c>
    </row>
    <row r="836" spans="1:7" ht="30" customHeight="1" x14ac:dyDescent="0.25">
      <c r="A836" s="539">
        <v>23030138</v>
      </c>
      <c r="B836" s="402" t="s">
        <v>795</v>
      </c>
      <c r="C836" s="1304">
        <v>0</v>
      </c>
      <c r="D836" s="1256">
        <v>0</v>
      </c>
      <c r="E836" s="1304">
        <v>0</v>
      </c>
      <c r="F836" s="1256">
        <v>0</v>
      </c>
      <c r="G836" s="6"/>
    </row>
    <row r="837" spans="1:7" s="459" customFormat="1" ht="37.5" customHeight="1" x14ac:dyDescent="0.2">
      <c r="A837" s="551">
        <v>23030141</v>
      </c>
      <c r="B837" s="589" t="s">
        <v>1419</v>
      </c>
      <c r="C837" s="1304">
        <v>0</v>
      </c>
      <c r="D837" s="1256">
        <v>0</v>
      </c>
      <c r="E837" s="1304">
        <v>0</v>
      </c>
      <c r="F837" s="1302">
        <v>5000000</v>
      </c>
    </row>
    <row r="838" spans="1:7" s="459" customFormat="1" ht="26.25" customHeight="1" x14ac:dyDescent="0.2">
      <c r="A838" s="551">
        <v>23030140</v>
      </c>
      <c r="B838" s="589" t="s">
        <v>2987</v>
      </c>
      <c r="C838" s="1304">
        <v>0</v>
      </c>
      <c r="D838" s="1256">
        <v>0</v>
      </c>
      <c r="E838" s="1304">
        <v>0</v>
      </c>
      <c r="F838" s="1302">
        <v>4997905</v>
      </c>
    </row>
    <row r="839" spans="1:7" ht="22.15" customHeight="1" x14ac:dyDescent="0.25">
      <c r="A839" s="539">
        <v>23030149</v>
      </c>
      <c r="B839" s="412" t="s">
        <v>794</v>
      </c>
      <c r="C839" s="1304">
        <v>0</v>
      </c>
      <c r="D839" s="1256">
        <v>0</v>
      </c>
      <c r="E839" s="1304">
        <v>0</v>
      </c>
      <c r="F839" s="1256">
        <v>0</v>
      </c>
      <c r="G839" s="6"/>
    </row>
    <row r="840" spans="1:7" ht="22.15" customHeight="1" x14ac:dyDescent="0.25">
      <c r="A840" s="539">
        <v>23030151</v>
      </c>
      <c r="B840" s="402" t="s">
        <v>793</v>
      </c>
      <c r="C840" s="1304">
        <v>0</v>
      </c>
      <c r="D840" s="1256">
        <v>0</v>
      </c>
      <c r="E840" s="1304">
        <v>0</v>
      </c>
      <c r="F840" s="1256">
        <v>0</v>
      </c>
      <c r="G840" s="6"/>
    </row>
    <row r="841" spans="1:7" ht="38.25" customHeight="1" x14ac:dyDescent="0.25">
      <c r="A841" s="551">
        <v>23030155</v>
      </c>
      <c r="B841" s="412" t="s">
        <v>1418</v>
      </c>
      <c r="C841" s="1304">
        <v>0</v>
      </c>
      <c r="D841" s="1256">
        <v>0</v>
      </c>
      <c r="E841" s="1304">
        <v>0</v>
      </c>
      <c r="F841" s="1256">
        <v>2000000</v>
      </c>
      <c r="G841" s="6"/>
    </row>
    <row r="842" spans="1:7" s="8" customFormat="1" ht="25.5" customHeight="1" x14ac:dyDescent="0.25">
      <c r="A842" s="541"/>
      <c r="B842" s="473" t="s">
        <v>7</v>
      </c>
      <c r="C842" s="1305">
        <f>SUM(C834:C841)</f>
        <v>0</v>
      </c>
      <c r="D842" s="1305">
        <f t="shared" ref="D842:F842" si="110">SUM(D834:D841)</f>
        <v>0</v>
      </c>
      <c r="E842" s="1305">
        <f t="shared" si="110"/>
        <v>0</v>
      </c>
      <c r="F842" s="1305">
        <f t="shared" si="110"/>
        <v>14295061</v>
      </c>
      <c r="G842" s="15"/>
    </row>
    <row r="843" spans="1:7" ht="25.5" customHeight="1" x14ac:dyDescent="0.25">
      <c r="A843" s="543">
        <v>2305</v>
      </c>
      <c r="B843" s="392" t="s">
        <v>71</v>
      </c>
      <c r="C843" s="1261"/>
      <c r="D843" s="1261"/>
      <c r="E843" s="1261"/>
      <c r="F843" s="1261"/>
      <c r="G843" s="6"/>
    </row>
    <row r="844" spans="1:7" ht="25.5" customHeight="1" x14ac:dyDescent="0.25">
      <c r="A844" s="543">
        <v>230501</v>
      </c>
      <c r="B844" s="392" t="s">
        <v>72</v>
      </c>
      <c r="C844" s="1261"/>
      <c r="D844" s="1261"/>
      <c r="E844" s="1261"/>
      <c r="F844" s="1261"/>
      <c r="G844" s="6"/>
    </row>
    <row r="845" spans="1:7" ht="47.25" customHeight="1" x14ac:dyDescent="0.25">
      <c r="A845" s="539">
        <v>23050101</v>
      </c>
      <c r="B845" s="402" t="s">
        <v>796</v>
      </c>
      <c r="C845" s="1306">
        <v>0</v>
      </c>
      <c r="D845" s="1256">
        <v>0</v>
      </c>
      <c r="E845" s="1306">
        <v>500000</v>
      </c>
      <c r="F845" s="1256">
        <v>1500000</v>
      </c>
      <c r="G845" s="6"/>
    </row>
    <row r="846" spans="1:7" ht="32.25" customHeight="1" x14ac:dyDescent="0.25">
      <c r="A846" s="539">
        <v>23050103</v>
      </c>
      <c r="B846" s="590" t="s">
        <v>963</v>
      </c>
      <c r="C846" s="1304">
        <v>0</v>
      </c>
      <c r="D846" s="1256">
        <v>0</v>
      </c>
      <c r="E846" s="1304">
        <v>0</v>
      </c>
      <c r="F846" s="1256">
        <v>0</v>
      </c>
      <c r="G846" s="6"/>
    </row>
    <row r="847" spans="1:7" ht="24" customHeight="1" x14ac:dyDescent="0.25">
      <c r="A847" s="539">
        <v>23050104</v>
      </c>
      <c r="B847" s="402" t="s">
        <v>611</v>
      </c>
      <c r="C847" s="1304">
        <v>0</v>
      </c>
      <c r="D847" s="1256">
        <v>0</v>
      </c>
      <c r="E847" s="1306">
        <v>500000</v>
      </c>
      <c r="F847" s="1256">
        <v>1040000</v>
      </c>
      <c r="G847" s="6"/>
    </row>
    <row r="848" spans="1:7" ht="31.15" customHeight="1" x14ac:dyDescent="0.25">
      <c r="A848" s="539">
        <v>23050106</v>
      </c>
      <c r="B848" s="402" t="s">
        <v>583</v>
      </c>
      <c r="C848" s="1304">
        <v>0</v>
      </c>
      <c r="D848" s="1256">
        <v>0</v>
      </c>
      <c r="E848" s="1304">
        <v>0</v>
      </c>
      <c r="F848" s="1256">
        <v>0</v>
      </c>
      <c r="G848" s="6"/>
    </row>
    <row r="849" spans="1:7" ht="34.15" customHeight="1" x14ac:dyDescent="0.25">
      <c r="A849" s="539">
        <v>23050118</v>
      </c>
      <c r="B849" s="402" t="s">
        <v>634</v>
      </c>
      <c r="C849" s="1304">
        <v>0</v>
      </c>
      <c r="D849" s="1256">
        <v>0</v>
      </c>
      <c r="E849" s="1304">
        <v>0</v>
      </c>
      <c r="F849" s="1256">
        <v>1000000</v>
      </c>
      <c r="G849" s="6"/>
    </row>
    <row r="850" spans="1:7" ht="50.45" customHeight="1" x14ac:dyDescent="0.25">
      <c r="A850" s="539">
        <v>23050119</v>
      </c>
      <c r="B850" s="402" t="s">
        <v>582</v>
      </c>
      <c r="C850" s="1304">
        <v>0</v>
      </c>
      <c r="D850" s="1256">
        <v>0</v>
      </c>
      <c r="E850" s="1306">
        <v>500000</v>
      </c>
      <c r="F850" s="1256">
        <v>11074050</v>
      </c>
      <c r="G850" s="6"/>
    </row>
    <row r="851" spans="1:7" ht="36" customHeight="1" x14ac:dyDescent="0.25">
      <c r="A851" s="551">
        <v>23050184</v>
      </c>
      <c r="B851" s="590" t="s">
        <v>964</v>
      </c>
      <c r="C851" s="1304">
        <v>0</v>
      </c>
      <c r="D851" s="1256">
        <v>0</v>
      </c>
      <c r="E851" s="1306">
        <v>500000</v>
      </c>
      <c r="F851" s="1256">
        <v>1088750</v>
      </c>
      <c r="G851" s="6"/>
    </row>
    <row r="852" spans="1:7" ht="26.25" customHeight="1" x14ac:dyDescent="0.25">
      <c r="A852" s="551">
        <v>23050189</v>
      </c>
      <c r="B852" s="590" t="s">
        <v>50</v>
      </c>
      <c r="C852" s="1304">
        <v>0</v>
      </c>
      <c r="D852" s="1256">
        <v>0</v>
      </c>
      <c r="E852" s="1306">
        <v>500000</v>
      </c>
      <c r="F852" s="1256">
        <v>1500000</v>
      </c>
      <c r="G852" s="6"/>
    </row>
    <row r="853" spans="1:7" ht="36" customHeight="1" x14ac:dyDescent="0.25">
      <c r="A853" s="551">
        <v>23050190</v>
      </c>
      <c r="B853" s="590" t="s">
        <v>965</v>
      </c>
      <c r="C853" s="1304">
        <v>0</v>
      </c>
      <c r="D853" s="1256">
        <v>20000000</v>
      </c>
      <c r="E853" s="1256">
        <v>20000000</v>
      </c>
      <c r="F853" s="1256">
        <v>2000000</v>
      </c>
      <c r="G853" s="6"/>
    </row>
    <row r="854" spans="1:7" ht="32.450000000000003" customHeight="1" x14ac:dyDescent="0.25">
      <c r="A854" s="551">
        <v>23050191</v>
      </c>
      <c r="B854" s="590" t="s">
        <v>28</v>
      </c>
      <c r="C854" s="1304">
        <v>0</v>
      </c>
      <c r="D854" s="1256">
        <v>0</v>
      </c>
      <c r="E854" s="1306">
        <v>500000</v>
      </c>
      <c r="F854" s="1256">
        <v>1200000</v>
      </c>
      <c r="G854" s="6"/>
    </row>
    <row r="855" spans="1:7" ht="34.5" customHeight="1" x14ac:dyDescent="0.25">
      <c r="A855" s="551">
        <v>23050192</v>
      </c>
      <c r="B855" s="590" t="s">
        <v>29</v>
      </c>
      <c r="C855" s="1304">
        <v>0</v>
      </c>
      <c r="D855" s="1256">
        <v>0</v>
      </c>
      <c r="E855" s="1304">
        <v>0</v>
      </c>
      <c r="F855" s="1256">
        <v>1031700</v>
      </c>
      <c r="G855" s="6"/>
    </row>
    <row r="856" spans="1:7" ht="41.25" customHeight="1" x14ac:dyDescent="0.25">
      <c r="A856" s="551">
        <v>23050193</v>
      </c>
      <c r="B856" s="590" t="s">
        <v>966</v>
      </c>
      <c r="C856" s="1304">
        <v>0</v>
      </c>
      <c r="D856" s="1256">
        <v>500000</v>
      </c>
      <c r="E856" s="1306">
        <v>1000000</v>
      </c>
      <c r="F856" s="1256">
        <v>1200000</v>
      </c>
      <c r="G856" s="6"/>
    </row>
    <row r="857" spans="1:7" ht="35.25" customHeight="1" x14ac:dyDescent="0.25">
      <c r="A857" s="551">
        <v>23050194</v>
      </c>
      <c r="B857" s="590" t="s">
        <v>426</v>
      </c>
      <c r="C857" s="1304">
        <v>0</v>
      </c>
      <c r="D857" s="1256">
        <v>0</v>
      </c>
      <c r="E857" s="1304">
        <v>0</v>
      </c>
      <c r="F857" s="1256">
        <v>0</v>
      </c>
      <c r="G857" s="6"/>
    </row>
    <row r="858" spans="1:7" s="459" customFormat="1" ht="33" customHeight="1" x14ac:dyDescent="0.2">
      <c r="A858" s="559">
        <v>23050195</v>
      </c>
      <c r="B858" s="587" t="s">
        <v>1421</v>
      </c>
      <c r="C858" s="1304">
        <v>0</v>
      </c>
      <c r="D858" s="1256">
        <v>0</v>
      </c>
      <c r="E858" s="1256">
        <v>0</v>
      </c>
      <c r="F858" s="1302">
        <v>100000000</v>
      </c>
    </row>
    <row r="859" spans="1:7" s="459" customFormat="1" ht="30.75" customHeight="1" x14ac:dyDescent="0.2">
      <c r="A859" s="559">
        <v>23050229</v>
      </c>
      <c r="B859" s="587" t="s">
        <v>967</v>
      </c>
      <c r="C859" s="1304">
        <v>0</v>
      </c>
      <c r="D859" s="1256">
        <v>0</v>
      </c>
      <c r="E859" s="1302">
        <v>200000</v>
      </c>
      <c r="F859" s="1304">
        <v>0</v>
      </c>
    </row>
    <row r="860" spans="1:7" s="8" customFormat="1" ht="22.5" customHeight="1" x14ac:dyDescent="0.25">
      <c r="A860" s="541"/>
      <c r="B860" s="473" t="s">
        <v>7</v>
      </c>
      <c r="C860" s="1268">
        <f>SUM(C845:C859)</f>
        <v>0</v>
      </c>
      <c r="D860" s="1268">
        <f>SUM(D845:D859)</f>
        <v>20500000</v>
      </c>
      <c r="E860" s="1268">
        <f>SUM(E845:E859)</f>
        <v>24200000</v>
      </c>
      <c r="F860" s="1268">
        <f>SUM(F845:F859)</f>
        <v>122634500</v>
      </c>
      <c r="G860" s="15"/>
    </row>
    <row r="861" spans="1:7" s="8" customFormat="1" ht="22.5" customHeight="1" x14ac:dyDescent="0.25">
      <c r="A861" s="541"/>
      <c r="B861" s="473" t="s">
        <v>73</v>
      </c>
      <c r="C861" s="1268">
        <f>SUM(C821,C831,C842,C860)</f>
        <v>0</v>
      </c>
      <c r="D861" s="1268">
        <f>SUM(D821,D831,D842,D860)</f>
        <v>20500000</v>
      </c>
      <c r="E861" s="1268">
        <f>SUM(E821,E831,E842,E860)</f>
        <v>25283333</v>
      </c>
      <c r="F861" s="1268">
        <f>SUM(F821,F831,F842,F860)</f>
        <v>150000000</v>
      </c>
      <c r="G861" s="15"/>
    </row>
    <row r="862" spans="1:7" ht="22.15" customHeight="1" x14ac:dyDescent="0.25">
      <c r="A862" s="535">
        <v>23</v>
      </c>
      <c r="B862" s="463" t="s">
        <v>61</v>
      </c>
      <c r="C862" s="1266"/>
      <c r="D862" s="1266"/>
      <c r="E862" s="1266"/>
      <c r="F862" s="1267"/>
      <c r="G862" s="6"/>
    </row>
    <row r="863" spans="1:7" s="7" customFormat="1" ht="40.5" customHeight="1" x14ac:dyDescent="0.4">
      <c r="A863" s="537" t="s">
        <v>152</v>
      </c>
      <c r="B863" s="583" t="s">
        <v>986</v>
      </c>
      <c r="C863" s="1266"/>
      <c r="D863" s="1266"/>
      <c r="E863" s="1266"/>
      <c r="F863" s="1267"/>
      <c r="G863" s="375"/>
    </row>
    <row r="864" spans="1:7" ht="25.5" customHeight="1" x14ac:dyDescent="0.25">
      <c r="A864" s="538">
        <v>2301</v>
      </c>
      <c r="B864" s="392" t="s">
        <v>183</v>
      </c>
      <c r="C864" s="1255"/>
      <c r="D864" s="1255"/>
      <c r="E864" s="1255"/>
      <c r="F864" s="1255"/>
      <c r="G864" s="6"/>
    </row>
    <row r="865" spans="1:7" ht="25.5" customHeight="1" x14ac:dyDescent="0.25">
      <c r="A865" s="538">
        <v>230101</v>
      </c>
      <c r="B865" s="392" t="s">
        <v>184</v>
      </c>
      <c r="C865" s="1255"/>
      <c r="D865" s="1255"/>
      <c r="E865" s="1255"/>
      <c r="F865" s="1255"/>
      <c r="G865" s="6"/>
    </row>
    <row r="866" spans="1:7" s="23" customFormat="1" ht="21.6" customHeight="1" x14ac:dyDescent="0.25">
      <c r="A866" s="539">
        <v>23010105</v>
      </c>
      <c r="B866" s="402" t="s">
        <v>475</v>
      </c>
      <c r="C866" s="1266">
        <v>0</v>
      </c>
      <c r="D866" s="1256">
        <v>0</v>
      </c>
      <c r="E866" s="1256">
        <v>0</v>
      </c>
      <c r="F866" s="1289">
        <v>0</v>
      </c>
      <c r="G866" s="24"/>
    </row>
    <row r="867" spans="1:7" ht="21.6" customHeight="1" x14ac:dyDescent="0.25">
      <c r="A867" s="539">
        <v>23010106</v>
      </c>
      <c r="B867" s="402" t="s">
        <v>721</v>
      </c>
      <c r="C867" s="1266">
        <v>0</v>
      </c>
      <c r="D867" s="1256">
        <v>0</v>
      </c>
      <c r="E867" s="1256">
        <v>0</v>
      </c>
      <c r="F867" s="1289">
        <v>0</v>
      </c>
      <c r="G867" s="6"/>
    </row>
    <row r="868" spans="1:7" ht="21.6" customHeight="1" x14ac:dyDescent="0.25">
      <c r="A868" s="539">
        <v>23010112</v>
      </c>
      <c r="B868" s="402" t="s">
        <v>769</v>
      </c>
      <c r="C868" s="1266">
        <v>0</v>
      </c>
      <c r="D868" s="1256">
        <v>0</v>
      </c>
      <c r="E868" s="1256">
        <v>0</v>
      </c>
      <c r="F868" s="1289">
        <v>0</v>
      </c>
      <c r="G868" s="6"/>
    </row>
    <row r="869" spans="1:7" s="23" customFormat="1" ht="21.6" customHeight="1" x14ac:dyDescent="0.25">
      <c r="A869" s="539">
        <v>23010113</v>
      </c>
      <c r="B869" s="402" t="s">
        <v>394</v>
      </c>
      <c r="C869" s="1266">
        <v>0</v>
      </c>
      <c r="D869" s="1256">
        <v>900000</v>
      </c>
      <c r="E869" s="1256">
        <v>1000000</v>
      </c>
      <c r="F869" s="1289">
        <v>4772500</v>
      </c>
      <c r="G869" s="24"/>
    </row>
    <row r="870" spans="1:7" ht="21.6" customHeight="1" x14ac:dyDescent="0.25">
      <c r="A870" s="539">
        <v>23010115</v>
      </c>
      <c r="B870" s="402" t="s">
        <v>505</v>
      </c>
      <c r="C870" s="1266">
        <v>0</v>
      </c>
      <c r="D870" s="1256">
        <v>0</v>
      </c>
      <c r="E870" s="1256">
        <v>200000</v>
      </c>
      <c r="F870" s="1289">
        <v>1220000</v>
      </c>
      <c r="G870" s="6"/>
    </row>
    <row r="871" spans="1:7" ht="34.5" customHeight="1" x14ac:dyDescent="0.25">
      <c r="A871" s="539">
        <v>23010124</v>
      </c>
      <c r="B871" s="402" t="s">
        <v>957</v>
      </c>
      <c r="C871" s="1266">
        <v>0</v>
      </c>
      <c r="D871" s="1256">
        <v>0</v>
      </c>
      <c r="E871" s="1256">
        <v>3000000</v>
      </c>
      <c r="F871" s="1289">
        <v>20000000</v>
      </c>
      <c r="G871" s="6"/>
    </row>
    <row r="872" spans="1:7" ht="21.6" customHeight="1" x14ac:dyDescent="0.25">
      <c r="A872" s="539">
        <v>23010125</v>
      </c>
      <c r="B872" s="402" t="s">
        <v>479</v>
      </c>
      <c r="C872" s="1266">
        <v>0</v>
      </c>
      <c r="D872" s="1256">
        <v>0</v>
      </c>
      <c r="E872" s="1256">
        <v>0</v>
      </c>
      <c r="F872" s="1289">
        <v>0</v>
      </c>
      <c r="G872" s="6"/>
    </row>
    <row r="873" spans="1:7" s="23" customFormat="1" ht="21.6" customHeight="1" x14ac:dyDescent="0.25">
      <c r="A873" s="539">
        <v>23010141</v>
      </c>
      <c r="B873" s="412" t="s">
        <v>37</v>
      </c>
      <c r="C873" s="1266">
        <v>0</v>
      </c>
      <c r="D873" s="1256">
        <v>0</v>
      </c>
      <c r="E873" s="1256">
        <v>0</v>
      </c>
      <c r="F873" s="1289">
        <v>6000000</v>
      </c>
      <c r="G873" s="24"/>
    </row>
    <row r="874" spans="1:7" ht="21.6" customHeight="1" x14ac:dyDescent="0.25">
      <c r="A874" s="539">
        <v>23010153</v>
      </c>
      <c r="B874" s="402" t="s">
        <v>15</v>
      </c>
      <c r="C874" s="1266">
        <v>0</v>
      </c>
      <c r="D874" s="1256">
        <v>0</v>
      </c>
      <c r="E874" s="1256">
        <v>1000000</v>
      </c>
      <c r="F874" s="1289">
        <v>4000000</v>
      </c>
      <c r="G874" s="6"/>
    </row>
    <row r="875" spans="1:7" ht="36.75" customHeight="1" x14ac:dyDescent="0.25">
      <c r="A875" s="539">
        <v>23010157</v>
      </c>
      <c r="B875" s="402" t="s">
        <v>956</v>
      </c>
      <c r="C875" s="1266">
        <v>500000</v>
      </c>
      <c r="D875" s="1256">
        <v>0</v>
      </c>
      <c r="E875" s="1256">
        <v>5000000</v>
      </c>
      <c r="F875" s="1289">
        <v>0</v>
      </c>
      <c r="G875" s="6"/>
    </row>
    <row r="876" spans="1:7" ht="34.5" customHeight="1" x14ac:dyDescent="0.25">
      <c r="A876" s="539">
        <v>23010158</v>
      </c>
      <c r="B876" s="412" t="s">
        <v>179</v>
      </c>
      <c r="C876" s="1266">
        <v>0</v>
      </c>
      <c r="D876" s="1256">
        <v>0</v>
      </c>
      <c r="E876" s="1256">
        <v>0</v>
      </c>
      <c r="F876" s="1289">
        <v>0</v>
      </c>
      <c r="G876" s="6"/>
    </row>
    <row r="877" spans="1:7" ht="34.5" customHeight="1" x14ac:dyDescent="0.25">
      <c r="A877" s="539">
        <v>23010168</v>
      </c>
      <c r="B877" s="412" t="s">
        <v>3049</v>
      </c>
      <c r="C877" s="1266"/>
      <c r="D877" s="1256"/>
      <c r="E877" s="1256"/>
      <c r="F877" s="1289">
        <v>170905906</v>
      </c>
      <c r="G877" s="6"/>
    </row>
    <row r="878" spans="1:7" s="8" customFormat="1" ht="25.5" customHeight="1" x14ac:dyDescent="0.25">
      <c r="A878" s="541"/>
      <c r="B878" s="1259" t="s">
        <v>7</v>
      </c>
      <c r="C878" s="1268">
        <f>SUM(C866:C876)</f>
        <v>500000</v>
      </c>
      <c r="D878" s="1268">
        <f t="shared" ref="D878:E878" si="111">SUM(D866:D876)</f>
        <v>900000</v>
      </c>
      <c r="E878" s="1268">
        <f t="shared" si="111"/>
        <v>10200000</v>
      </c>
      <c r="F878" s="1268">
        <f>SUM(F866:F877)</f>
        <v>206898406</v>
      </c>
      <c r="G878" s="15"/>
    </row>
    <row r="879" spans="1:7" ht="25.5" customHeight="1" x14ac:dyDescent="0.25">
      <c r="A879" s="538">
        <v>2302</v>
      </c>
      <c r="B879" s="392" t="s">
        <v>172</v>
      </c>
      <c r="C879" s="1261"/>
      <c r="D879" s="1261"/>
      <c r="E879" s="1261"/>
      <c r="F879" s="1261"/>
      <c r="G879" s="6"/>
    </row>
    <row r="880" spans="1:7" ht="31.9" customHeight="1" x14ac:dyDescent="0.25">
      <c r="A880" s="538">
        <v>230201</v>
      </c>
      <c r="B880" s="392" t="s">
        <v>171</v>
      </c>
      <c r="C880" s="1261"/>
      <c r="D880" s="1261"/>
      <c r="E880" s="1261"/>
      <c r="F880" s="1261"/>
      <c r="G880" s="6"/>
    </row>
    <row r="881" spans="1:7" ht="33.75" customHeight="1" x14ac:dyDescent="0.25">
      <c r="A881" s="539">
        <v>23020101</v>
      </c>
      <c r="B881" s="398" t="s">
        <v>958</v>
      </c>
      <c r="C881" s="1266">
        <v>0</v>
      </c>
      <c r="D881" s="1256">
        <v>0</v>
      </c>
      <c r="E881" s="1266">
        <v>0</v>
      </c>
      <c r="F881" s="1289">
        <v>0</v>
      </c>
      <c r="G881" s="6"/>
    </row>
    <row r="882" spans="1:7" ht="24" customHeight="1" x14ac:dyDescent="0.25">
      <c r="A882" s="539">
        <v>23020137</v>
      </c>
      <c r="B882" s="398" t="s">
        <v>737</v>
      </c>
      <c r="C882" s="1266">
        <v>0</v>
      </c>
      <c r="D882" s="1256">
        <v>0</v>
      </c>
      <c r="E882" s="1266">
        <v>0</v>
      </c>
      <c r="F882" s="1289">
        <v>0</v>
      </c>
      <c r="G882" s="6"/>
    </row>
    <row r="883" spans="1:7" ht="23.25" customHeight="1" x14ac:dyDescent="0.25">
      <c r="A883" s="539">
        <v>23020153</v>
      </c>
      <c r="B883" s="398" t="s">
        <v>739</v>
      </c>
      <c r="C883" s="1266">
        <v>0</v>
      </c>
      <c r="D883" s="1256">
        <v>0</v>
      </c>
      <c r="E883" s="1266">
        <v>0</v>
      </c>
      <c r="F883" s="1289">
        <v>0</v>
      </c>
      <c r="G883" s="6"/>
    </row>
    <row r="884" spans="1:7" ht="23.25" customHeight="1" x14ac:dyDescent="0.25">
      <c r="A884" s="539">
        <v>23020157</v>
      </c>
      <c r="B884" s="398" t="s">
        <v>738</v>
      </c>
      <c r="C884" s="1266">
        <v>0</v>
      </c>
      <c r="D884" s="1256">
        <v>0</v>
      </c>
      <c r="E884" s="1266">
        <v>0</v>
      </c>
      <c r="F884" s="1289">
        <v>0</v>
      </c>
      <c r="G884" s="6"/>
    </row>
    <row r="885" spans="1:7" ht="32.25" customHeight="1" x14ac:dyDescent="0.25">
      <c r="A885" s="539">
        <v>23020163</v>
      </c>
      <c r="B885" s="398" t="s">
        <v>528</v>
      </c>
      <c r="C885" s="1266">
        <v>18847914</v>
      </c>
      <c r="D885" s="1256">
        <v>0</v>
      </c>
      <c r="E885" s="1266">
        <v>0</v>
      </c>
      <c r="F885" s="1289">
        <v>10140000</v>
      </c>
      <c r="G885" s="6"/>
    </row>
    <row r="886" spans="1:7" s="23" customFormat="1" ht="23.25" customHeight="1" x14ac:dyDescent="0.25">
      <c r="A886" s="539">
        <v>23020164</v>
      </c>
      <c r="B886" s="398" t="s">
        <v>799</v>
      </c>
      <c r="C886" s="1266">
        <v>0</v>
      </c>
      <c r="D886" s="1256">
        <v>0</v>
      </c>
      <c r="E886" s="1266">
        <v>5000000</v>
      </c>
      <c r="F886" s="1289">
        <v>0</v>
      </c>
      <c r="G886" s="24"/>
    </row>
    <row r="887" spans="1:7" ht="35.450000000000003" customHeight="1" x14ac:dyDescent="0.25">
      <c r="A887" s="539">
        <v>23020171</v>
      </c>
      <c r="B887" s="398" t="s">
        <v>797</v>
      </c>
      <c r="C887" s="1266">
        <v>0</v>
      </c>
      <c r="D887" s="1256">
        <v>0</v>
      </c>
      <c r="E887" s="1266">
        <v>0</v>
      </c>
      <c r="F887" s="1289">
        <v>0</v>
      </c>
      <c r="G887" s="6"/>
    </row>
    <row r="888" spans="1:7" ht="19.5" customHeight="1" x14ac:dyDescent="0.25">
      <c r="A888" s="539">
        <v>23020172</v>
      </c>
      <c r="B888" s="398" t="s">
        <v>735</v>
      </c>
      <c r="C888" s="1266">
        <v>0</v>
      </c>
      <c r="D888" s="1256">
        <v>0</v>
      </c>
      <c r="E888" s="1266">
        <v>5000000</v>
      </c>
      <c r="F888" s="1289">
        <v>108615000</v>
      </c>
      <c r="G888" s="6"/>
    </row>
    <row r="889" spans="1:7" ht="19.149999999999999" customHeight="1" x14ac:dyDescent="0.25">
      <c r="A889" s="539">
        <v>23020173</v>
      </c>
      <c r="B889" s="398" t="s">
        <v>757</v>
      </c>
      <c r="C889" s="1266">
        <v>0</v>
      </c>
      <c r="D889" s="1256">
        <v>0</v>
      </c>
      <c r="E889" s="1266">
        <v>2000000</v>
      </c>
      <c r="F889" s="1289">
        <v>0</v>
      </c>
      <c r="G889" s="6"/>
    </row>
    <row r="890" spans="1:7" s="23" customFormat="1" ht="19.149999999999999" customHeight="1" x14ac:dyDescent="0.25">
      <c r="A890" s="539">
        <v>23020174</v>
      </c>
      <c r="B890" s="398" t="s">
        <v>756</v>
      </c>
      <c r="C890" s="1266">
        <v>0</v>
      </c>
      <c r="D890" s="1256">
        <v>0</v>
      </c>
      <c r="E890" s="1266">
        <v>30000000</v>
      </c>
      <c r="F890" s="1289">
        <v>0</v>
      </c>
      <c r="G890" s="24"/>
    </row>
    <row r="891" spans="1:7" ht="19.149999999999999" customHeight="1" x14ac:dyDescent="0.25">
      <c r="A891" s="539">
        <v>23020300</v>
      </c>
      <c r="B891" s="413" t="s">
        <v>785</v>
      </c>
      <c r="C891" s="1266">
        <v>107997000</v>
      </c>
      <c r="D891" s="1256">
        <v>0</v>
      </c>
      <c r="E891" s="1266">
        <v>30000000</v>
      </c>
      <c r="F891" s="1289">
        <v>0</v>
      </c>
      <c r="G891" s="6"/>
    </row>
    <row r="892" spans="1:7" s="8" customFormat="1" ht="25.5" customHeight="1" x14ac:dyDescent="0.25">
      <c r="A892" s="541"/>
      <c r="B892" s="1259" t="s">
        <v>7</v>
      </c>
      <c r="C892" s="1268">
        <f>SUM(C881:C891)</f>
        <v>126844914</v>
      </c>
      <c r="D892" s="1268">
        <f t="shared" ref="D892:F892" si="112">SUM(D881:D891)</f>
        <v>0</v>
      </c>
      <c r="E892" s="1268">
        <f t="shared" si="112"/>
        <v>72000000</v>
      </c>
      <c r="F892" s="1268">
        <f t="shared" si="112"/>
        <v>118755000</v>
      </c>
      <c r="G892" s="15"/>
    </row>
    <row r="893" spans="1:7" ht="25.5" customHeight="1" x14ac:dyDescent="0.25">
      <c r="A893" s="543">
        <v>2303</v>
      </c>
      <c r="B893" s="392" t="s">
        <v>173</v>
      </c>
      <c r="C893" s="1261"/>
      <c r="D893" s="1261"/>
      <c r="E893" s="1261"/>
      <c r="F893" s="1261"/>
      <c r="G893" s="6"/>
    </row>
    <row r="894" spans="1:7" ht="28.5" customHeight="1" x14ac:dyDescent="0.25">
      <c r="A894" s="543">
        <v>230301</v>
      </c>
      <c r="B894" s="392" t="s">
        <v>174</v>
      </c>
      <c r="C894" s="1261"/>
      <c r="D894" s="1261"/>
      <c r="E894" s="1261"/>
      <c r="F894" s="1261"/>
      <c r="G894" s="6"/>
    </row>
    <row r="895" spans="1:7" s="23" customFormat="1" ht="30" customHeight="1" x14ac:dyDescent="0.25">
      <c r="A895" s="539">
        <v>23030106</v>
      </c>
      <c r="B895" s="398" t="s">
        <v>1088</v>
      </c>
      <c r="C895" s="1289">
        <v>0</v>
      </c>
      <c r="D895" s="1256">
        <v>26806813.719999999</v>
      </c>
      <c r="E895" s="1289">
        <v>100682013</v>
      </c>
      <c r="F895" s="1289">
        <v>750000000</v>
      </c>
      <c r="G895" s="24"/>
    </row>
    <row r="896" spans="1:7" s="23" customFormat="1" ht="23.45" customHeight="1" x14ac:dyDescent="0.25">
      <c r="A896" s="539">
        <v>23030110</v>
      </c>
      <c r="B896" s="398" t="s">
        <v>635</v>
      </c>
      <c r="C896" s="1289">
        <v>0</v>
      </c>
      <c r="D896" s="1256">
        <v>0</v>
      </c>
      <c r="E896" s="1289">
        <v>5146894</v>
      </c>
      <c r="F896" s="1289">
        <v>27405620</v>
      </c>
      <c r="G896" s="24"/>
    </row>
    <row r="897" spans="1:7" ht="23.45" customHeight="1" x14ac:dyDescent="0.25">
      <c r="A897" s="539">
        <v>23030121</v>
      </c>
      <c r="B897" s="402" t="s">
        <v>740</v>
      </c>
      <c r="C897" s="1289">
        <v>0</v>
      </c>
      <c r="D897" s="1256">
        <v>185000</v>
      </c>
      <c r="E897" s="1289">
        <v>2000000</v>
      </c>
      <c r="F897" s="1289">
        <v>0</v>
      </c>
      <c r="G897" s="6"/>
    </row>
    <row r="898" spans="1:7" ht="27" customHeight="1" x14ac:dyDescent="0.25">
      <c r="A898" s="539">
        <v>23030147</v>
      </c>
      <c r="B898" s="402" t="s">
        <v>812</v>
      </c>
      <c r="C898" s="1289">
        <v>0</v>
      </c>
      <c r="D898" s="1256">
        <v>0</v>
      </c>
      <c r="E898" s="1289">
        <v>0</v>
      </c>
      <c r="F898" s="1289">
        <v>0</v>
      </c>
      <c r="G898" s="6"/>
    </row>
    <row r="899" spans="1:7" ht="35.25" customHeight="1" x14ac:dyDescent="0.25">
      <c r="A899" s="539">
        <v>23030152</v>
      </c>
      <c r="B899" s="402" t="s">
        <v>633</v>
      </c>
      <c r="C899" s="1289">
        <v>0</v>
      </c>
      <c r="D899" s="1256">
        <v>0</v>
      </c>
      <c r="E899" s="1289">
        <v>0</v>
      </c>
      <c r="F899" s="1289">
        <v>0</v>
      </c>
      <c r="G899" s="6"/>
    </row>
    <row r="900" spans="1:7" ht="33.75" customHeight="1" x14ac:dyDescent="0.25">
      <c r="A900" s="539">
        <v>23030158</v>
      </c>
      <c r="B900" s="402" t="s">
        <v>585</v>
      </c>
      <c r="C900" s="1289">
        <v>0</v>
      </c>
      <c r="D900" s="1256">
        <v>0</v>
      </c>
      <c r="E900" s="1289">
        <v>0</v>
      </c>
      <c r="F900" s="1289">
        <v>0</v>
      </c>
      <c r="G900" s="6"/>
    </row>
    <row r="901" spans="1:7" s="8" customFormat="1" ht="25.5" customHeight="1" x14ac:dyDescent="0.25">
      <c r="A901" s="541"/>
      <c r="B901" s="1259" t="s">
        <v>7</v>
      </c>
      <c r="C901" s="1268">
        <f>SUM(C895:C900)</f>
        <v>0</v>
      </c>
      <c r="D901" s="1268">
        <f t="shared" ref="D901:F901" si="113">SUM(D895:D900)</f>
        <v>26991813.719999999</v>
      </c>
      <c r="E901" s="1268">
        <f t="shared" si="113"/>
        <v>107828907</v>
      </c>
      <c r="F901" s="1268">
        <f t="shared" si="113"/>
        <v>777405620</v>
      </c>
      <c r="G901" s="15"/>
    </row>
    <row r="902" spans="1:7" ht="25.5" customHeight="1" x14ac:dyDescent="0.25">
      <c r="A902" s="543">
        <v>2305</v>
      </c>
      <c r="B902" s="392" t="s">
        <v>71</v>
      </c>
      <c r="C902" s="1261"/>
      <c r="D902" s="1261"/>
      <c r="E902" s="1261"/>
      <c r="F902" s="1261"/>
      <c r="G902" s="6"/>
    </row>
    <row r="903" spans="1:7" ht="25.5" customHeight="1" x14ac:dyDescent="0.25">
      <c r="A903" s="543">
        <v>230501</v>
      </c>
      <c r="B903" s="392" t="s">
        <v>72</v>
      </c>
      <c r="C903" s="1261"/>
      <c r="D903" s="1261"/>
      <c r="E903" s="1261"/>
      <c r="F903" s="1261"/>
      <c r="G903" s="6"/>
    </row>
    <row r="904" spans="1:7" s="23" customFormat="1" ht="21" customHeight="1" x14ac:dyDescent="0.25">
      <c r="A904" s="539">
        <v>23050116</v>
      </c>
      <c r="B904" s="398" t="s">
        <v>578</v>
      </c>
      <c r="C904" s="1289">
        <v>0</v>
      </c>
      <c r="D904" s="1256">
        <v>0</v>
      </c>
      <c r="E904" s="1289">
        <v>0</v>
      </c>
      <c r="F904" s="1289">
        <v>0</v>
      </c>
      <c r="G904" s="24"/>
    </row>
    <row r="905" spans="1:7" ht="21" customHeight="1" x14ac:dyDescent="0.25">
      <c r="A905" s="539">
        <v>23050146</v>
      </c>
      <c r="B905" s="402" t="s">
        <v>885</v>
      </c>
      <c r="C905" s="1289">
        <v>0</v>
      </c>
      <c r="D905" s="1256">
        <v>0</v>
      </c>
      <c r="E905" s="1289">
        <v>0</v>
      </c>
      <c r="F905" s="1289">
        <v>0</v>
      </c>
      <c r="G905" s="6"/>
    </row>
    <row r="906" spans="1:7" ht="21" customHeight="1" x14ac:dyDescent="0.25">
      <c r="A906" s="539">
        <v>23050185</v>
      </c>
      <c r="B906" s="398" t="s">
        <v>736</v>
      </c>
      <c r="C906" s="1289">
        <v>0</v>
      </c>
      <c r="D906" s="1256">
        <v>0</v>
      </c>
      <c r="E906" s="1289">
        <v>2450000</v>
      </c>
      <c r="F906" s="1289">
        <v>0</v>
      </c>
      <c r="G906" s="6"/>
    </row>
    <row r="907" spans="1:7" ht="27.75" customHeight="1" x14ac:dyDescent="0.25">
      <c r="A907" s="539">
        <v>23050195</v>
      </c>
      <c r="B907" s="402" t="s">
        <v>178</v>
      </c>
      <c r="C907" s="592">
        <v>0</v>
      </c>
      <c r="D907" s="1256">
        <v>0</v>
      </c>
      <c r="E907" s="1289">
        <v>2061594595</v>
      </c>
      <c r="F907" s="1289">
        <v>2871121121</v>
      </c>
      <c r="G907" s="6"/>
    </row>
    <row r="908" spans="1:7" s="23" customFormat="1" ht="33" customHeight="1" x14ac:dyDescent="0.25">
      <c r="A908" s="539">
        <v>23050196</v>
      </c>
      <c r="B908" s="398" t="s">
        <v>1089</v>
      </c>
      <c r="C908" s="592">
        <v>0</v>
      </c>
      <c r="D908" s="1256">
        <v>2506613</v>
      </c>
      <c r="E908" s="1289">
        <v>500000000</v>
      </c>
      <c r="F908" s="1266">
        <v>1700000000</v>
      </c>
      <c r="G908" s="24"/>
    </row>
    <row r="909" spans="1:7" ht="29.25" customHeight="1" x14ac:dyDescent="0.25">
      <c r="A909" s="539">
        <v>23050197</v>
      </c>
      <c r="B909" s="402" t="s">
        <v>385</v>
      </c>
      <c r="C909" s="1266">
        <v>0</v>
      </c>
      <c r="D909" s="1256">
        <v>0</v>
      </c>
      <c r="E909" s="1266">
        <v>0</v>
      </c>
      <c r="F909" s="1289">
        <v>0</v>
      </c>
      <c r="G909" s="6"/>
    </row>
    <row r="910" spans="1:7" ht="29.25" customHeight="1" x14ac:dyDescent="0.25">
      <c r="A910" s="539">
        <v>23050198</v>
      </c>
      <c r="B910" s="402" t="s">
        <v>226</v>
      </c>
      <c r="C910" s="1266">
        <v>0</v>
      </c>
      <c r="D910" s="1256">
        <v>0</v>
      </c>
      <c r="E910" s="1266">
        <v>0</v>
      </c>
      <c r="F910" s="1289">
        <v>0</v>
      </c>
      <c r="G910" s="6"/>
    </row>
    <row r="911" spans="1:7" ht="29.25" customHeight="1" x14ac:dyDescent="0.25">
      <c r="A911" s="539">
        <v>23050199</v>
      </c>
      <c r="B911" s="402" t="s">
        <v>75</v>
      </c>
      <c r="C911" s="1266">
        <v>0</v>
      </c>
      <c r="D911" s="1256">
        <v>0</v>
      </c>
      <c r="E911" s="1266">
        <v>10000000</v>
      </c>
      <c r="F911" s="1289">
        <v>100000000</v>
      </c>
      <c r="G911" s="6"/>
    </row>
    <row r="912" spans="1:7" ht="29.25" customHeight="1" x14ac:dyDescent="0.25">
      <c r="A912" s="539">
        <v>23050226</v>
      </c>
      <c r="B912" s="402" t="s">
        <v>824</v>
      </c>
      <c r="C912" s="1266">
        <v>0</v>
      </c>
      <c r="D912" s="1256">
        <v>0</v>
      </c>
      <c r="E912" s="1266">
        <v>51350663</v>
      </c>
      <c r="F912" s="1289">
        <v>0</v>
      </c>
      <c r="G912" s="6"/>
    </row>
    <row r="913" spans="1:7" s="8" customFormat="1" ht="24" customHeight="1" x14ac:dyDescent="0.25">
      <c r="A913" s="541"/>
      <c r="B913" s="1259" t="s">
        <v>7</v>
      </c>
      <c r="C913" s="1268">
        <f>SUM(C904:C912)</f>
        <v>0</v>
      </c>
      <c r="D913" s="1268">
        <f t="shared" ref="D913:F913" si="114">SUM(D904:D912)</f>
        <v>2506613</v>
      </c>
      <c r="E913" s="1268">
        <f t="shared" si="114"/>
        <v>2625395258</v>
      </c>
      <c r="F913" s="1268">
        <f t="shared" si="114"/>
        <v>4671121121</v>
      </c>
      <c r="G913" s="15"/>
    </row>
    <row r="914" spans="1:7" s="8" customFormat="1" ht="24" customHeight="1" x14ac:dyDescent="0.25">
      <c r="A914" s="541"/>
      <c r="B914" s="473" t="s">
        <v>73</v>
      </c>
      <c r="C914" s="1268">
        <f>SUM(C878,C892,C901,C913)</f>
        <v>127344914</v>
      </c>
      <c r="D914" s="1268">
        <f t="shared" ref="D914:F914" si="115">SUM(D878,D892,D901,D913)</f>
        <v>30398426.719999999</v>
      </c>
      <c r="E914" s="1268">
        <f t="shared" si="115"/>
        <v>2815424165</v>
      </c>
      <c r="F914" s="1268">
        <f t="shared" si="115"/>
        <v>5774180147</v>
      </c>
      <c r="G914" s="15"/>
    </row>
    <row r="915" spans="1:7" ht="25.5" customHeight="1" x14ac:dyDescent="0.25">
      <c r="A915" s="535">
        <v>23</v>
      </c>
      <c r="B915" s="463" t="s">
        <v>61</v>
      </c>
      <c r="C915" s="1266"/>
      <c r="D915" s="1266"/>
      <c r="E915" s="1266"/>
      <c r="F915" s="1267"/>
      <c r="G915" s="6"/>
    </row>
    <row r="916" spans="1:7" s="7" customFormat="1" ht="39.75" customHeight="1" x14ac:dyDescent="0.4">
      <c r="A916" s="537" t="s">
        <v>188</v>
      </c>
      <c r="B916" s="583" t="s">
        <v>375</v>
      </c>
      <c r="C916" s="1266"/>
      <c r="D916" s="1266"/>
      <c r="E916" s="1266"/>
      <c r="F916" s="1267"/>
      <c r="G916" s="375"/>
    </row>
    <row r="917" spans="1:7" ht="25.5" customHeight="1" x14ac:dyDescent="0.25">
      <c r="A917" s="538">
        <v>2301</v>
      </c>
      <c r="B917" s="392" t="s">
        <v>183</v>
      </c>
      <c r="C917" s="1255"/>
      <c r="D917" s="1255"/>
      <c r="E917" s="1255"/>
      <c r="F917" s="1255"/>
      <c r="G917" s="6"/>
    </row>
    <row r="918" spans="1:7" ht="25.5" customHeight="1" x14ac:dyDescent="0.25">
      <c r="A918" s="538">
        <v>230101</v>
      </c>
      <c r="B918" s="392" t="s">
        <v>184</v>
      </c>
      <c r="C918" s="1255"/>
      <c r="D918" s="1255"/>
      <c r="E918" s="1255"/>
      <c r="F918" s="1255"/>
      <c r="G918" s="6"/>
    </row>
    <row r="919" spans="1:7" s="23" customFormat="1" ht="45.75" customHeight="1" x14ac:dyDescent="0.25">
      <c r="A919" s="539">
        <v>23010105</v>
      </c>
      <c r="B919" s="396" t="s">
        <v>952</v>
      </c>
      <c r="C919" s="1256">
        <v>0</v>
      </c>
      <c r="D919" s="1256">
        <v>0</v>
      </c>
      <c r="E919" s="1256">
        <v>0</v>
      </c>
      <c r="F919" s="1256">
        <v>0</v>
      </c>
      <c r="G919" s="24"/>
    </row>
    <row r="920" spans="1:7" ht="37.5" customHeight="1" x14ac:dyDescent="0.25">
      <c r="A920" s="539">
        <v>23010113</v>
      </c>
      <c r="B920" s="412" t="s">
        <v>953</v>
      </c>
      <c r="C920" s="1256">
        <v>0</v>
      </c>
      <c r="D920" s="1256">
        <v>500000</v>
      </c>
      <c r="E920" s="1256">
        <v>1000000</v>
      </c>
      <c r="F920" s="1307">
        <v>6363000</v>
      </c>
      <c r="G920" s="6"/>
    </row>
    <row r="921" spans="1:7" ht="34.5" customHeight="1" x14ac:dyDescent="0.25">
      <c r="A921" s="539">
        <v>23010124</v>
      </c>
      <c r="B921" s="396" t="s">
        <v>954</v>
      </c>
      <c r="C921" s="1256">
        <v>0</v>
      </c>
      <c r="D921" s="1256">
        <v>0</v>
      </c>
      <c r="E921" s="1256">
        <v>0</v>
      </c>
      <c r="F921" s="1307">
        <v>5500000</v>
      </c>
      <c r="G921" s="6"/>
    </row>
    <row r="922" spans="1:7" ht="36.75" customHeight="1" x14ac:dyDescent="0.25">
      <c r="A922" s="540">
        <v>23010145</v>
      </c>
      <c r="B922" s="402" t="s">
        <v>955</v>
      </c>
      <c r="C922" s="1256">
        <v>0</v>
      </c>
      <c r="D922" s="1256">
        <v>0</v>
      </c>
      <c r="E922" s="1256">
        <v>0</v>
      </c>
      <c r="F922" s="1256">
        <v>0</v>
      </c>
      <c r="G922" s="6"/>
    </row>
    <row r="923" spans="1:7" ht="26.25" customHeight="1" x14ac:dyDescent="0.25">
      <c r="A923" s="539">
        <v>23010153</v>
      </c>
      <c r="B923" s="570" t="s">
        <v>15</v>
      </c>
      <c r="C923" s="1256">
        <v>0</v>
      </c>
      <c r="D923" s="1256">
        <v>0</v>
      </c>
      <c r="E923" s="1256">
        <v>0</v>
      </c>
      <c r="F923" s="1256">
        <v>0</v>
      </c>
      <c r="G923" s="6"/>
    </row>
    <row r="924" spans="1:7" ht="28.5" customHeight="1" x14ac:dyDescent="0.25">
      <c r="A924" s="539">
        <v>23010163</v>
      </c>
      <c r="B924" s="396" t="s">
        <v>800</v>
      </c>
      <c r="C924" s="1256">
        <v>0</v>
      </c>
      <c r="D924" s="1256">
        <v>0</v>
      </c>
      <c r="E924" s="1256">
        <v>0</v>
      </c>
      <c r="F924" s="1256">
        <v>0</v>
      </c>
      <c r="G924" s="6"/>
    </row>
    <row r="925" spans="1:7" ht="26.25" customHeight="1" x14ac:dyDescent="0.25">
      <c r="A925" s="539">
        <v>23010168</v>
      </c>
      <c r="B925" s="396" t="s">
        <v>802</v>
      </c>
      <c r="C925" s="1256">
        <v>0</v>
      </c>
      <c r="D925" s="1256">
        <v>0</v>
      </c>
      <c r="E925" s="1256">
        <v>0</v>
      </c>
      <c r="F925" s="1256">
        <v>0</v>
      </c>
      <c r="G925" s="6"/>
    </row>
    <row r="926" spans="1:7" s="8" customFormat="1" ht="25.5" customHeight="1" x14ac:dyDescent="0.25">
      <c r="A926" s="541"/>
      <c r="B926" s="1259" t="s">
        <v>7</v>
      </c>
      <c r="C926" s="1268">
        <f>SUM(C919:C925)</f>
        <v>0</v>
      </c>
      <c r="D926" s="1268">
        <f>SUM(D919:D925)</f>
        <v>500000</v>
      </c>
      <c r="E926" s="1268">
        <f>SUM(E919:E925)</f>
        <v>1000000</v>
      </c>
      <c r="F926" s="1268">
        <f t="shared" ref="F926" si="116">SUM(F919:F925)</f>
        <v>11863000</v>
      </c>
      <c r="G926" s="15"/>
    </row>
    <row r="927" spans="1:7" ht="25.5" customHeight="1" x14ac:dyDescent="0.25">
      <c r="A927" s="538">
        <v>2302</v>
      </c>
      <c r="B927" s="392" t="s">
        <v>172</v>
      </c>
      <c r="C927" s="1261"/>
      <c r="D927" s="1261"/>
      <c r="E927" s="1261"/>
      <c r="F927" s="1261"/>
      <c r="G927" s="6"/>
    </row>
    <row r="928" spans="1:7" ht="35.25" customHeight="1" x14ac:dyDescent="0.25">
      <c r="A928" s="538">
        <v>230201</v>
      </c>
      <c r="B928" s="392" t="s">
        <v>171</v>
      </c>
      <c r="C928" s="1261"/>
      <c r="D928" s="1261"/>
      <c r="E928" s="1261"/>
      <c r="F928" s="1261"/>
      <c r="G928" s="6"/>
    </row>
    <row r="929" spans="1:7" ht="22.5" customHeight="1" x14ac:dyDescent="0.25">
      <c r="A929" s="539">
        <v>23020102</v>
      </c>
      <c r="B929" s="398" t="s">
        <v>554</v>
      </c>
      <c r="C929" s="1256">
        <v>0</v>
      </c>
      <c r="D929" s="1256">
        <v>0</v>
      </c>
      <c r="E929" s="1256">
        <v>0</v>
      </c>
      <c r="F929" s="1307">
        <v>0</v>
      </c>
      <c r="G929" s="6"/>
    </row>
    <row r="930" spans="1:7" s="23" customFormat="1" ht="22.5" customHeight="1" x14ac:dyDescent="0.25">
      <c r="A930" s="540">
        <v>23020104</v>
      </c>
      <c r="B930" s="398" t="s">
        <v>535</v>
      </c>
      <c r="C930" s="1256">
        <v>0</v>
      </c>
      <c r="D930" s="1256">
        <v>42750770</v>
      </c>
      <c r="E930" s="1307">
        <v>120000000</v>
      </c>
      <c r="F930" s="1307">
        <v>120000000</v>
      </c>
      <c r="G930" s="24"/>
    </row>
    <row r="931" spans="1:7" ht="22.5" customHeight="1" x14ac:dyDescent="0.25">
      <c r="A931" s="539">
        <v>23020105</v>
      </c>
      <c r="B931" s="412" t="s">
        <v>523</v>
      </c>
      <c r="C931" s="1256">
        <v>0</v>
      </c>
      <c r="D931" s="1256">
        <v>0</v>
      </c>
      <c r="E931" s="1256">
        <v>0</v>
      </c>
      <c r="F931" s="1307">
        <v>15000000</v>
      </c>
      <c r="G931" s="6"/>
    </row>
    <row r="932" spans="1:7" s="23" customFormat="1" ht="22.5" customHeight="1" x14ac:dyDescent="0.25">
      <c r="A932" s="539">
        <v>23020107</v>
      </c>
      <c r="B932" s="398" t="s">
        <v>3039</v>
      </c>
      <c r="C932" s="1256">
        <v>0</v>
      </c>
      <c r="D932" s="1256">
        <v>0</v>
      </c>
      <c r="E932" s="1256">
        <v>0</v>
      </c>
      <c r="F932" s="1307">
        <v>40000000</v>
      </c>
      <c r="G932" s="24"/>
    </row>
    <row r="933" spans="1:7" s="529" customFormat="1" ht="30" x14ac:dyDescent="0.2">
      <c r="A933" s="539">
        <v>23020111</v>
      </c>
      <c r="B933" s="591" t="s">
        <v>1445</v>
      </c>
      <c r="C933" s="1256">
        <v>0</v>
      </c>
      <c r="D933" s="1256">
        <v>0</v>
      </c>
      <c r="E933" s="1256">
        <v>0</v>
      </c>
      <c r="F933" s="1198">
        <v>32169500</v>
      </c>
    </row>
    <row r="934" spans="1:7" s="529" customFormat="1" ht="45" x14ac:dyDescent="0.2">
      <c r="A934" s="539">
        <v>23020118</v>
      </c>
      <c r="B934" s="591" t="s">
        <v>1446</v>
      </c>
      <c r="C934" s="1256">
        <v>0</v>
      </c>
      <c r="D934" s="1256">
        <v>0</v>
      </c>
      <c r="E934" s="1256">
        <v>0</v>
      </c>
      <c r="F934" s="1199">
        <v>89493000</v>
      </c>
    </row>
    <row r="935" spans="1:7" s="23" customFormat="1" ht="51.75" customHeight="1" x14ac:dyDescent="0.25">
      <c r="A935" s="539">
        <v>23020131</v>
      </c>
      <c r="B935" s="398" t="s">
        <v>675</v>
      </c>
      <c r="C935" s="1256">
        <v>0</v>
      </c>
      <c r="D935" s="1256">
        <v>0</v>
      </c>
      <c r="E935" s="1256">
        <v>0</v>
      </c>
      <c r="F935" s="1307">
        <v>0</v>
      </c>
      <c r="G935" s="24"/>
    </row>
    <row r="936" spans="1:7" s="23" customFormat="1" ht="27.75" customHeight="1" x14ac:dyDescent="0.25">
      <c r="A936" s="540">
        <v>23020133</v>
      </c>
      <c r="B936" s="560" t="s">
        <v>2985</v>
      </c>
      <c r="C936" s="1256">
        <v>0</v>
      </c>
      <c r="D936" s="1256">
        <v>0</v>
      </c>
      <c r="E936" s="1256">
        <v>0</v>
      </c>
      <c r="F936" s="1307">
        <v>0</v>
      </c>
      <c r="G936" s="24"/>
    </row>
    <row r="937" spans="1:7" ht="30.75" customHeight="1" x14ac:dyDescent="0.25">
      <c r="A937" s="540">
        <v>23020135</v>
      </c>
      <c r="B937" s="560" t="s">
        <v>3050</v>
      </c>
      <c r="C937" s="1256">
        <v>0</v>
      </c>
      <c r="D937" s="1256">
        <v>0</v>
      </c>
      <c r="E937" s="1256">
        <v>0</v>
      </c>
      <c r="F937" s="1307">
        <v>20000000</v>
      </c>
      <c r="G937" s="6"/>
    </row>
    <row r="938" spans="1:7" s="23" customFormat="1" ht="27" customHeight="1" x14ac:dyDescent="0.25">
      <c r="A938" s="539">
        <v>23020153</v>
      </c>
      <c r="B938" s="398" t="s">
        <v>763</v>
      </c>
      <c r="C938" s="1256">
        <v>0</v>
      </c>
      <c r="D938" s="1256">
        <v>0</v>
      </c>
      <c r="E938" s="1256">
        <v>0</v>
      </c>
      <c r="F938" s="1307">
        <v>50400000</v>
      </c>
      <c r="G938" s="24"/>
    </row>
    <row r="939" spans="1:7" s="23" customFormat="1" ht="30" customHeight="1" x14ac:dyDescent="0.25">
      <c r="A939" s="539">
        <v>23020165</v>
      </c>
      <c r="B939" s="402" t="s">
        <v>376</v>
      </c>
      <c r="C939" s="1256">
        <v>181404228</v>
      </c>
      <c r="D939" s="1256">
        <v>158428882</v>
      </c>
      <c r="E939" s="592">
        <v>336734391</v>
      </c>
      <c r="F939" s="1307">
        <v>132499656.7</v>
      </c>
      <c r="G939" s="24"/>
    </row>
    <row r="940" spans="1:7" ht="56.25" customHeight="1" x14ac:dyDescent="0.25">
      <c r="A940" s="539">
        <v>23020176</v>
      </c>
      <c r="B940" s="398" t="s">
        <v>3060</v>
      </c>
      <c r="C940" s="1308">
        <v>0</v>
      </c>
      <c r="D940" s="1308">
        <v>0</v>
      </c>
      <c r="E940" s="1308">
        <v>0</v>
      </c>
      <c r="F940" s="1307">
        <v>1234390511</v>
      </c>
      <c r="G940" s="6"/>
    </row>
    <row r="941" spans="1:7" ht="27.75" customHeight="1" x14ac:dyDescent="0.25">
      <c r="A941" s="539">
        <v>23020300</v>
      </c>
      <c r="B941" s="413" t="s">
        <v>785</v>
      </c>
      <c r="C941" s="1308">
        <v>0</v>
      </c>
      <c r="D941" s="1308">
        <v>0</v>
      </c>
      <c r="E941" s="1308">
        <v>78032510</v>
      </c>
      <c r="F941" s="1307">
        <v>115075411</v>
      </c>
      <c r="G941" s="6"/>
    </row>
    <row r="942" spans="1:7" s="8" customFormat="1" ht="25.5" customHeight="1" x14ac:dyDescent="0.25">
      <c r="A942" s="541"/>
      <c r="B942" s="1259" t="s">
        <v>7</v>
      </c>
      <c r="C942" s="1268">
        <f>SUM(C929:C941)</f>
        <v>181404228</v>
      </c>
      <c r="D942" s="1268">
        <f t="shared" ref="D942:F942" si="117">SUM(D929:D941)</f>
        <v>201179652</v>
      </c>
      <c r="E942" s="1268">
        <f t="shared" si="117"/>
        <v>534766901</v>
      </c>
      <c r="F942" s="1268">
        <f t="shared" si="117"/>
        <v>1849028078.7</v>
      </c>
      <c r="G942" s="15"/>
    </row>
    <row r="943" spans="1:7" ht="25.5" customHeight="1" x14ac:dyDescent="0.25">
      <c r="A943" s="543">
        <v>2303</v>
      </c>
      <c r="B943" s="392" t="s">
        <v>173</v>
      </c>
      <c r="C943" s="1261"/>
      <c r="D943" s="1261"/>
      <c r="E943" s="1261"/>
      <c r="F943" s="1261"/>
      <c r="G943" s="6"/>
    </row>
    <row r="944" spans="1:7" ht="34.5" customHeight="1" x14ac:dyDescent="0.25">
      <c r="A944" s="543">
        <v>230301</v>
      </c>
      <c r="B944" s="392" t="s">
        <v>174</v>
      </c>
      <c r="C944" s="1261"/>
      <c r="D944" s="1261"/>
      <c r="E944" s="1261"/>
      <c r="F944" s="1261"/>
      <c r="G944" s="6"/>
    </row>
    <row r="945" spans="1:7" ht="26.45" customHeight="1" x14ac:dyDescent="0.25">
      <c r="A945" s="539">
        <v>23030101</v>
      </c>
      <c r="B945" s="412" t="s">
        <v>801</v>
      </c>
      <c r="C945" s="1308">
        <v>0</v>
      </c>
      <c r="D945" s="1308">
        <v>0</v>
      </c>
      <c r="E945" s="1308">
        <v>0</v>
      </c>
      <c r="F945" s="1307">
        <v>20000000</v>
      </c>
      <c r="G945" s="6"/>
    </row>
    <row r="946" spans="1:7" ht="26.25" customHeight="1" x14ac:dyDescent="0.25">
      <c r="A946" s="539">
        <v>23030121</v>
      </c>
      <c r="B946" s="560" t="s">
        <v>740</v>
      </c>
      <c r="C946" s="1308">
        <v>0</v>
      </c>
      <c r="D946" s="1308">
        <v>0</v>
      </c>
      <c r="E946" s="1308">
        <v>0</v>
      </c>
      <c r="F946" s="1307">
        <v>50000000</v>
      </c>
      <c r="G946" s="6"/>
    </row>
    <row r="947" spans="1:7" s="8" customFormat="1" ht="25.5" customHeight="1" x14ac:dyDescent="0.25">
      <c r="A947" s="541"/>
      <c r="B947" s="1259" t="s">
        <v>7</v>
      </c>
      <c r="C947" s="1268">
        <f>SUM(C945:C946)</f>
        <v>0</v>
      </c>
      <c r="D947" s="1268">
        <f>SUM(D945:D946)</f>
        <v>0</v>
      </c>
      <c r="E947" s="1268">
        <f>SUM(E945:E946)</f>
        <v>0</v>
      </c>
      <c r="F947" s="1268">
        <f t="shared" ref="F947" si="118">SUM(F945:F946)</f>
        <v>70000000</v>
      </c>
      <c r="G947" s="15"/>
    </row>
    <row r="948" spans="1:7" ht="25.5" customHeight="1" x14ac:dyDescent="0.25">
      <c r="A948" s="543">
        <v>2305</v>
      </c>
      <c r="B948" s="392" t="s">
        <v>71</v>
      </c>
      <c r="C948" s="1261"/>
      <c r="D948" s="1261"/>
      <c r="E948" s="1261"/>
      <c r="F948" s="1261"/>
      <c r="G948" s="6"/>
    </row>
    <row r="949" spans="1:7" ht="25.5" customHeight="1" x14ac:dyDescent="0.25">
      <c r="A949" s="543">
        <v>230501</v>
      </c>
      <c r="B949" s="392" t="s">
        <v>72</v>
      </c>
      <c r="C949" s="1261"/>
      <c r="D949" s="1261"/>
      <c r="E949" s="1261"/>
      <c r="F949" s="1261"/>
      <c r="G949" s="6"/>
    </row>
    <row r="950" spans="1:7" s="23" customFormat="1" ht="23.45" customHeight="1" x14ac:dyDescent="0.25">
      <c r="A950" s="540">
        <v>23050102</v>
      </c>
      <c r="B950" s="398" t="s">
        <v>604</v>
      </c>
      <c r="C950" s="1308">
        <v>0</v>
      </c>
      <c r="D950" s="1308">
        <v>0</v>
      </c>
      <c r="E950" s="1308">
        <v>0</v>
      </c>
      <c r="F950" s="1307">
        <v>6000000</v>
      </c>
      <c r="G950" s="24"/>
    </row>
    <row r="951" spans="1:7" s="23" customFormat="1" ht="22.15" customHeight="1" x14ac:dyDescent="0.25">
      <c r="A951" s="540">
        <v>23050146</v>
      </c>
      <c r="B951" s="398" t="s">
        <v>762</v>
      </c>
      <c r="C951" s="1308">
        <v>0</v>
      </c>
      <c r="D951" s="1308">
        <v>0</v>
      </c>
      <c r="E951" s="1308">
        <v>0</v>
      </c>
      <c r="F951" s="1307">
        <v>0</v>
      </c>
      <c r="G951" s="24"/>
    </row>
    <row r="952" spans="1:7" s="23" customFormat="1" ht="34.5" customHeight="1" x14ac:dyDescent="0.25">
      <c r="A952" s="540">
        <v>23050186</v>
      </c>
      <c r="B952" s="398" t="s">
        <v>764</v>
      </c>
      <c r="C952" s="1308">
        <v>0</v>
      </c>
      <c r="D952" s="1308">
        <v>0</v>
      </c>
      <c r="E952" s="1308">
        <v>0</v>
      </c>
      <c r="F952" s="1307">
        <v>44253245</v>
      </c>
      <c r="G952" s="24"/>
    </row>
    <row r="953" spans="1:7" s="23" customFormat="1" ht="24.75" customHeight="1" x14ac:dyDescent="0.25">
      <c r="A953" s="540">
        <v>23050187</v>
      </c>
      <c r="B953" s="398" t="s">
        <v>765</v>
      </c>
      <c r="C953" s="1308">
        <v>0</v>
      </c>
      <c r="D953" s="1308">
        <v>0</v>
      </c>
      <c r="E953" s="1308">
        <v>5000000</v>
      </c>
      <c r="F953" s="1307">
        <v>50000000</v>
      </c>
      <c r="G953" s="24"/>
    </row>
    <row r="954" spans="1:7" ht="24.75" customHeight="1" x14ac:dyDescent="0.25">
      <c r="A954" s="539">
        <v>23050202</v>
      </c>
      <c r="B954" s="402" t="s">
        <v>18</v>
      </c>
      <c r="C954" s="1308">
        <v>0</v>
      </c>
      <c r="D954" s="1308">
        <v>0</v>
      </c>
      <c r="E954" s="1308">
        <v>0</v>
      </c>
      <c r="F954" s="1307">
        <v>10000000</v>
      </c>
      <c r="G954" s="6"/>
    </row>
    <row r="955" spans="1:7" ht="24.75" customHeight="1" x14ac:dyDescent="0.25">
      <c r="A955" s="539">
        <v>23050203</v>
      </c>
      <c r="B955" s="402" t="s">
        <v>19</v>
      </c>
      <c r="C955" s="1308">
        <v>0</v>
      </c>
      <c r="D955" s="1308">
        <v>0</v>
      </c>
      <c r="E955" s="1308">
        <v>0</v>
      </c>
      <c r="F955" s="1308">
        <v>0</v>
      </c>
      <c r="G955" s="6"/>
    </row>
    <row r="956" spans="1:7" ht="29.25" customHeight="1" x14ac:dyDescent="0.25">
      <c r="A956" s="539">
        <v>23050204</v>
      </c>
      <c r="B956" s="402" t="s">
        <v>20</v>
      </c>
      <c r="C956" s="1308">
        <v>0</v>
      </c>
      <c r="D956" s="1256">
        <v>7990000</v>
      </c>
      <c r="E956" s="1308">
        <v>20000000</v>
      </c>
      <c r="F956" s="1307">
        <v>450000000</v>
      </c>
      <c r="G956" s="6"/>
    </row>
    <row r="957" spans="1:7" s="23" customFormat="1" ht="29.25" customHeight="1" x14ac:dyDescent="0.25">
      <c r="A957" s="540">
        <v>23050205</v>
      </c>
      <c r="B957" s="398" t="s">
        <v>46</v>
      </c>
      <c r="C957" s="1308">
        <v>0</v>
      </c>
      <c r="D957" s="1256">
        <v>53717399</v>
      </c>
      <c r="E957" s="1308">
        <v>122230440</v>
      </c>
      <c r="F957" s="1308">
        <v>0</v>
      </c>
      <c r="G957" s="24"/>
    </row>
    <row r="958" spans="1:7" s="23" customFormat="1" ht="29.25" customHeight="1" x14ac:dyDescent="0.25">
      <c r="A958" s="540">
        <v>23050206</v>
      </c>
      <c r="B958" s="398" t="s">
        <v>617</v>
      </c>
      <c r="C958" s="1308">
        <v>0</v>
      </c>
      <c r="D958" s="1256">
        <v>95932750</v>
      </c>
      <c r="E958" s="1308">
        <v>110000000</v>
      </c>
      <c r="F958" s="1307">
        <v>350000000</v>
      </c>
      <c r="G958" s="24"/>
    </row>
    <row r="959" spans="1:7" ht="38.25" customHeight="1" x14ac:dyDescent="0.25">
      <c r="A959" s="539">
        <v>23050207</v>
      </c>
      <c r="B959" s="402" t="s">
        <v>16</v>
      </c>
      <c r="C959" s="1308">
        <v>44122400</v>
      </c>
      <c r="D959" s="1256">
        <v>569000</v>
      </c>
      <c r="E959" s="1308">
        <v>10000000</v>
      </c>
      <c r="F959" s="1307">
        <v>500000000</v>
      </c>
      <c r="G959" s="6"/>
    </row>
    <row r="960" spans="1:7" s="8" customFormat="1" ht="22.9" customHeight="1" x14ac:dyDescent="0.25">
      <c r="A960" s="541"/>
      <c r="B960" s="1259" t="s">
        <v>7</v>
      </c>
      <c r="C960" s="1268">
        <f>SUM(C950:C959)</f>
        <v>44122400</v>
      </c>
      <c r="D960" s="1268">
        <f t="shared" ref="D960:F960" si="119">SUM(D950:D959)</f>
        <v>158209149</v>
      </c>
      <c r="E960" s="1268">
        <f t="shared" si="119"/>
        <v>267230440</v>
      </c>
      <c r="F960" s="1268">
        <f t="shared" si="119"/>
        <v>1410253245</v>
      </c>
      <c r="G960" s="15"/>
    </row>
    <row r="961" spans="1:7" s="8" customFormat="1" ht="22.15" customHeight="1" x14ac:dyDescent="0.25">
      <c r="A961" s="541"/>
      <c r="B961" s="1259" t="s">
        <v>73</v>
      </c>
      <c r="C961" s="1268">
        <f>SUM(C926,C942,C947,C960)</f>
        <v>225526628</v>
      </c>
      <c r="D961" s="1268">
        <f t="shared" ref="D961:F961" si="120">SUM(D926,D942,D947,D960)</f>
        <v>359888801</v>
      </c>
      <c r="E961" s="1268">
        <f t="shared" si="120"/>
        <v>802997341</v>
      </c>
      <c r="F961" s="1268">
        <f t="shared" si="120"/>
        <v>3341144323.6999998</v>
      </c>
      <c r="G961" s="15"/>
    </row>
    <row r="962" spans="1:7" ht="25.5" customHeight="1" x14ac:dyDescent="0.25">
      <c r="A962" s="535">
        <v>23</v>
      </c>
      <c r="B962" s="463" t="s">
        <v>61</v>
      </c>
      <c r="C962" s="1266"/>
      <c r="D962" s="1266"/>
      <c r="E962" s="1266"/>
      <c r="F962" s="1267"/>
      <c r="G962" s="6"/>
    </row>
    <row r="963" spans="1:7" s="7" customFormat="1" ht="25.5" customHeight="1" x14ac:dyDescent="0.4">
      <c r="A963" s="537" t="s">
        <v>153</v>
      </c>
      <c r="B963" s="1284" t="s">
        <v>120</v>
      </c>
      <c r="C963" s="1266"/>
      <c r="D963" s="1266"/>
      <c r="E963" s="1266"/>
      <c r="F963" s="1267"/>
      <c r="G963" s="375"/>
    </row>
    <row r="964" spans="1:7" ht="25.5" customHeight="1" x14ac:dyDescent="0.25">
      <c r="A964" s="538">
        <v>2301</v>
      </c>
      <c r="B964" s="392" t="s">
        <v>183</v>
      </c>
      <c r="C964" s="1255"/>
      <c r="D964" s="1255"/>
      <c r="E964" s="1255"/>
      <c r="F964" s="1255"/>
      <c r="G964" s="6"/>
    </row>
    <row r="965" spans="1:7" ht="25.5" customHeight="1" x14ac:dyDescent="0.25">
      <c r="A965" s="538">
        <v>230101</v>
      </c>
      <c r="B965" s="392" t="s">
        <v>184</v>
      </c>
      <c r="C965" s="1255"/>
      <c r="D965" s="1255"/>
      <c r="E965" s="1255"/>
      <c r="F965" s="1255"/>
      <c r="G965" s="6"/>
    </row>
    <row r="966" spans="1:7" ht="22.5" customHeight="1" x14ac:dyDescent="0.25">
      <c r="A966" s="539">
        <v>23010104</v>
      </c>
      <c r="B966" s="560" t="s">
        <v>716</v>
      </c>
      <c r="C966" s="1256">
        <v>0</v>
      </c>
      <c r="D966" s="1256">
        <v>0</v>
      </c>
      <c r="E966" s="1266">
        <v>0</v>
      </c>
      <c r="F966" s="1256">
        <v>0</v>
      </c>
      <c r="G966" s="6"/>
    </row>
    <row r="967" spans="1:7" ht="22.5" customHeight="1" x14ac:dyDescent="0.25">
      <c r="A967" s="539">
        <v>23010105</v>
      </c>
      <c r="B967" s="402" t="s">
        <v>655</v>
      </c>
      <c r="C967" s="1256">
        <v>0</v>
      </c>
      <c r="D967" s="1256">
        <v>0</v>
      </c>
      <c r="E967" s="1266">
        <v>0</v>
      </c>
      <c r="F967" s="1256">
        <v>0</v>
      </c>
      <c r="G967" s="6"/>
    </row>
    <row r="968" spans="1:7" ht="22.5" customHeight="1" x14ac:dyDescent="0.25">
      <c r="A968" s="539">
        <v>23010106</v>
      </c>
      <c r="B968" s="560" t="s">
        <v>721</v>
      </c>
      <c r="C968" s="1256">
        <v>0</v>
      </c>
      <c r="D968" s="1256">
        <v>0</v>
      </c>
      <c r="E968" s="1266">
        <v>0</v>
      </c>
      <c r="F968" s="1256">
        <v>0</v>
      </c>
      <c r="G968" s="6"/>
    </row>
    <row r="969" spans="1:7" ht="24" customHeight="1" x14ac:dyDescent="0.25">
      <c r="A969" s="539">
        <v>23010107</v>
      </c>
      <c r="B969" s="560" t="s">
        <v>743</v>
      </c>
      <c r="C969" s="1256">
        <v>0</v>
      </c>
      <c r="D969" s="1256">
        <v>0</v>
      </c>
      <c r="E969" s="1266">
        <v>0</v>
      </c>
      <c r="F969" s="1256">
        <v>0</v>
      </c>
      <c r="G969" s="6"/>
    </row>
    <row r="970" spans="1:7" ht="24" customHeight="1" x14ac:dyDescent="0.25">
      <c r="A970" s="539">
        <v>23010108</v>
      </c>
      <c r="B970" s="414" t="s">
        <v>656</v>
      </c>
      <c r="C970" s="1256">
        <v>550330</v>
      </c>
      <c r="D970" s="1256">
        <v>0</v>
      </c>
      <c r="E970" s="1266">
        <v>58000000</v>
      </c>
      <c r="F970" s="1256">
        <v>50000000</v>
      </c>
      <c r="G970" s="6"/>
    </row>
    <row r="971" spans="1:7" ht="24" customHeight="1" x14ac:dyDescent="0.25">
      <c r="A971" s="539">
        <v>23010113</v>
      </c>
      <c r="B971" s="560" t="s">
        <v>792</v>
      </c>
      <c r="C971" s="1256">
        <v>0</v>
      </c>
      <c r="D971" s="1256">
        <v>0</v>
      </c>
      <c r="E971" s="1266">
        <v>676000</v>
      </c>
      <c r="F971" s="1256">
        <v>1030000</v>
      </c>
      <c r="G971" s="6"/>
    </row>
    <row r="972" spans="1:7" ht="24" customHeight="1" x14ac:dyDescent="0.25">
      <c r="A972" s="539">
        <v>23010114</v>
      </c>
      <c r="B972" s="560" t="s">
        <v>394</v>
      </c>
      <c r="C972" s="1256">
        <v>0</v>
      </c>
      <c r="D972" s="1256">
        <v>0</v>
      </c>
      <c r="E972" s="1266">
        <v>4320000</v>
      </c>
      <c r="F972" s="1256">
        <v>3000000</v>
      </c>
      <c r="G972" s="6"/>
    </row>
    <row r="973" spans="1:7" ht="24" customHeight="1" x14ac:dyDescent="0.25">
      <c r="A973" s="539">
        <v>23010115</v>
      </c>
      <c r="B973" s="560" t="s">
        <v>505</v>
      </c>
      <c r="C973" s="1256">
        <v>0</v>
      </c>
      <c r="D973" s="1256">
        <v>0</v>
      </c>
      <c r="E973" s="1266">
        <v>690000</v>
      </c>
      <c r="F973" s="1256">
        <v>900000</v>
      </c>
      <c r="G973" s="6"/>
    </row>
    <row r="974" spans="1:7" ht="24" customHeight="1" x14ac:dyDescent="0.25">
      <c r="A974" s="539">
        <v>23010118</v>
      </c>
      <c r="B974" s="560" t="s">
        <v>742</v>
      </c>
      <c r="C974" s="1256">
        <v>0</v>
      </c>
      <c r="D974" s="1256">
        <v>0</v>
      </c>
      <c r="E974" s="1266">
        <v>80000</v>
      </c>
      <c r="F974" s="1256">
        <v>90000</v>
      </c>
      <c r="G974" s="6"/>
    </row>
    <row r="975" spans="1:7" s="23" customFormat="1" ht="24" customHeight="1" x14ac:dyDescent="0.25">
      <c r="A975" s="540">
        <v>23010119</v>
      </c>
      <c r="B975" s="398" t="s">
        <v>650</v>
      </c>
      <c r="C975" s="1256">
        <v>0</v>
      </c>
      <c r="D975" s="1256">
        <v>0</v>
      </c>
      <c r="E975" s="1266">
        <v>3630000</v>
      </c>
      <c r="F975" s="1256">
        <v>5650000</v>
      </c>
      <c r="G975" s="24"/>
    </row>
    <row r="976" spans="1:7" ht="26.25" customHeight="1" x14ac:dyDescent="0.25">
      <c r="A976" s="539">
        <v>23010122</v>
      </c>
      <c r="B976" s="398" t="s">
        <v>478</v>
      </c>
      <c r="C976" s="1256">
        <v>0</v>
      </c>
      <c r="D976" s="1256">
        <v>22000000</v>
      </c>
      <c r="E976" s="1266">
        <v>39000000</v>
      </c>
      <c r="F976" s="1256">
        <v>300000000</v>
      </c>
      <c r="G976" s="6"/>
    </row>
    <row r="977" spans="1:7" ht="25.5" customHeight="1" x14ac:dyDescent="0.25">
      <c r="A977" s="539">
        <v>23010141</v>
      </c>
      <c r="B977" s="560" t="s">
        <v>37</v>
      </c>
      <c r="C977" s="1256">
        <v>0</v>
      </c>
      <c r="D977" s="1256">
        <v>0</v>
      </c>
      <c r="E977" s="1266">
        <v>0</v>
      </c>
      <c r="F977" s="1256">
        <v>0</v>
      </c>
      <c r="G977" s="6"/>
    </row>
    <row r="978" spans="1:7" ht="25.5" customHeight="1" x14ac:dyDescent="0.25">
      <c r="A978" s="539">
        <v>23010159</v>
      </c>
      <c r="B978" s="412" t="s">
        <v>506</v>
      </c>
      <c r="C978" s="1256">
        <v>0</v>
      </c>
      <c r="D978" s="1256">
        <v>0</v>
      </c>
      <c r="E978" s="1266">
        <v>35000000</v>
      </c>
      <c r="F978" s="1256">
        <v>0</v>
      </c>
      <c r="G978" s="6"/>
    </row>
    <row r="979" spans="1:7" ht="33.75" customHeight="1" x14ac:dyDescent="0.25">
      <c r="A979" s="539">
        <v>23010160</v>
      </c>
      <c r="B979" s="414" t="s">
        <v>112</v>
      </c>
      <c r="C979" s="1256">
        <v>0</v>
      </c>
      <c r="D979" s="1256">
        <v>0</v>
      </c>
      <c r="E979" s="1266">
        <v>62860536</v>
      </c>
      <c r="F979" s="1256">
        <v>42988400</v>
      </c>
      <c r="G979" s="6"/>
    </row>
    <row r="980" spans="1:7" ht="23.25" customHeight="1" x14ac:dyDescent="0.25">
      <c r="A980" s="539">
        <v>23010163</v>
      </c>
      <c r="B980" s="560" t="s">
        <v>800</v>
      </c>
      <c r="C980" s="1256">
        <v>0</v>
      </c>
      <c r="D980" s="1256">
        <v>0</v>
      </c>
      <c r="E980" s="1256">
        <v>0</v>
      </c>
      <c r="F980" s="1256">
        <v>211564720</v>
      </c>
      <c r="G980" s="6"/>
    </row>
    <row r="981" spans="1:7" ht="23.25" customHeight="1" x14ac:dyDescent="0.25">
      <c r="A981" s="539">
        <v>23010166</v>
      </c>
      <c r="B981" s="560" t="s">
        <v>2967</v>
      </c>
      <c r="C981" s="1256">
        <v>0</v>
      </c>
      <c r="D981" s="1256">
        <v>0</v>
      </c>
      <c r="E981" s="1256">
        <v>0</v>
      </c>
      <c r="F981" s="1256">
        <v>19300000</v>
      </c>
      <c r="G981" s="6"/>
    </row>
    <row r="982" spans="1:7" s="8" customFormat="1" ht="25.5" customHeight="1" x14ac:dyDescent="0.25">
      <c r="A982" s="541"/>
      <c r="B982" s="1309" t="s">
        <v>7</v>
      </c>
      <c r="C982" s="1268">
        <f>SUM(C966:C981)</f>
        <v>550330</v>
      </c>
      <c r="D982" s="1268">
        <f t="shared" ref="D982:F982" si="121">SUM(D966:D981)</f>
        <v>22000000</v>
      </c>
      <c r="E982" s="1268">
        <f t="shared" si="121"/>
        <v>204256536</v>
      </c>
      <c r="F982" s="1268">
        <f t="shared" si="121"/>
        <v>634523120</v>
      </c>
      <c r="G982" s="15"/>
    </row>
    <row r="983" spans="1:7" ht="25.5" customHeight="1" x14ac:dyDescent="0.25">
      <c r="A983" s="538">
        <v>2302</v>
      </c>
      <c r="B983" s="392" t="s">
        <v>172</v>
      </c>
      <c r="C983" s="1261"/>
      <c r="D983" s="1261"/>
      <c r="E983" s="1261"/>
      <c r="F983" s="1261"/>
      <c r="G983" s="6"/>
    </row>
    <row r="984" spans="1:7" ht="33" customHeight="1" x14ac:dyDescent="0.25">
      <c r="A984" s="538">
        <v>230201</v>
      </c>
      <c r="B984" s="392" t="s">
        <v>171</v>
      </c>
      <c r="C984" s="1261"/>
      <c r="D984" s="1261"/>
      <c r="E984" s="1261"/>
      <c r="F984" s="1261"/>
      <c r="G984" s="6"/>
    </row>
    <row r="985" spans="1:7" s="23" customFormat="1" ht="24" customHeight="1" x14ac:dyDescent="0.25">
      <c r="A985" s="540">
        <v>23020106</v>
      </c>
      <c r="B985" s="405" t="s">
        <v>538</v>
      </c>
      <c r="C985" s="1266">
        <v>0</v>
      </c>
      <c r="D985" s="1256">
        <v>7184766</v>
      </c>
      <c r="E985" s="1266">
        <v>20000000</v>
      </c>
      <c r="F985" s="1266">
        <v>7845152</v>
      </c>
      <c r="G985" s="24"/>
    </row>
    <row r="986" spans="1:7" ht="24" customHeight="1" x14ac:dyDescent="0.25">
      <c r="A986" s="539">
        <v>23020138</v>
      </c>
      <c r="B986" s="411" t="s">
        <v>113</v>
      </c>
      <c r="C986" s="1266">
        <v>0</v>
      </c>
      <c r="D986" s="1256">
        <v>0</v>
      </c>
      <c r="E986" s="1266">
        <v>0</v>
      </c>
      <c r="F986" s="1266">
        <v>0</v>
      </c>
      <c r="G986" s="6"/>
    </row>
    <row r="987" spans="1:7" ht="24" customHeight="1" x14ac:dyDescent="0.25">
      <c r="A987" s="539">
        <v>23020152</v>
      </c>
      <c r="B987" s="411" t="s">
        <v>25</v>
      </c>
      <c r="C987" s="1266">
        <v>0</v>
      </c>
      <c r="D987" s="1256">
        <v>0</v>
      </c>
      <c r="E987" s="1266">
        <v>0</v>
      </c>
      <c r="F987" s="1266">
        <v>0</v>
      </c>
      <c r="G987" s="6"/>
    </row>
    <row r="988" spans="1:7" ht="24" customHeight="1" x14ac:dyDescent="0.25">
      <c r="A988" s="539">
        <v>23020167</v>
      </c>
      <c r="B988" s="413" t="s">
        <v>2968</v>
      </c>
      <c r="C988" s="1266">
        <v>0</v>
      </c>
      <c r="D988" s="1256">
        <v>0</v>
      </c>
      <c r="E988" s="1266">
        <v>0</v>
      </c>
      <c r="F988" s="1266">
        <v>0</v>
      </c>
      <c r="G988" s="6"/>
    </row>
    <row r="989" spans="1:7" ht="24" customHeight="1" x14ac:dyDescent="0.25">
      <c r="A989" s="539">
        <v>23020300</v>
      </c>
      <c r="B989" s="413" t="s">
        <v>445</v>
      </c>
      <c r="C989" s="1266">
        <v>183254878</v>
      </c>
      <c r="D989" s="1256">
        <v>153306003</v>
      </c>
      <c r="E989" s="1266">
        <v>240542385</v>
      </c>
      <c r="F989" s="1266">
        <v>200000000</v>
      </c>
      <c r="G989" s="6"/>
    </row>
    <row r="990" spans="1:7" s="8" customFormat="1" ht="25.5" customHeight="1" x14ac:dyDescent="0.25">
      <c r="A990" s="541"/>
      <c r="B990" s="1309" t="s">
        <v>7</v>
      </c>
      <c r="C990" s="1262">
        <f>SUM(C985:C989)</f>
        <v>183254878</v>
      </c>
      <c r="D990" s="1262">
        <f t="shared" ref="D990:F990" si="122">SUM(D985:D989)</f>
        <v>160490769</v>
      </c>
      <c r="E990" s="1262">
        <f t="shared" si="122"/>
        <v>260542385</v>
      </c>
      <c r="F990" s="1262">
        <f t="shared" si="122"/>
        <v>207845152</v>
      </c>
      <c r="G990" s="15"/>
    </row>
    <row r="991" spans="1:7" ht="25.5" customHeight="1" x14ac:dyDescent="0.25">
      <c r="A991" s="543">
        <v>2303</v>
      </c>
      <c r="B991" s="392" t="s">
        <v>173</v>
      </c>
      <c r="C991" s="1261"/>
      <c r="D991" s="1261"/>
      <c r="E991" s="1261"/>
      <c r="F991" s="1261"/>
      <c r="G991" s="6"/>
    </row>
    <row r="992" spans="1:7" ht="27.75" customHeight="1" x14ac:dyDescent="0.25">
      <c r="A992" s="543">
        <v>230301</v>
      </c>
      <c r="B992" s="392" t="s">
        <v>174</v>
      </c>
      <c r="C992" s="1261"/>
      <c r="D992" s="1261"/>
      <c r="E992" s="1261"/>
      <c r="F992" s="1261"/>
      <c r="G992" s="6"/>
    </row>
    <row r="993" spans="1:7" s="23" customFormat="1" ht="27" customHeight="1" x14ac:dyDescent="0.25">
      <c r="A993" s="539">
        <v>23030105</v>
      </c>
      <c r="B993" s="402" t="s">
        <v>1087</v>
      </c>
      <c r="C993" s="1266">
        <v>9000000</v>
      </c>
      <c r="D993" s="1256">
        <v>22013324</v>
      </c>
      <c r="E993" s="1266">
        <v>100000000</v>
      </c>
      <c r="F993" s="1256">
        <v>500000000</v>
      </c>
      <c r="G993" s="24"/>
    </row>
    <row r="994" spans="1:7" s="23" customFormat="1" ht="24" customHeight="1" x14ac:dyDescent="0.25">
      <c r="A994" s="539">
        <v>23030121</v>
      </c>
      <c r="B994" s="561" t="s">
        <v>774</v>
      </c>
      <c r="C994" s="1266">
        <v>0</v>
      </c>
      <c r="D994" s="1256">
        <v>0</v>
      </c>
      <c r="E994" s="1266">
        <v>52117000</v>
      </c>
      <c r="F994" s="1256">
        <v>15000000</v>
      </c>
      <c r="G994" s="24"/>
    </row>
    <row r="995" spans="1:7" ht="34.5" customHeight="1" x14ac:dyDescent="0.25">
      <c r="A995" s="539">
        <v>23030127</v>
      </c>
      <c r="B995" s="414" t="s">
        <v>2995</v>
      </c>
      <c r="C995" s="1266">
        <v>0</v>
      </c>
      <c r="D995" s="1308">
        <v>0</v>
      </c>
      <c r="E995" s="1266">
        <v>0</v>
      </c>
      <c r="F995" s="1266">
        <v>3855000</v>
      </c>
      <c r="G995" s="6"/>
    </row>
    <row r="996" spans="1:7" s="23" customFormat="1" ht="28.5" customHeight="1" x14ac:dyDescent="0.25">
      <c r="A996" s="540">
        <v>23030128</v>
      </c>
      <c r="B996" s="398" t="s">
        <v>744</v>
      </c>
      <c r="C996" s="1266">
        <v>0</v>
      </c>
      <c r="D996" s="1256">
        <v>28646204</v>
      </c>
      <c r="E996" s="1266">
        <v>40000000</v>
      </c>
      <c r="F996" s="1256">
        <v>50000000</v>
      </c>
      <c r="G996" s="24"/>
    </row>
    <row r="997" spans="1:7" ht="22.5" customHeight="1" x14ac:dyDescent="0.25">
      <c r="A997" s="539">
        <v>23030153</v>
      </c>
      <c r="B997" s="402" t="s">
        <v>552</v>
      </c>
      <c r="C997" s="1266">
        <v>200000</v>
      </c>
      <c r="D997" s="1256">
        <v>0</v>
      </c>
      <c r="E997" s="1266">
        <v>10800000</v>
      </c>
      <c r="F997" s="1256">
        <v>0</v>
      </c>
      <c r="G997" s="6"/>
    </row>
    <row r="998" spans="1:7" ht="22.5" customHeight="1" x14ac:dyDescent="0.25">
      <c r="A998" s="539">
        <v>23030154</v>
      </c>
      <c r="B998" s="414" t="s">
        <v>163</v>
      </c>
      <c r="C998" s="1266">
        <v>2000000</v>
      </c>
      <c r="D998" s="1256">
        <v>10000000</v>
      </c>
      <c r="E998" s="1266">
        <v>17403500</v>
      </c>
      <c r="F998" s="1266">
        <v>15000000</v>
      </c>
      <c r="G998" s="6"/>
    </row>
    <row r="999" spans="1:7" s="8" customFormat="1" ht="25.5" customHeight="1" x14ac:dyDescent="0.25">
      <c r="A999" s="541"/>
      <c r="B999" s="1309" t="s">
        <v>7</v>
      </c>
      <c r="C999" s="1268">
        <f>SUM(C993:C998)</f>
        <v>11200000</v>
      </c>
      <c r="D999" s="1268">
        <f t="shared" ref="D999:F999" si="123">SUM(D993:D998)</f>
        <v>60659528</v>
      </c>
      <c r="E999" s="1268">
        <f t="shared" si="123"/>
        <v>220320500</v>
      </c>
      <c r="F999" s="1268">
        <f t="shared" si="123"/>
        <v>583855000</v>
      </c>
      <c r="G999" s="15"/>
    </row>
    <row r="1000" spans="1:7" ht="25.5" customHeight="1" x14ac:dyDescent="0.25">
      <c r="A1000" s="543">
        <v>2305</v>
      </c>
      <c r="B1000" s="392" t="s">
        <v>71</v>
      </c>
      <c r="C1000" s="1261"/>
      <c r="D1000" s="1261"/>
      <c r="E1000" s="1261"/>
      <c r="F1000" s="1261"/>
      <c r="G1000" s="6"/>
    </row>
    <row r="1001" spans="1:7" ht="25.5" customHeight="1" x14ac:dyDescent="0.25">
      <c r="A1001" s="543">
        <v>230501</v>
      </c>
      <c r="B1001" s="392" t="s">
        <v>72</v>
      </c>
      <c r="C1001" s="1261"/>
      <c r="D1001" s="1261"/>
      <c r="E1001" s="1261"/>
      <c r="F1001" s="1261"/>
      <c r="G1001" s="6"/>
    </row>
    <row r="1002" spans="1:7" ht="22.9" customHeight="1" x14ac:dyDescent="0.25">
      <c r="A1002" s="539">
        <v>23050102</v>
      </c>
      <c r="B1002" s="402" t="s">
        <v>604</v>
      </c>
      <c r="C1002" s="1266">
        <v>0</v>
      </c>
      <c r="D1002" s="1256">
        <v>0</v>
      </c>
      <c r="E1002" s="1266">
        <v>0</v>
      </c>
      <c r="F1002" s="1266">
        <v>0</v>
      </c>
      <c r="G1002" s="6"/>
    </row>
    <row r="1003" spans="1:7" s="11" customFormat="1" ht="34.5" customHeight="1" x14ac:dyDescent="0.3">
      <c r="A1003" s="539">
        <v>23050153</v>
      </c>
      <c r="B1003" s="396" t="s">
        <v>659</v>
      </c>
      <c r="C1003" s="1266">
        <v>0</v>
      </c>
      <c r="D1003" s="1256">
        <v>0</v>
      </c>
      <c r="E1003" s="1266">
        <v>10000000</v>
      </c>
      <c r="F1003" s="1266">
        <v>70000000</v>
      </c>
    </row>
    <row r="1004" spans="1:7" s="11" customFormat="1" ht="27" customHeight="1" x14ac:dyDescent="0.3">
      <c r="A1004" s="539">
        <v>23050181</v>
      </c>
      <c r="B1004" s="396" t="s">
        <v>637</v>
      </c>
      <c r="C1004" s="1266">
        <v>0</v>
      </c>
      <c r="D1004" s="1256">
        <v>0</v>
      </c>
      <c r="E1004" s="1266">
        <v>20795832</v>
      </c>
      <c r="F1004" s="1266">
        <v>300523608</v>
      </c>
    </row>
    <row r="1005" spans="1:7" s="11" customFormat="1" ht="24.75" customHeight="1" x14ac:dyDescent="0.3">
      <c r="A1005" s="539">
        <v>23050188</v>
      </c>
      <c r="B1005" s="396" t="s">
        <v>741</v>
      </c>
      <c r="C1005" s="1256">
        <v>0</v>
      </c>
      <c r="D1005" s="1256">
        <v>0</v>
      </c>
      <c r="E1005" s="1266">
        <v>4946650</v>
      </c>
      <c r="F1005" s="1266">
        <v>5664987</v>
      </c>
    </row>
    <row r="1006" spans="1:7" ht="32.25" customHeight="1" x14ac:dyDescent="0.25">
      <c r="A1006" s="539">
        <v>23050208</v>
      </c>
      <c r="B1006" s="402" t="s">
        <v>43</v>
      </c>
      <c r="C1006" s="1266">
        <v>8092507</v>
      </c>
      <c r="D1006" s="1256">
        <v>0</v>
      </c>
      <c r="E1006" s="1266">
        <v>40000000</v>
      </c>
      <c r="F1006" s="1266">
        <v>0</v>
      </c>
      <c r="G1006" s="6"/>
    </row>
    <row r="1007" spans="1:7" ht="30.75" customHeight="1" x14ac:dyDescent="0.25">
      <c r="A1007" s="539">
        <v>23050210</v>
      </c>
      <c r="B1007" s="402" t="s">
        <v>319</v>
      </c>
      <c r="C1007" s="1266">
        <v>2500000</v>
      </c>
      <c r="D1007" s="1256">
        <v>3000000</v>
      </c>
      <c r="E1007" s="1266">
        <v>12500000</v>
      </c>
      <c r="F1007" s="1266">
        <v>25000000</v>
      </c>
      <c r="G1007" s="6"/>
    </row>
    <row r="1008" spans="1:7" ht="32.25" customHeight="1" x14ac:dyDescent="0.25">
      <c r="A1008" s="539">
        <v>23050211</v>
      </c>
      <c r="B1008" s="402" t="s">
        <v>320</v>
      </c>
      <c r="C1008" s="1256">
        <v>775700</v>
      </c>
      <c r="D1008" s="1256">
        <v>0</v>
      </c>
      <c r="E1008" s="1266">
        <v>5000000</v>
      </c>
      <c r="F1008" s="1266">
        <v>10000000</v>
      </c>
      <c r="G1008" s="6"/>
    </row>
    <row r="1009" spans="1:7" ht="26.25" customHeight="1" x14ac:dyDescent="0.25">
      <c r="A1009" s="539">
        <v>23050212</v>
      </c>
      <c r="B1009" s="402" t="s">
        <v>588</v>
      </c>
      <c r="C1009" s="1256">
        <v>6000000</v>
      </c>
      <c r="D1009" s="1256">
        <v>0</v>
      </c>
      <c r="E1009" s="1266">
        <v>2500000</v>
      </c>
      <c r="F1009" s="1266">
        <v>12400000</v>
      </c>
      <c r="G1009" s="6"/>
    </row>
    <row r="1010" spans="1:7" ht="33" customHeight="1" x14ac:dyDescent="0.25">
      <c r="A1010" s="539">
        <v>23050213</v>
      </c>
      <c r="B1010" s="414" t="s">
        <v>679</v>
      </c>
      <c r="C1010" s="1256">
        <v>0</v>
      </c>
      <c r="D1010" s="1256">
        <v>200000000</v>
      </c>
      <c r="E1010" s="1266">
        <v>200000000</v>
      </c>
      <c r="F1010" s="1266">
        <v>300000000</v>
      </c>
      <c r="G1010" s="6"/>
    </row>
    <row r="1011" spans="1:7" ht="19.149999999999999" customHeight="1" x14ac:dyDescent="0.25">
      <c r="A1011" s="539">
        <v>23050214</v>
      </c>
      <c r="B1011" s="414" t="s">
        <v>587</v>
      </c>
      <c r="C1011" s="1256">
        <v>0</v>
      </c>
      <c r="D1011" s="1256">
        <v>0</v>
      </c>
      <c r="E1011" s="1266">
        <v>0</v>
      </c>
      <c r="F1011" s="1266">
        <v>10000000</v>
      </c>
      <c r="G1011" s="6"/>
    </row>
    <row r="1012" spans="1:7" ht="19.149999999999999" customHeight="1" x14ac:dyDescent="0.25">
      <c r="A1012" s="539">
        <v>23050215</v>
      </c>
      <c r="B1012" s="414" t="s">
        <v>45</v>
      </c>
      <c r="C1012" s="1256">
        <v>0</v>
      </c>
      <c r="D1012" s="1256">
        <v>0</v>
      </c>
      <c r="E1012" s="1266">
        <v>5000000</v>
      </c>
      <c r="F1012" s="1266">
        <v>10000000</v>
      </c>
      <c r="G1012" s="6"/>
    </row>
    <row r="1013" spans="1:7" ht="19.149999999999999" customHeight="1" x14ac:dyDescent="0.25">
      <c r="A1013" s="539">
        <v>23050216</v>
      </c>
      <c r="B1013" s="414" t="s">
        <v>23</v>
      </c>
      <c r="C1013" s="1256">
        <v>0</v>
      </c>
      <c r="D1013" s="1256">
        <v>0</v>
      </c>
      <c r="E1013" s="1266">
        <v>5000000</v>
      </c>
      <c r="F1013" s="1266">
        <v>0</v>
      </c>
      <c r="G1013" s="6"/>
    </row>
    <row r="1014" spans="1:7" ht="19.149999999999999" customHeight="1" x14ac:dyDescent="0.25">
      <c r="A1014" s="539">
        <v>23050217</v>
      </c>
      <c r="B1014" s="414" t="s">
        <v>24</v>
      </c>
      <c r="C1014" s="1256">
        <v>0</v>
      </c>
      <c r="D1014" s="1256">
        <v>0</v>
      </c>
      <c r="E1014" s="1266">
        <v>5000000</v>
      </c>
      <c r="F1014" s="1266">
        <v>10000000</v>
      </c>
      <c r="G1014" s="6"/>
    </row>
    <row r="1015" spans="1:7" ht="19.149999999999999" customHeight="1" x14ac:dyDescent="0.25">
      <c r="A1015" s="539">
        <v>23050218</v>
      </c>
      <c r="B1015" s="414" t="s">
        <v>26</v>
      </c>
      <c r="C1015" s="1256">
        <v>0</v>
      </c>
      <c r="D1015" s="1256">
        <v>0</v>
      </c>
      <c r="E1015" s="1266">
        <v>5000000</v>
      </c>
      <c r="F1015" s="1266">
        <v>0</v>
      </c>
      <c r="G1015" s="6"/>
    </row>
    <row r="1016" spans="1:7" s="11" customFormat="1" ht="19.149999999999999" customHeight="1" x14ac:dyDescent="0.3">
      <c r="A1016" s="539">
        <v>23050219</v>
      </c>
      <c r="B1016" s="396" t="s">
        <v>657</v>
      </c>
      <c r="C1016" s="1256">
        <v>0</v>
      </c>
      <c r="D1016" s="1256">
        <v>0</v>
      </c>
      <c r="E1016" s="1266">
        <v>400000</v>
      </c>
      <c r="F1016" s="1266">
        <v>0</v>
      </c>
    </row>
    <row r="1017" spans="1:7" s="11" customFormat="1" ht="19.149999999999999" customHeight="1" x14ac:dyDescent="0.3">
      <c r="A1017" s="539">
        <v>23050220</v>
      </c>
      <c r="B1017" s="396" t="s">
        <v>658</v>
      </c>
      <c r="C1017" s="1256">
        <v>0</v>
      </c>
      <c r="D1017" s="1256">
        <v>0</v>
      </c>
      <c r="E1017" s="1266">
        <v>500000</v>
      </c>
      <c r="F1017" s="1266">
        <v>1000000</v>
      </c>
    </row>
    <row r="1018" spans="1:7" s="11" customFormat="1" ht="22.5" customHeight="1" x14ac:dyDescent="0.3">
      <c r="A1018" s="539">
        <v>23050230</v>
      </c>
      <c r="B1018" s="406" t="s">
        <v>3004</v>
      </c>
      <c r="C1018" s="592">
        <v>0</v>
      </c>
      <c r="D1018" s="1256">
        <v>0</v>
      </c>
      <c r="E1018" s="592">
        <v>0</v>
      </c>
      <c r="F1018" s="592">
        <v>343251404</v>
      </c>
    </row>
    <row r="1019" spans="1:7" s="11" customFormat="1" ht="22.5" customHeight="1" x14ac:dyDescent="0.3">
      <c r="A1019" s="539">
        <v>23050231</v>
      </c>
      <c r="B1019" s="414" t="s">
        <v>186</v>
      </c>
      <c r="C1019" s="592">
        <v>0</v>
      </c>
      <c r="D1019" s="1256">
        <v>0</v>
      </c>
      <c r="E1019" s="592">
        <v>0</v>
      </c>
      <c r="F1019" s="1266">
        <v>5000000</v>
      </c>
    </row>
    <row r="1020" spans="1:7" s="8" customFormat="1" ht="25.5" customHeight="1" x14ac:dyDescent="0.25">
      <c r="A1020" s="541"/>
      <c r="B1020" s="1309" t="s">
        <v>7</v>
      </c>
      <c r="C1020" s="1268">
        <f>SUM(C1002:C1019)</f>
        <v>17368207</v>
      </c>
      <c r="D1020" s="1268">
        <f t="shared" ref="D1020:F1020" si="124">SUM(D1002:D1019)</f>
        <v>203000000</v>
      </c>
      <c r="E1020" s="1268">
        <f t="shared" si="124"/>
        <v>316642482</v>
      </c>
      <c r="F1020" s="1268">
        <f t="shared" si="124"/>
        <v>1102839999</v>
      </c>
      <c r="G1020" s="15"/>
    </row>
    <row r="1021" spans="1:7" s="8" customFormat="1" ht="25.5" customHeight="1" x14ac:dyDescent="0.25">
      <c r="A1021" s="541"/>
      <c r="B1021" s="1309" t="s">
        <v>73</v>
      </c>
      <c r="C1021" s="1268">
        <f>SUM(C982,C990,C999,C1020)</f>
        <v>212373415</v>
      </c>
      <c r="D1021" s="1268">
        <f>SUM(D982,D990,D999,D1020)</f>
        <v>446150297</v>
      </c>
      <c r="E1021" s="1268">
        <f>SUM(E982,E990,E999,E1020)</f>
        <v>1001761903</v>
      </c>
      <c r="F1021" s="1268">
        <f>SUM(F982,F990,F999,F1020)</f>
        <v>2529063271</v>
      </c>
      <c r="G1021" s="15"/>
    </row>
    <row r="1022" spans="1:7" ht="22.15" customHeight="1" x14ac:dyDescent="0.25">
      <c r="A1022" s="535">
        <v>23</v>
      </c>
      <c r="B1022" s="463" t="s">
        <v>61</v>
      </c>
      <c r="C1022" s="1266"/>
      <c r="D1022" s="1266"/>
      <c r="E1022" s="1266"/>
      <c r="F1022" s="1267"/>
      <c r="G1022" s="6"/>
    </row>
    <row r="1023" spans="1:7" s="7" customFormat="1" ht="22.15" customHeight="1" x14ac:dyDescent="0.4">
      <c r="A1023" s="537" t="s">
        <v>154</v>
      </c>
      <c r="B1023" s="1310" t="s">
        <v>121</v>
      </c>
      <c r="C1023" s="1266"/>
      <c r="D1023" s="1266"/>
      <c r="E1023" s="1266"/>
      <c r="F1023" s="1267"/>
      <c r="G1023" s="375"/>
    </row>
    <row r="1024" spans="1:7" ht="24.75" customHeight="1" x14ac:dyDescent="0.25">
      <c r="A1024" s="538">
        <v>2301</v>
      </c>
      <c r="B1024" s="392" t="s">
        <v>183</v>
      </c>
      <c r="C1024" s="1255"/>
      <c r="D1024" s="1255"/>
      <c r="E1024" s="1255"/>
      <c r="F1024" s="1255"/>
      <c r="G1024" s="6"/>
    </row>
    <row r="1025" spans="1:7" ht="24.75" customHeight="1" x14ac:dyDescent="0.25">
      <c r="A1025" s="538">
        <v>230101</v>
      </c>
      <c r="B1025" s="392" t="s">
        <v>184</v>
      </c>
      <c r="C1025" s="1255"/>
      <c r="D1025" s="1255"/>
      <c r="E1025" s="1255"/>
      <c r="F1025" s="1255"/>
      <c r="G1025" s="6"/>
    </row>
    <row r="1026" spans="1:7" ht="38.25" customHeight="1" x14ac:dyDescent="0.25">
      <c r="A1026" s="539">
        <v>23010104</v>
      </c>
      <c r="B1026" s="580" t="s">
        <v>689</v>
      </c>
      <c r="C1026" s="592">
        <v>0</v>
      </c>
      <c r="D1026" s="592">
        <v>0</v>
      </c>
      <c r="E1026" s="592">
        <v>0</v>
      </c>
      <c r="F1026" s="1256">
        <v>0</v>
      </c>
      <c r="G1026" s="6"/>
    </row>
    <row r="1027" spans="1:7" ht="27.75" customHeight="1" x14ac:dyDescent="0.25">
      <c r="A1027" s="539">
        <v>23010107</v>
      </c>
      <c r="B1027" s="580" t="s">
        <v>902</v>
      </c>
      <c r="C1027" s="592">
        <v>16085000</v>
      </c>
      <c r="D1027" s="1256">
        <v>17295000</v>
      </c>
      <c r="E1027" s="592">
        <v>50000000</v>
      </c>
      <c r="F1027" s="1256">
        <v>50000000</v>
      </c>
      <c r="G1027" s="6"/>
    </row>
    <row r="1028" spans="1:7" ht="25.5" customHeight="1" x14ac:dyDescent="0.25">
      <c r="A1028" s="539">
        <v>23010161</v>
      </c>
      <c r="B1028" s="580" t="s">
        <v>959</v>
      </c>
      <c r="C1028" s="592">
        <v>14407500</v>
      </c>
      <c r="D1028" s="592">
        <v>0</v>
      </c>
      <c r="E1028" s="592">
        <v>42000000</v>
      </c>
      <c r="F1028" s="1256">
        <v>42000000</v>
      </c>
      <c r="G1028" s="6"/>
    </row>
    <row r="1029" spans="1:7" ht="33" customHeight="1" x14ac:dyDescent="0.25">
      <c r="A1029" s="539">
        <v>23010153</v>
      </c>
      <c r="B1029" s="580" t="s">
        <v>1103</v>
      </c>
      <c r="C1029" s="592">
        <v>0</v>
      </c>
      <c r="D1029" s="592">
        <v>0</v>
      </c>
      <c r="E1029" s="592">
        <v>0</v>
      </c>
      <c r="F1029" s="592">
        <v>0</v>
      </c>
      <c r="G1029" s="6"/>
    </row>
    <row r="1030" spans="1:7" s="8" customFormat="1" ht="24.75" customHeight="1" x14ac:dyDescent="0.25">
      <c r="A1030" s="541"/>
      <c r="B1030" s="1309" t="s">
        <v>7</v>
      </c>
      <c r="C1030" s="1268">
        <f>SUM(C1026:C1028)</f>
        <v>30492500</v>
      </c>
      <c r="D1030" s="1268">
        <f>SUM(D1026:D1029)</f>
        <v>17295000</v>
      </c>
      <c r="E1030" s="1268">
        <f t="shared" ref="E1030:F1030" si="125">SUM(E1026:E1029)</f>
        <v>92000000</v>
      </c>
      <c r="F1030" s="1268">
        <f t="shared" si="125"/>
        <v>92000000</v>
      </c>
      <c r="G1030" s="15"/>
    </row>
    <row r="1031" spans="1:7" ht="23.25" customHeight="1" x14ac:dyDescent="0.25">
      <c r="A1031" s="538">
        <v>2302</v>
      </c>
      <c r="B1031" s="392" t="s">
        <v>172</v>
      </c>
      <c r="C1031" s="1261"/>
      <c r="D1031" s="1261"/>
      <c r="E1031" s="1261"/>
      <c r="F1031" s="1261"/>
      <c r="G1031" s="6"/>
    </row>
    <row r="1032" spans="1:7" ht="30" customHeight="1" x14ac:dyDescent="0.25">
      <c r="A1032" s="538">
        <v>230201</v>
      </c>
      <c r="B1032" s="392" t="s">
        <v>171</v>
      </c>
      <c r="C1032" s="1261"/>
      <c r="D1032" s="1261"/>
      <c r="E1032" s="1261"/>
      <c r="F1032" s="1261"/>
      <c r="G1032" s="6"/>
    </row>
    <row r="1033" spans="1:7" ht="21" customHeight="1" x14ac:dyDescent="0.25">
      <c r="A1033" s="539"/>
      <c r="B1033" s="412"/>
      <c r="C1033" s="1266"/>
      <c r="D1033" s="1266"/>
      <c r="E1033" s="1266"/>
      <c r="F1033" s="1266"/>
      <c r="G1033" s="6"/>
    </row>
    <row r="1034" spans="1:7" ht="21.75" customHeight="1" x14ac:dyDescent="0.25">
      <c r="A1034" s="543">
        <v>2303</v>
      </c>
      <c r="B1034" s="392" t="s">
        <v>173</v>
      </c>
      <c r="C1034" s="1261"/>
      <c r="D1034" s="1261"/>
      <c r="E1034" s="1261"/>
      <c r="F1034" s="1261"/>
      <c r="G1034" s="6"/>
    </row>
    <row r="1035" spans="1:7" ht="33" customHeight="1" x14ac:dyDescent="0.25">
      <c r="A1035" s="543">
        <v>230301</v>
      </c>
      <c r="B1035" s="392" t="s">
        <v>174</v>
      </c>
      <c r="C1035" s="1261"/>
      <c r="D1035" s="1261"/>
      <c r="E1035" s="1261"/>
      <c r="F1035" s="1261"/>
      <c r="G1035" s="6"/>
    </row>
    <row r="1036" spans="1:7" ht="27" customHeight="1" x14ac:dyDescent="0.25">
      <c r="A1036" s="539">
        <v>23030108</v>
      </c>
      <c r="B1036" s="593" t="s">
        <v>886</v>
      </c>
      <c r="C1036" s="1256">
        <v>0</v>
      </c>
      <c r="D1036" s="1256">
        <v>0</v>
      </c>
      <c r="E1036" s="1256">
        <v>0</v>
      </c>
      <c r="F1036" s="1256">
        <v>10500000</v>
      </c>
      <c r="G1036" s="6"/>
    </row>
    <row r="1037" spans="1:7" ht="38.25" customHeight="1" x14ac:dyDescent="0.25">
      <c r="A1037" s="539">
        <v>23030121</v>
      </c>
      <c r="B1037" s="593" t="s">
        <v>1104</v>
      </c>
      <c r="C1037" s="592">
        <v>0</v>
      </c>
      <c r="D1037" s="1256">
        <v>0</v>
      </c>
      <c r="E1037" s="592">
        <v>0</v>
      </c>
      <c r="F1037" s="1256">
        <v>3433321</v>
      </c>
      <c r="G1037" s="6"/>
    </row>
    <row r="1038" spans="1:7" s="23" customFormat="1" ht="36.75" customHeight="1" x14ac:dyDescent="0.25">
      <c r="A1038" s="540">
        <v>23030130</v>
      </c>
      <c r="B1038" s="595" t="s">
        <v>1447</v>
      </c>
      <c r="C1038" s="592">
        <v>0</v>
      </c>
      <c r="D1038" s="1256">
        <v>0</v>
      </c>
      <c r="E1038" s="1256">
        <v>0</v>
      </c>
      <c r="F1038" s="1256">
        <v>10000000</v>
      </c>
      <c r="G1038" s="24"/>
    </row>
    <row r="1039" spans="1:7" s="23" customFormat="1" ht="27.75" customHeight="1" x14ac:dyDescent="0.25">
      <c r="A1039" s="540">
        <v>23030155</v>
      </c>
      <c r="B1039" s="594" t="s">
        <v>553</v>
      </c>
      <c r="C1039" s="592">
        <v>0</v>
      </c>
      <c r="D1039" s="1256">
        <v>0</v>
      </c>
      <c r="E1039" s="592">
        <v>0</v>
      </c>
      <c r="F1039" s="1256">
        <v>5000000</v>
      </c>
      <c r="G1039" s="24"/>
    </row>
    <row r="1040" spans="1:7" s="23" customFormat="1" ht="26.25" customHeight="1" x14ac:dyDescent="0.25">
      <c r="A1040" s="540">
        <v>23030156</v>
      </c>
      <c r="B1040" s="595" t="s">
        <v>166</v>
      </c>
      <c r="C1040" s="592">
        <v>13179375</v>
      </c>
      <c r="D1040" s="1256">
        <v>0</v>
      </c>
      <c r="E1040" s="592">
        <v>0</v>
      </c>
      <c r="F1040" s="1256">
        <v>12014000</v>
      </c>
      <c r="G1040" s="24"/>
    </row>
    <row r="1041" spans="1:7" s="8" customFormat="1" ht="24.75" customHeight="1" x14ac:dyDescent="0.25">
      <c r="A1041" s="541"/>
      <c r="B1041" s="1309" t="s">
        <v>7</v>
      </c>
      <c r="C1041" s="1268">
        <f>SUM(C1036:C1040)</f>
        <v>13179375</v>
      </c>
      <c r="D1041" s="1268">
        <f t="shared" ref="D1041:F1041" si="126">SUM(D1036:D1040)</f>
        <v>0</v>
      </c>
      <c r="E1041" s="1268">
        <f t="shared" si="126"/>
        <v>0</v>
      </c>
      <c r="F1041" s="1268">
        <f t="shared" si="126"/>
        <v>40947321</v>
      </c>
      <c r="G1041" s="15"/>
    </row>
    <row r="1042" spans="1:7" ht="21" customHeight="1" x14ac:dyDescent="0.25">
      <c r="A1042" s="543">
        <v>2304</v>
      </c>
      <c r="B1042" s="392" t="s">
        <v>94</v>
      </c>
      <c r="C1042" s="1261"/>
      <c r="D1042" s="1261"/>
      <c r="E1042" s="1261"/>
      <c r="F1042" s="1261"/>
      <c r="G1042" s="6"/>
    </row>
    <row r="1043" spans="1:7" ht="21" customHeight="1" x14ac:dyDescent="0.25">
      <c r="A1043" s="543">
        <v>230401</v>
      </c>
      <c r="B1043" s="392" t="s">
        <v>95</v>
      </c>
      <c r="C1043" s="1261"/>
      <c r="D1043" s="1261"/>
      <c r="E1043" s="1261"/>
      <c r="F1043" s="1261"/>
      <c r="G1043" s="6"/>
    </row>
    <row r="1044" spans="1:7" ht="24.75" customHeight="1" x14ac:dyDescent="0.25">
      <c r="A1044" s="552">
        <v>23040101</v>
      </c>
      <c r="B1044" s="580" t="s">
        <v>423</v>
      </c>
      <c r="C1044" s="1273">
        <v>0</v>
      </c>
      <c r="D1044" s="1256">
        <v>4635000</v>
      </c>
      <c r="E1044" s="1273">
        <v>8000000</v>
      </c>
      <c r="F1044" s="1256">
        <v>7359600</v>
      </c>
      <c r="G1044" s="6"/>
    </row>
    <row r="1045" spans="1:7" s="23" customFormat="1" ht="36" customHeight="1" x14ac:dyDescent="0.25">
      <c r="A1045" s="540">
        <v>23040102</v>
      </c>
      <c r="B1045" s="585" t="s">
        <v>424</v>
      </c>
      <c r="C1045" s="592">
        <v>0</v>
      </c>
      <c r="D1045" s="1256">
        <v>19915053.25</v>
      </c>
      <c r="E1045" s="592">
        <v>31000000</v>
      </c>
      <c r="F1045" s="1256">
        <v>24105154</v>
      </c>
      <c r="G1045" s="24"/>
    </row>
    <row r="1046" spans="1:7" ht="36" customHeight="1" x14ac:dyDescent="0.25">
      <c r="A1046" s="539">
        <v>23040104</v>
      </c>
      <c r="B1046" s="580" t="s">
        <v>425</v>
      </c>
      <c r="C1046" s="592">
        <v>21973750</v>
      </c>
      <c r="D1046" s="1256">
        <v>47770600</v>
      </c>
      <c r="E1046" s="592">
        <v>100000000</v>
      </c>
      <c r="F1046" s="1256">
        <v>60000000</v>
      </c>
      <c r="G1046" s="6"/>
    </row>
    <row r="1047" spans="1:7" ht="27" customHeight="1" x14ac:dyDescent="0.25">
      <c r="A1047" s="539">
        <v>23040106</v>
      </c>
      <c r="B1047" s="580" t="s">
        <v>6</v>
      </c>
      <c r="C1047" s="592">
        <v>0</v>
      </c>
      <c r="D1047" s="1256">
        <v>0</v>
      </c>
      <c r="E1047" s="592">
        <v>0</v>
      </c>
      <c r="F1047" s="1256">
        <v>0</v>
      </c>
      <c r="G1047" s="6"/>
    </row>
    <row r="1048" spans="1:7" s="8" customFormat="1" ht="24.75" customHeight="1" x14ac:dyDescent="0.25">
      <c r="A1048" s="541"/>
      <c r="B1048" s="1309" t="s">
        <v>7</v>
      </c>
      <c r="C1048" s="1268">
        <f>SUM(C1044:C1047)</f>
        <v>21973750</v>
      </c>
      <c r="D1048" s="1268">
        <f t="shared" ref="D1048:F1048" si="127">SUM(D1044:D1047)</f>
        <v>72320653.25</v>
      </c>
      <c r="E1048" s="1268">
        <f t="shared" si="127"/>
        <v>139000000</v>
      </c>
      <c r="F1048" s="1268">
        <f t="shared" si="127"/>
        <v>91464754</v>
      </c>
      <c r="G1048" s="15"/>
    </row>
    <row r="1049" spans="1:7" ht="23.45" customHeight="1" x14ac:dyDescent="0.25">
      <c r="A1049" s="543">
        <v>2305</v>
      </c>
      <c r="B1049" s="392" t="s">
        <v>71</v>
      </c>
      <c r="C1049" s="1261"/>
      <c r="D1049" s="1261"/>
      <c r="E1049" s="1261"/>
      <c r="F1049" s="1261"/>
      <c r="G1049" s="6"/>
    </row>
    <row r="1050" spans="1:7" ht="22.15" customHeight="1" x14ac:dyDescent="0.25">
      <c r="A1050" s="543">
        <v>230501</v>
      </c>
      <c r="B1050" s="392" t="s">
        <v>72</v>
      </c>
      <c r="C1050" s="1261"/>
      <c r="D1050" s="1261"/>
      <c r="E1050" s="1261"/>
      <c r="F1050" s="1261"/>
      <c r="G1050" s="6"/>
    </row>
    <row r="1051" spans="1:7" ht="33" customHeight="1" x14ac:dyDescent="0.25">
      <c r="A1051" s="539">
        <v>23050107</v>
      </c>
      <c r="B1051" s="580" t="s">
        <v>803</v>
      </c>
      <c r="C1051" s="1256">
        <v>0</v>
      </c>
      <c r="D1051" s="1256">
        <v>0</v>
      </c>
      <c r="E1051" s="1238">
        <v>1090000</v>
      </c>
      <c r="F1051" s="1256">
        <v>875000</v>
      </c>
      <c r="G1051" s="6"/>
    </row>
    <row r="1052" spans="1:7" ht="49.5" customHeight="1" x14ac:dyDescent="0.25">
      <c r="A1052" s="539">
        <v>23050200</v>
      </c>
      <c r="B1052" s="580" t="s">
        <v>710</v>
      </c>
      <c r="C1052" s="1256">
        <v>0</v>
      </c>
      <c r="D1052" s="1256">
        <v>0</v>
      </c>
      <c r="E1052" s="1238">
        <v>10000000</v>
      </c>
      <c r="F1052" s="1256">
        <v>37052000</v>
      </c>
      <c r="G1052" s="6"/>
    </row>
    <row r="1053" spans="1:7" ht="38.25" customHeight="1" x14ac:dyDescent="0.25">
      <c r="A1053" s="539">
        <v>23050201</v>
      </c>
      <c r="B1053" s="580" t="s">
        <v>711</v>
      </c>
      <c r="C1053" s="1256">
        <v>0</v>
      </c>
      <c r="D1053" s="1256">
        <v>0</v>
      </c>
      <c r="E1053" s="1238">
        <v>240000</v>
      </c>
      <c r="F1053" s="1256">
        <v>240000</v>
      </c>
      <c r="G1053" s="6"/>
    </row>
    <row r="1054" spans="1:7" ht="22.5" customHeight="1" x14ac:dyDescent="0.25">
      <c r="A1054" s="539">
        <v>23050221</v>
      </c>
      <c r="B1054" s="411" t="s">
        <v>167</v>
      </c>
      <c r="C1054" s="1256">
        <v>0</v>
      </c>
      <c r="D1054" s="1256">
        <v>0</v>
      </c>
      <c r="E1054" s="1273">
        <v>0</v>
      </c>
      <c r="F1054" s="1256">
        <v>0</v>
      </c>
      <c r="G1054" s="6"/>
    </row>
    <row r="1055" spans="1:7" ht="22.5" customHeight="1" x14ac:dyDescent="0.25">
      <c r="A1055" s="539">
        <v>23050222</v>
      </c>
      <c r="B1055" s="411" t="s">
        <v>169</v>
      </c>
      <c r="C1055" s="1256">
        <v>0</v>
      </c>
      <c r="D1055" s="1256">
        <v>0</v>
      </c>
      <c r="E1055" s="1273">
        <v>0</v>
      </c>
      <c r="F1055" s="1256">
        <v>0</v>
      </c>
      <c r="G1055" s="6"/>
    </row>
    <row r="1056" spans="1:7" ht="48.75" customHeight="1" x14ac:dyDescent="0.25">
      <c r="A1056" s="539">
        <v>23050223</v>
      </c>
      <c r="B1056" s="580" t="s">
        <v>8</v>
      </c>
      <c r="C1056" s="1256">
        <v>0</v>
      </c>
      <c r="D1056" s="1256">
        <v>0</v>
      </c>
      <c r="E1056" s="1273">
        <v>0</v>
      </c>
      <c r="F1056" s="1256">
        <v>0</v>
      </c>
      <c r="G1056" s="6"/>
    </row>
    <row r="1057" spans="1:7" s="8" customFormat="1" ht="21" customHeight="1" x14ac:dyDescent="0.25">
      <c r="A1057" s="542"/>
      <c r="B1057" s="1280" t="s">
        <v>7</v>
      </c>
      <c r="C1057" s="1268">
        <f>SUM(C1051:C1056)</f>
        <v>0</v>
      </c>
      <c r="D1057" s="1268">
        <f t="shared" ref="D1057:F1057" si="128">SUM(D1051:D1056)</f>
        <v>0</v>
      </c>
      <c r="E1057" s="1268">
        <f t="shared" si="128"/>
        <v>11330000</v>
      </c>
      <c r="F1057" s="1268">
        <f t="shared" si="128"/>
        <v>38167000</v>
      </c>
      <c r="G1057" s="15"/>
    </row>
    <row r="1058" spans="1:7" s="8" customFormat="1" ht="21" customHeight="1" x14ac:dyDescent="0.25">
      <c r="A1058" s="541"/>
      <c r="B1058" s="1280" t="s">
        <v>73</v>
      </c>
      <c r="C1058" s="1268">
        <f>SUM(C1030,C1041,C1048,C1057)</f>
        <v>65645625</v>
      </c>
      <c r="D1058" s="1268">
        <f>SUM(D1030,D1041,D1048,D1057)</f>
        <v>89615653.25</v>
      </c>
      <c r="E1058" s="1268">
        <f>SUM(E1030,E1041,E1048,E1057)</f>
        <v>242330000</v>
      </c>
      <c r="F1058" s="1268">
        <f>SUM(F1030,F1041,F1048,F1057)</f>
        <v>262579075</v>
      </c>
      <c r="G1058" s="15"/>
    </row>
    <row r="1059" spans="1:7" ht="25.5" customHeight="1" x14ac:dyDescent="0.25">
      <c r="A1059" s="535">
        <v>23</v>
      </c>
      <c r="B1059" s="463" t="s">
        <v>61</v>
      </c>
      <c r="C1059" s="1266"/>
      <c r="D1059" s="1266"/>
      <c r="E1059" s="1266"/>
      <c r="F1059" s="1267" t="s">
        <v>692</v>
      </c>
      <c r="G1059" s="6"/>
    </row>
    <row r="1060" spans="1:7" s="7" customFormat="1" ht="38.25" customHeight="1" x14ac:dyDescent="0.4">
      <c r="A1060" s="537" t="s">
        <v>155</v>
      </c>
      <c r="B1060" s="1269" t="s">
        <v>130</v>
      </c>
      <c r="C1060" s="1277"/>
      <c r="D1060" s="1277"/>
      <c r="E1060" s="1277"/>
      <c r="F1060" s="1277"/>
      <c r="G1060" s="375"/>
    </row>
    <row r="1061" spans="1:7" ht="25.5" customHeight="1" x14ac:dyDescent="0.25">
      <c r="A1061" s="538">
        <v>2301</v>
      </c>
      <c r="B1061" s="392" t="s">
        <v>183</v>
      </c>
      <c r="C1061" s="1255"/>
      <c r="D1061" s="1255"/>
      <c r="E1061" s="1255"/>
      <c r="F1061" s="1255"/>
      <c r="G1061" s="6"/>
    </row>
    <row r="1062" spans="1:7" ht="25.5" customHeight="1" x14ac:dyDescent="0.25">
      <c r="A1062" s="538">
        <v>230101</v>
      </c>
      <c r="B1062" s="392" t="s">
        <v>184</v>
      </c>
      <c r="C1062" s="1255"/>
      <c r="D1062" s="1255"/>
      <c r="E1062" s="1255"/>
      <c r="F1062" s="1255"/>
      <c r="G1062" s="6"/>
    </row>
    <row r="1063" spans="1:7" ht="22.5" customHeight="1" x14ac:dyDescent="0.25">
      <c r="A1063" s="539">
        <v>23010105</v>
      </c>
      <c r="B1063" s="402" t="s">
        <v>475</v>
      </c>
      <c r="C1063" s="1257">
        <v>0</v>
      </c>
      <c r="D1063" s="1256">
        <v>0</v>
      </c>
      <c r="E1063" s="1256">
        <v>0</v>
      </c>
      <c r="F1063" s="1256">
        <v>0</v>
      </c>
      <c r="G1063" s="6"/>
    </row>
    <row r="1064" spans="1:7" ht="22.9" customHeight="1" x14ac:dyDescent="0.25">
      <c r="A1064" s="539">
        <v>23010141</v>
      </c>
      <c r="B1064" s="402" t="s">
        <v>37</v>
      </c>
      <c r="C1064" s="1257">
        <v>0</v>
      </c>
      <c r="D1064" s="1256">
        <v>0</v>
      </c>
      <c r="E1064" s="1256">
        <v>0</v>
      </c>
      <c r="F1064" s="1256">
        <v>1500000</v>
      </c>
      <c r="G1064" s="6"/>
    </row>
    <row r="1065" spans="1:7" s="8" customFormat="1" ht="25.5" customHeight="1" x14ac:dyDescent="0.25">
      <c r="A1065" s="541"/>
      <c r="B1065" s="473" t="s">
        <v>7</v>
      </c>
      <c r="C1065" s="1268">
        <f>SUM(C1063:C1064)</f>
        <v>0</v>
      </c>
      <c r="D1065" s="1268">
        <f>SUM(D1063:D1064)</f>
        <v>0</v>
      </c>
      <c r="E1065" s="1268">
        <f>SUM(E1063:E1064)</f>
        <v>0</v>
      </c>
      <c r="F1065" s="1268">
        <f t="shared" ref="F1065" si="129">SUM(F1063:F1064)</f>
        <v>1500000</v>
      </c>
      <c r="G1065" s="15"/>
    </row>
    <row r="1066" spans="1:7" ht="25.5" customHeight="1" x14ac:dyDescent="0.25">
      <c r="A1066" s="538">
        <v>2302</v>
      </c>
      <c r="B1066" s="392" t="s">
        <v>172</v>
      </c>
      <c r="C1066" s="1261"/>
      <c r="D1066" s="1261"/>
      <c r="E1066" s="1261"/>
      <c r="F1066" s="1261"/>
      <c r="G1066" s="6"/>
    </row>
    <row r="1067" spans="1:7" ht="31.9" customHeight="1" x14ac:dyDescent="0.25">
      <c r="A1067" s="538">
        <v>230201</v>
      </c>
      <c r="B1067" s="392" t="s">
        <v>171</v>
      </c>
      <c r="C1067" s="1261"/>
      <c r="D1067" s="1261"/>
      <c r="E1067" s="1261"/>
      <c r="F1067" s="1261"/>
      <c r="G1067" s="6"/>
    </row>
    <row r="1068" spans="1:7" ht="34.9" customHeight="1" x14ac:dyDescent="0.25">
      <c r="A1068" s="539">
        <v>23020104</v>
      </c>
      <c r="B1068" s="402" t="s">
        <v>960</v>
      </c>
      <c r="C1068" s="1311">
        <v>0</v>
      </c>
      <c r="D1068" s="1256">
        <v>0</v>
      </c>
      <c r="E1068" s="1311">
        <v>12276060</v>
      </c>
      <c r="F1068" s="1256">
        <v>33481928</v>
      </c>
      <c r="G1068" s="6"/>
    </row>
    <row r="1069" spans="1:7" s="8" customFormat="1" ht="25.5" customHeight="1" x14ac:dyDescent="0.25">
      <c r="A1069" s="541"/>
      <c r="B1069" s="473" t="s">
        <v>7</v>
      </c>
      <c r="C1069" s="1262">
        <f>SUM(C1068:C1068)</f>
        <v>0</v>
      </c>
      <c r="D1069" s="1262">
        <f>SUM(D1068:D1068)</f>
        <v>0</v>
      </c>
      <c r="E1069" s="1262">
        <f>SUM(E1068:E1068)</f>
        <v>12276060</v>
      </c>
      <c r="F1069" s="1262">
        <f t="shared" ref="F1069" si="130">SUM(F1068:F1068)</f>
        <v>33481928</v>
      </c>
      <c r="G1069" s="15"/>
    </row>
    <row r="1070" spans="1:7" ht="25.5" customHeight="1" x14ac:dyDescent="0.25">
      <c r="A1070" s="543">
        <v>2303</v>
      </c>
      <c r="B1070" s="392" t="s">
        <v>173</v>
      </c>
      <c r="C1070" s="1261"/>
      <c r="D1070" s="1261"/>
      <c r="E1070" s="1261"/>
      <c r="F1070" s="1261"/>
      <c r="G1070" s="6"/>
    </row>
    <row r="1071" spans="1:7" ht="34.9" customHeight="1" x14ac:dyDescent="0.25">
      <c r="A1071" s="543">
        <v>230301</v>
      </c>
      <c r="B1071" s="392" t="s">
        <v>174</v>
      </c>
      <c r="C1071" s="1261"/>
      <c r="D1071" s="1261"/>
      <c r="E1071" s="1261"/>
      <c r="F1071" s="1261"/>
      <c r="G1071" s="6"/>
    </row>
    <row r="1072" spans="1:7" ht="34.5" customHeight="1" x14ac:dyDescent="0.25">
      <c r="A1072" s="539">
        <v>23030101</v>
      </c>
      <c r="B1072" s="412" t="s">
        <v>887</v>
      </c>
      <c r="C1072" s="1311">
        <v>0</v>
      </c>
      <c r="D1072" s="1256">
        <v>0</v>
      </c>
      <c r="E1072" s="1311">
        <v>750000</v>
      </c>
      <c r="F1072" s="1256">
        <v>0</v>
      </c>
      <c r="G1072" s="6"/>
    </row>
    <row r="1073" spans="1:7" s="8" customFormat="1" ht="25.5" customHeight="1" x14ac:dyDescent="0.25">
      <c r="A1073" s="541"/>
      <c r="B1073" s="473" t="s">
        <v>7</v>
      </c>
      <c r="C1073" s="1262">
        <f>SUM(C1072:C1072)</f>
        <v>0</v>
      </c>
      <c r="D1073" s="1262">
        <f>SUM(D1072:D1072)</f>
        <v>0</v>
      </c>
      <c r="E1073" s="1262">
        <f>SUM(E1072:E1072)</f>
        <v>750000</v>
      </c>
      <c r="F1073" s="1262">
        <f t="shared" ref="F1073" si="131">SUM(F1072:F1072)</f>
        <v>0</v>
      </c>
      <c r="G1073" s="15"/>
    </row>
    <row r="1074" spans="1:7" ht="23.25" customHeight="1" x14ac:dyDescent="0.25">
      <c r="A1074" s="543">
        <v>2305</v>
      </c>
      <c r="B1074" s="392" t="s">
        <v>71</v>
      </c>
      <c r="C1074" s="1261"/>
      <c r="D1074" s="1261"/>
      <c r="E1074" s="1261"/>
      <c r="F1074" s="1261"/>
      <c r="G1074" s="6"/>
    </row>
    <row r="1075" spans="1:7" ht="23.25" customHeight="1" x14ac:dyDescent="0.25">
      <c r="A1075" s="543">
        <v>230501</v>
      </c>
      <c r="B1075" s="392" t="s">
        <v>72</v>
      </c>
      <c r="C1075" s="1261"/>
      <c r="D1075" s="1261"/>
      <c r="E1075" s="1261"/>
      <c r="F1075" s="1261"/>
      <c r="G1075" s="6"/>
    </row>
    <row r="1076" spans="1:7" ht="33.6" customHeight="1" x14ac:dyDescent="0.25">
      <c r="A1076" s="539">
        <v>23050225</v>
      </c>
      <c r="B1076" s="402" t="s">
        <v>618</v>
      </c>
      <c r="C1076" s="1311">
        <v>0</v>
      </c>
      <c r="D1076" s="1256">
        <v>0</v>
      </c>
      <c r="E1076" s="1311">
        <v>32000000</v>
      </c>
      <c r="F1076" s="1311">
        <v>40018072</v>
      </c>
      <c r="G1076" s="6"/>
    </row>
    <row r="1077" spans="1:7" s="8" customFormat="1" ht="22.5" customHeight="1" x14ac:dyDescent="0.25">
      <c r="A1077" s="544"/>
      <c r="B1077" s="1259" t="s">
        <v>7</v>
      </c>
      <c r="C1077" s="1262">
        <f>SUM(C1076:C1076)</f>
        <v>0</v>
      </c>
      <c r="D1077" s="1262">
        <f t="shared" ref="D1077:F1077" si="132">SUM(D1076:D1076)</f>
        <v>0</v>
      </c>
      <c r="E1077" s="1262">
        <f t="shared" si="132"/>
        <v>32000000</v>
      </c>
      <c r="F1077" s="1262">
        <f t="shared" si="132"/>
        <v>40018072</v>
      </c>
      <c r="G1077" s="15"/>
    </row>
    <row r="1078" spans="1:7" s="8" customFormat="1" ht="22.5" customHeight="1" x14ac:dyDescent="0.25">
      <c r="A1078" s="544"/>
      <c r="B1078" s="473" t="s">
        <v>73</v>
      </c>
      <c r="C1078" s="1262">
        <f>SUM(C1065,C1069,C1073,C1077)</f>
        <v>0</v>
      </c>
      <c r="D1078" s="1262">
        <f t="shared" ref="D1078:F1078" si="133">SUM(D1065,D1069,D1073,D1077)</f>
        <v>0</v>
      </c>
      <c r="E1078" s="1262">
        <f t="shared" si="133"/>
        <v>45026060</v>
      </c>
      <c r="F1078" s="1262">
        <f t="shared" si="133"/>
        <v>75000000</v>
      </c>
      <c r="G1078" s="15"/>
    </row>
    <row r="1079" spans="1:7" s="9" customFormat="1" ht="24.75" customHeight="1" x14ac:dyDescent="0.45">
      <c r="A1079" s="1471" t="s">
        <v>42</v>
      </c>
      <c r="B1079" s="1471"/>
      <c r="C1079" s="1471"/>
      <c r="D1079" s="1471"/>
      <c r="E1079" s="1471"/>
      <c r="F1079" s="1471"/>
      <c r="G1079" s="379"/>
    </row>
    <row r="1080" spans="1:7" ht="21.75" customHeight="1" x14ac:dyDescent="0.25">
      <c r="A1080" s="553" t="s">
        <v>70</v>
      </c>
      <c r="B1080" s="597" t="s">
        <v>52</v>
      </c>
      <c r="C1080" s="1312"/>
      <c r="D1080" s="1312"/>
      <c r="E1080" s="1312"/>
      <c r="F1080" s="1312"/>
      <c r="G1080" s="6"/>
    </row>
    <row r="1081" spans="1:7" s="23" customFormat="1" ht="23.25" customHeight="1" x14ac:dyDescent="0.25">
      <c r="A1081" s="554" t="s">
        <v>185</v>
      </c>
      <c r="B1081" s="43" t="s">
        <v>69</v>
      </c>
      <c r="C1081" s="35">
        <f>C47</f>
        <v>478152493</v>
      </c>
      <c r="D1081" s="35">
        <f>D47</f>
        <v>1103319011</v>
      </c>
      <c r="E1081" s="35">
        <f>E47</f>
        <v>2281575000</v>
      </c>
      <c r="F1081" s="35">
        <f>F47</f>
        <v>4230145307</v>
      </c>
      <c r="G1081" s="24">
        <v>1</v>
      </c>
    </row>
    <row r="1082" spans="1:7" ht="23.25" customHeight="1" x14ac:dyDescent="0.25">
      <c r="A1082" s="553" t="s">
        <v>131</v>
      </c>
      <c r="B1082" s="72" t="s">
        <v>123</v>
      </c>
      <c r="C1082" s="32">
        <f>C84</f>
        <v>106364494.31999999</v>
      </c>
      <c r="D1082" s="32">
        <f>D84</f>
        <v>1906799</v>
      </c>
      <c r="E1082" s="32">
        <f>E84</f>
        <v>256800000</v>
      </c>
      <c r="F1082" s="32">
        <f>F84</f>
        <v>409400000</v>
      </c>
      <c r="G1082" s="6">
        <f>G1081+1</f>
        <v>2</v>
      </c>
    </row>
    <row r="1083" spans="1:7" ht="23.25" customHeight="1" x14ac:dyDescent="0.25">
      <c r="A1083" s="553" t="s">
        <v>132</v>
      </c>
      <c r="B1083" s="73" t="s">
        <v>124</v>
      </c>
      <c r="C1083" s="32">
        <f>C117</f>
        <v>9500000</v>
      </c>
      <c r="D1083" s="32">
        <f>D117</f>
        <v>2450000</v>
      </c>
      <c r="E1083" s="32">
        <f>E117</f>
        <v>84462225</v>
      </c>
      <c r="F1083" s="32">
        <f>F117</f>
        <v>49462257</v>
      </c>
      <c r="G1083" s="6">
        <f t="shared" ref="G1083:G1089" si="134">G1082+1</f>
        <v>3</v>
      </c>
    </row>
    <row r="1084" spans="1:7" ht="23.25" customHeight="1" x14ac:dyDescent="0.25">
      <c r="A1084" s="553" t="s">
        <v>696</v>
      </c>
      <c r="B1084" s="73" t="s">
        <v>745</v>
      </c>
      <c r="C1084" s="32">
        <f>C137</f>
        <v>0</v>
      </c>
      <c r="D1084" s="32">
        <f>D137</f>
        <v>5592506</v>
      </c>
      <c r="E1084" s="32">
        <f>E137</f>
        <v>20000000</v>
      </c>
      <c r="F1084" s="32">
        <f>F137</f>
        <v>104121450</v>
      </c>
      <c r="G1084" s="6">
        <f t="shared" si="134"/>
        <v>4</v>
      </c>
    </row>
    <row r="1085" spans="1:7" ht="23.25" customHeight="1" x14ac:dyDescent="0.25">
      <c r="A1085" s="553" t="s">
        <v>697</v>
      </c>
      <c r="B1085" s="73" t="s">
        <v>698</v>
      </c>
      <c r="C1085" s="32">
        <f>C157</f>
        <v>0</v>
      </c>
      <c r="D1085" s="32">
        <f>D157</f>
        <v>0</v>
      </c>
      <c r="E1085" s="32">
        <f>E157</f>
        <v>79500000</v>
      </c>
      <c r="F1085" s="32">
        <f>F157</f>
        <v>138673166</v>
      </c>
      <c r="G1085" s="6">
        <f t="shared" si="134"/>
        <v>5</v>
      </c>
    </row>
    <row r="1086" spans="1:7" ht="27.75" customHeight="1" x14ac:dyDescent="0.25">
      <c r="A1086" s="553" t="s">
        <v>699</v>
      </c>
      <c r="B1086" s="73" t="s">
        <v>746</v>
      </c>
      <c r="C1086" s="35">
        <f>C174</f>
        <v>0</v>
      </c>
      <c r="D1086" s="32">
        <f>D174</f>
        <v>13187090</v>
      </c>
      <c r="E1086" s="32">
        <f>E174</f>
        <v>72788000</v>
      </c>
      <c r="F1086" s="32">
        <f>F174</f>
        <v>137441600</v>
      </c>
      <c r="G1086" s="6">
        <f t="shared" si="134"/>
        <v>6</v>
      </c>
    </row>
    <row r="1087" spans="1:7" ht="23.25" customHeight="1" x14ac:dyDescent="0.25">
      <c r="A1087" s="553" t="s">
        <v>133</v>
      </c>
      <c r="B1087" s="73" t="s">
        <v>700</v>
      </c>
      <c r="C1087" s="35">
        <f>C208</f>
        <v>45883980</v>
      </c>
      <c r="D1087" s="32">
        <f>D208</f>
        <v>138308552</v>
      </c>
      <c r="E1087" s="32">
        <f>E208</f>
        <v>1419589600</v>
      </c>
      <c r="F1087" s="32">
        <f>F208</f>
        <v>2179816910</v>
      </c>
      <c r="G1087" s="6">
        <f t="shared" si="134"/>
        <v>7</v>
      </c>
    </row>
    <row r="1088" spans="1:7" ht="23.25" customHeight="1" x14ac:dyDescent="0.25">
      <c r="A1088" s="553" t="s">
        <v>134</v>
      </c>
      <c r="B1088" s="73" t="s">
        <v>125</v>
      </c>
      <c r="C1088" s="35">
        <f>C228</f>
        <v>3900000</v>
      </c>
      <c r="D1088" s="32">
        <f>D228</f>
        <v>4470000</v>
      </c>
      <c r="E1088" s="32">
        <f>E228</f>
        <v>8320000</v>
      </c>
      <c r="F1088" s="32">
        <f>F228</f>
        <v>7500000</v>
      </c>
      <c r="G1088" s="6">
        <f t="shared" si="134"/>
        <v>8</v>
      </c>
    </row>
    <row r="1089" spans="1:7" s="7" customFormat="1" ht="23.25" customHeight="1" x14ac:dyDescent="0.4">
      <c r="A1089" s="553" t="s">
        <v>663</v>
      </c>
      <c r="B1089" s="73" t="s">
        <v>664</v>
      </c>
      <c r="C1089" s="32">
        <f>C247</f>
        <v>0</v>
      </c>
      <c r="D1089" s="32">
        <f>D247</f>
        <v>0</v>
      </c>
      <c r="E1089" s="32">
        <f>E247</f>
        <v>0</v>
      </c>
      <c r="F1089" s="32">
        <f>F247</f>
        <v>5900000</v>
      </c>
      <c r="G1089" s="6">
        <f t="shared" si="134"/>
        <v>9</v>
      </c>
    </row>
    <row r="1090" spans="1:7" ht="21.75" customHeight="1" x14ac:dyDescent="0.25">
      <c r="A1090" s="553"/>
      <c r="B1090" s="1313" t="s">
        <v>7</v>
      </c>
      <c r="C1090" s="958">
        <f t="shared" ref="C1090" si="135">SUM(C1081:C1089)</f>
        <v>643800967.31999993</v>
      </c>
      <c r="D1090" s="958">
        <f t="shared" ref="D1090:F1090" si="136">SUM(D1081:D1089)</f>
        <v>1269233958</v>
      </c>
      <c r="E1090" s="958">
        <f t="shared" si="136"/>
        <v>4223034825</v>
      </c>
      <c r="F1090" s="958">
        <f t="shared" si="136"/>
        <v>7262460690</v>
      </c>
      <c r="G1090" s="6"/>
    </row>
    <row r="1091" spans="1:7" ht="21.75" customHeight="1" x14ac:dyDescent="0.25">
      <c r="A1091" s="553" t="s">
        <v>74</v>
      </c>
      <c r="B1091" s="598" t="s">
        <v>51</v>
      </c>
      <c r="C1091" s="32"/>
      <c r="D1091" s="32"/>
      <c r="E1091" s="32"/>
      <c r="F1091" s="32"/>
      <c r="G1091" s="6"/>
    </row>
    <row r="1092" spans="1:7" ht="24.75" customHeight="1" x14ac:dyDescent="0.25">
      <c r="A1092" s="553" t="s">
        <v>135</v>
      </c>
      <c r="B1092" s="73" t="s">
        <v>114</v>
      </c>
      <c r="C1092" s="32">
        <f>C311</f>
        <v>2000000</v>
      </c>
      <c r="D1092" s="32">
        <f>D311</f>
        <v>6192000</v>
      </c>
      <c r="E1092" s="32">
        <f>E311</f>
        <v>54684500</v>
      </c>
      <c r="F1092" s="32">
        <f>F311</f>
        <v>4961355791</v>
      </c>
      <c r="G1092" s="24"/>
    </row>
    <row r="1093" spans="1:7" s="23" customFormat="1" ht="24.75" customHeight="1" x14ac:dyDescent="0.25">
      <c r="A1093" s="554" t="s">
        <v>136</v>
      </c>
      <c r="B1093" s="599" t="s">
        <v>55</v>
      </c>
      <c r="C1093" s="35">
        <f>C344</f>
        <v>661118529</v>
      </c>
      <c r="D1093" s="35">
        <f>D344</f>
        <v>9811820</v>
      </c>
      <c r="E1093" s="35">
        <f>E344</f>
        <v>3563300000</v>
      </c>
      <c r="F1093" s="35">
        <f>F344</f>
        <v>2428190000</v>
      </c>
      <c r="G1093" s="6"/>
    </row>
    <row r="1094" spans="1:7" s="23" customFormat="1" ht="24.75" customHeight="1" x14ac:dyDescent="0.25">
      <c r="A1094" s="554" t="s">
        <v>816</v>
      </c>
      <c r="B1094" s="599" t="s">
        <v>830</v>
      </c>
      <c r="C1094" s="35">
        <f>C362</f>
        <v>0</v>
      </c>
      <c r="D1094" s="35">
        <f>D362</f>
        <v>173661601</v>
      </c>
      <c r="E1094" s="35">
        <f>E362</f>
        <v>270000000</v>
      </c>
      <c r="F1094" s="35">
        <f>F362</f>
        <v>289436001</v>
      </c>
      <c r="G1094" s="6"/>
    </row>
    <row r="1095" spans="1:7" s="23" customFormat="1" ht="24.75" customHeight="1" x14ac:dyDescent="0.25">
      <c r="A1095" s="554" t="s">
        <v>137</v>
      </c>
      <c r="B1095" s="600" t="s">
        <v>116</v>
      </c>
      <c r="C1095" s="35">
        <f>C393</f>
        <v>3416000</v>
      </c>
      <c r="D1095" s="35">
        <f>D393</f>
        <v>296075900</v>
      </c>
      <c r="E1095" s="35">
        <f>E393</f>
        <v>108900000</v>
      </c>
      <c r="F1095" s="35">
        <f>F393</f>
        <v>627635000</v>
      </c>
      <c r="G1095" s="6"/>
    </row>
    <row r="1096" spans="1:7" s="23" customFormat="1" ht="24.75" customHeight="1" x14ac:dyDescent="0.25">
      <c r="A1096" s="554" t="s">
        <v>139</v>
      </c>
      <c r="B1096" s="601" t="s">
        <v>117</v>
      </c>
      <c r="C1096" s="35">
        <f>C426</f>
        <v>90151360</v>
      </c>
      <c r="D1096" s="35">
        <f>D426</f>
        <v>117373235.2</v>
      </c>
      <c r="E1096" s="35">
        <f>E426</f>
        <v>274170000</v>
      </c>
      <c r="F1096" s="35">
        <f>F426</f>
        <v>2434104730</v>
      </c>
      <c r="G1096" s="6"/>
    </row>
    <row r="1097" spans="1:7" ht="24.75" customHeight="1" x14ac:dyDescent="0.25">
      <c r="A1097" s="553" t="s">
        <v>187</v>
      </c>
      <c r="B1097" s="76" t="s">
        <v>115</v>
      </c>
      <c r="C1097" s="32">
        <f>C454</f>
        <v>0</v>
      </c>
      <c r="D1097" s="32">
        <f>D454</f>
        <v>0</v>
      </c>
      <c r="E1097" s="32">
        <f>E454</f>
        <v>42497000</v>
      </c>
      <c r="F1097" s="32">
        <f>F454</f>
        <v>98718000</v>
      </c>
      <c r="G1097" s="6"/>
    </row>
    <row r="1098" spans="1:7" ht="24.75" customHeight="1" x14ac:dyDescent="0.25">
      <c r="A1098" s="553" t="s">
        <v>140</v>
      </c>
      <c r="B1098" s="75" t="s">
        <v>126</v>
      </c>
      <c r="C1098" s="1319">
        <f>C501</f>
        <v>1620658231</v>
      </c>
      <c r="D1098" s="32">
        <f>D501</f>
        <v>3223261690.02</v>
      </c>
      <c r="E1098" s="32">
        <f>E501</f>
        <v>5531238476</v>
      </c>
      <c r="F1098" s="32">
        <f>F501</f>
        <v>9660759077</v>
      </c>
      <c r="G1098" s="6"/>
    </row>
    <row r="1099" spans="1:7" ht="24.75" customHeight="1" x14ac:dyDescent="0.25">
      <c r="A1099" s="553" t="s">
        <v>141</v>
      </c>
      <c r="B1099" s="73" t="s">
        <v>987</v>
      </c>
      <c r="C1099" s="32">
        <f>C530</f>
        <v>1893000</v>
      </c>
      <c r="D1099" s="32">
        <f>D530</f>
        <v>1150000</v>
      </c>
      <c r="E1099" s="32">
        <f>E530</f>
        <v>6200000</v>
      </c>
      <c r="F1099" s="32">
        <f>F530</f>
        <v>42534293</v>
      </c>
      <c r="G1099" s="6"/>
    </row>
    <row r="1100" spans="1:7" ht="32.25" customHeight="1" x14ac:dyDescent="0.25">
      <c r="A1100" s="553" t="s">
        <v>142</v>
      </c>
      <c r="B1100" s="73" t="s">
        <v>60</v>
      </c>
      <c r="C1100" s="32">
        <f>C560</f>
        <v>105471200</v>
      </c>
      <c r="D1100" s="32">
        <f>D560</f>
        <v>19160900</v>
      </c>
      <c r="E1100" s="32">
        <f>E560</f>
        <v>670000000</v>
      </c>
      <c r="F1100" s="32">
        <f>F560</f>
        <v>853806684</v>
      </c>
      <c r="G1100" s="6"/>
    </row>
    <row r="1101" spans="1:7" s="6" customFormat="1" ht="24.75" customHeight="1" x14ac:dyDescent="0.25">
      <c r="A1101" s="553" t="s">
        <v>143</v>
      </c>
      <c r="B1101" s="73" t="s">
        <v>56</v>
      </c>
      <c r="C1101" s="32">
        <f>C591</f>
        <v>6083000</v>
      </c>
      <c r="D1101" s="32">
        <f>D591</f>
        <v>10617960</v>
      </c>
      <c r="E1101" s="32">
        <f>E591</f>
        <v>21929150</v>
      </c>
      <c r="F1101" s="32">
        <f>F591</f>
        <v>642117860.10000002</v>
      </c>
    </row>
    <row r="1102" spans="1:7" s="6" customFormat="1" ht="24.75" customHeight="1" x14ac:dyDescent="0.25">
      <c r="A1102" s="553" t="s">
        <v>144</v>
      </c>
      <c r="B1102" s="73" t="s">
        <v>57</v>
      </c>
      <c r="C1102" s="32">
        <f>C609</f>
        <v>0</v>
      </c>
      <c r="D1102" s="32">
        <f>D609</f>
        <v>1326000</v>
      </c>
      <c r="E1102" s="32">
        <f>E609</f>
        <v>0</v>
      </c>
      <c r="F1102" s="32">
        <f>F609</f>
        <v>2725000</v>
      </c>
    </row>
    <row r="1103" spans="1:7" s="6" customFormat="1" ht="24.75" customHeight="1" x14ac:dyDescent="0.25">
      <c r="A1103" s="553" t="s">
        <v>145</v>
      </c>
      <c r="B1103" s="73" t="s">
        <v>118</v>
      </c>
      <c r="C1103" s="32">
        <f>C639</f>
        <v>749107053</v>
      </c>
      <c r="D1103" s="32">
        <f>D639</f>
        <v>511789086</v>
      </c>
      <c r="E1103" s="32">
        <f>E639</f>
        <v>786206204</v>
      </c>
      <c r="F1103" s="32">
        <f>F639</f>
        <v>2488041413</v>
      </c>
    </row>
    <row r="1104" spans="1:7" s="6" customFormat="1" ht="24.75" customHeight="1" x14ac:dyDescent="0.25">
      <c r="A1104" s="553" t="s">
        <v>146</v>
      </c>
      <c r="B1104" s="72" t="s">
        <v>119</v>
      </c>
      <c r="C1104" s="32">
        <f>C674</f>
        <v>13650000</v>
      </c>
      <c r="D1104" s="32">
        <f>D674</f>
        <v>70000000</v>
      </c>
      <c r="E1104" s="32">
        <f>E674</f>
        <v>115460569</v>
      </c>
      <c r="F1104" s="32">
        <f>F674</f>
        <v>153083283</v>
      </c>
    </row>
    <row r="1105" spans="1:7" s="6" customFormat="1" ht="24.75" customHeight="1" x14ac:dyDescent="0.25">
      <c r="A1105" s="553" t="s">
        <v>147</v>
      </c>
      <c r="B1105" s="72" t="s">
        <v>58</v>
      </c>
      <c r="C1105" s="32">
        <f>C694</f>
        <v>121019782</v>
      </c>
      <c r="D1105" s="32">
        <f>D694</f>
        <v>473137423</v>
      </c>
      <c r="E1105" s="32">
        <f>E694</f>
        <v>520779900</v>
      </c>
      <c r="F1105" s="32">
        <f>F694</f>
        <v>1947235447</v>
      </c>
    </row>
    <row r="1106" spans="1:7" s="6" customFormat="1" ht="20.25" customHeight="1" x14ac:dyDescent="0.25">
      <c r="A1106" s="553"/>
      <c r="B1106" s="1313" t="s">
        <v>7</v>
      </c>
      <c r="C1106" s="958">
        <f>SUM(C1092:C1105)</f>
        <v>3374568155</v>
      </c>
      <c r="D1106" s="958">
        <f t="shared" ref="D1106:F1106" si="137">SUM(D1092:D1105)</f>
        <v>4913557615.2200003</v>
      </c>
      <c r="E1106" s="958">
        <f t="shared" si="137"/>
        <v>11965365799</v>
      </c>
      <c r="F1106" s="958">
        <f t="shared" si="137"/>
        <v>26629742579.099998</v>
      </c>
    </row>
    <row r="1107" spans="1:7" s="6" customFormat="1" ht="21.75" customHeight="1" x14ac:dyDescent="0.25">
      <c r="A1107" s="553" t="s">
        <v>148</v>
      </c>
      <c r="B1107" s="602" t="s">
        <v>53</v>
      </c>
      <c r="C1107" s="32"/>
      <c r="D1107" s="32"/>
      <c r="E1107" s="32"/>
      <c r="F1107" s="32"/>
    </row>
    <row r="1108" spans="1:7" s="6" customFormat="1" ht="22.5" customHeight="1" x14ac:dyDescent="0.25">
      <c r="A1108" s="553" t="s">
        <v>892</v>
      </c>
      <c r="B1108" s="72" t="s">
        <v>893</v>
      </c>
      <c r="C1108" s="32">
        <f>C710</f>
        <v>0</v>
      </c>
      <c r="D1108" s="32">
        <f>D710</f>
        <v>0</v>
      </c>
      <c r="E1108" s="32">
        <f>E710</f>
        <v>0</v>
      </c>
      <c r="F1108" s="32">
        <f>F710</f>
        <v>10000000</v>
      </c>
      <c r="G1108" s="24"/>
    </row>
    <row r="1109" spans="1:7" s="6" customFormat="1" ht="22.5" customHeight="1" x14ac:dyDescent="0.25">
      <c r="A1109" s="553" t="s">
        <v>149</v>
      </c>
      <c r="B1109" s="72" t="s">
        <v>59</v>
      </c>
      <c r="C1109" s="32">
        <f>C738</f>
        <v>15000000</v>
      </c>
      <c r="D1109" s="32">
        <f>D738</f>
        <v>0</v>
      </c>
      <c r="E1109" s="32">
        <f>E738</f>
        <v>356364000</v>
      </c>
      <c r="F1109" s="32">
        <f>F738</f>
        <v>439372349</v>
      </c>
    </row>
    <row r="1110" spans="1:7" s="6" customFormat="1" ht="22.5" customHeight="1" x14ac:dyDescent="0.25">
      <c r="A1110" s="553" t="s">
        <v>817</v>
      </c>
      <c r="B1110" s="72" t="s">
        <v>883</v>
      </c>
      <c r="C1110" s="32">
        <f>C767</f>
        <v>0</v>
      </c>
      <c r="D1110" s="32">
        <f>D767</f>
        <v>0</v>
      </c>
      <c r="E1110" s="32">
        <f>E767</f>
        <v>23704000</v>
      </c>
      <c r="F1110" s="32">
        <f>F767</f>
        <v>492630085</v>
      </c>
    </row>
    <row r="1111" spans="1:7" s="6" customFormat="1" ht="22.5" customHeight="1" x14ac:dyDescent="0.25">
      <c r="A1111" s="553" t="s">
        <v>818</v>
      </c>
      <c r="B1111" s="72" t="s">
        <v>884</v>
      </c>
      <c r="C1111" s="32">
        <f>C785</f>
        <v>0</v>
      </c>
      <c r="D1111" s="32">
        <f>D785</f>
        <v>0</v>
      </c>
      <c r="E1111" s="32">
        <f>E785</f>
        <v>0</v>
      </c>
      <c r="F1111" s="32">
        <f>F785</f>
        <v>5200000</v>
      </c>
    </row>
    <row r="1112" spans="1:7" s="6" customFormat="1" ht="22.5" customHeight="1" x14ac:dyDescent="0.25">
      <c r="A1112" s="553"/>
      <c r="B1112" s="1313" t="s">
        <v>7</v>
      </c>
      <c r="C1112" s="958">
        <f>SUM(C1108:C1111)</f>
        <v>15000000</v>
      </c>
      <c r="D1112" s="958">
        <f t="shared" ref="D1112:F1112" si="138">SUM(D1108:D1111)</f>
        <v>0</v>
      </c>
      <c r="E1112" s="958">
        <f t="shared" si="138"/>
        <v>380068000</v>
      </c>
      <c r="F1112" s="958">
        <f t="shared" si="138"/>
        <v>947202434</v>
      </c>
    </row>
    <row r="1113" spans="1:7" s="6" customFormat="1" ht="21.75" customHeight="1" x14ac:dyDescent="0.25">
      <c r="A1113" s="553" t="s">
        <v>150</v>
      </c>
      <c r="B1113" s="602" t="s">
        <v>54</v>
      </c>
      <c r="C1113" s="32"/>
      <c r="D1113" s="32"/>
      <c r="E1113" s="32"/>
      <c r="F1113" s="32"/>
    </row>
    <row r="1114" spans="1:7" s="6" customFormat="1" ht="24" customHeight="1" x14ac:dyDescent="0.25">
      <c r="A1114" s="553" t="s">
        <v>189</v>
      </c>
      <c r="B1114" s="73" t="s">
        <v>122</v>
      </c>
      <c r="C1114" s="32">
        <f>C810</f>
        <v>1460000</v>
      </c>
      <c r="D1114" s="32">
        <f>D810</f>
        <v>0</v>
      </c>
      <c r="E1114" s="32">
        <f>E810</f>
        <v>4500000</v>
      </c>
      <c r="F1114" s="32">
        <f>F810</f>
        <v>1059900184</v>
      </c>
      <c r="G1114" s="24"/>
    </row>
    <row r="1115" spans="1:7" s="6" customFormat="1" ht="42" customHeight="1" x14ac:dyDescent="0.25">
      <c r="A1115" s="553" t="s">
        <v>151</v>
      </c>
      <c r="B1115" s="72" t="s">
        <v>961</v>
      </c>
      <c r="C1115" s="32">
        <f>C861</f>
        <v>0</v>
      </c>
      <c r="D1115" s="32">
        <f>D861</f>
        <v>20500000</v>
      </c>
      <c r="E1115" s="32">
        <f>E861</f>
        <v>25283333</v>
      </c>
      <c r="F1115" s="32">
        <f>F861</f>
        <v>150000000</v>
      </c>
    </row>
    <row r="1116" spans="1:7" s="6" customFormat="1" ht="33" customHeight="1" x14ac:dyDescent="0.25">
      <c r="A1116" s="553" t="s">
        <v>152</v>
      </c>
      <c r="B1116" s="72" t="s">
        <v>986</v>
      </c>
      <c r="C1116" s="32">
        <f>C914</f>
        <v>127344914</v>
      </c>
      <c r="D1116" s="32">
        <f>D914</f>
        <v>30398426.719999999</v>
      </c>
      <c r="E1116" s="32">
        <f>E914</f>
        <v>2815424165</v>
      </c>
      <c r="F1116" s="32">
        <f>F914</f>
        <v>5774180147</v>
      </c>
    </row>
    <row r="1117" spans="1:7" s="6" customFormat="1" ht="36.75" customHeight="1" x14ac:dyDescent="0.25">
      <c r="A1117" s="553" t="s">
        <v>188</v>
      </c>
      <c r="B1117" s="72" t="s">
        <v>129</v>
      </c>
      <c r="C1117" s="32">
        <f>C961</f>
        <v>225526628</v>
      </c>
      <c r="D1117" s="32">
        <f>D961</f>
        <v>359888801</v>
      </c>
      <c r="E1117" s="32">
        <f>E961</f>
        <v>802997341</v>
      </c>
      <c r="F1117" s="32">
        <f>F961</f>
        <v>3341144323.6999998</v>
      </c>
    </row>
    <row r="1118" spans="1:7" s="6" customFormat="1" ht="25.5" customHeight="1" x14ac:dyDescent="0.25">
      <c r="A1118" s="553" t="s">
        <v>153</v>
      </c>
      <c r="B1118" s="74" t="s">
        <v>120</v>
      </c>
      <c r="C1118" s="32">
        <f>C1021</f>
        <v>212373415</v>
      </c>
      <c r="D1118" s="32">
        <f>D1021</f>
        <v>446150297</v>
      </c>
      <c r="E1118" s="32">
        <f>E1021</f>
        <v>1001761903</v>
      </c>
      <c r="F1118" s="32">
        <f>F1021</f>
        <v>2529063271</v>
      </c>
    </row>
    <row r="1119" spans="1:7" s="6" customFormat="1" ht="20.25" customHeight="1" x14ac:dyDescent="0.25">
      <c r="A1119" s="553" t="s">
        <v>154</v>
      </c>
      <c r="B1119" s="77" t="s">
        <v>121</v>
      </c>
      <c r="C1119" s="32">
        <f>C1058</f>
        <v>65645625</v>
      </c>
      <c r="D1119" s="32">
        <f>D1058</f>
        <v>89615653.25</v>
      </c>
      <c r="E1119" s="32">
        <f>E1058</f>
        <v>242330000</v>
      </c>
      <c r="F1119" s="32">
        <f>F1058</f>
        <v>262579075</v>
      </c>
    </row>
    <row r="1120" spans="1:7" s="6" customFormat="1" ht="33.75" customHeight="1" x14ac:dyDescent="0.25">
      <c r="A1120" s="553" t="s">
        <v>155</v>
      </c>
      <c r="B1120" s="73" t="s">
        <v>130</v>
      </c>
      <c r="C1120" s="32">
        <f>C1078</f>
        <v>0</v>
      </c>
      <c r="D1120" s="32">
        <f>D1078</f>
        <v>0</v>
      </c>
      <c r="E1120" s="32">
        <f>E1078</f>
        <v>45026060</v>
      </c>
      <c r="F1120" s="32">
        <f>F1078</f>
        <v>75000000</v>
      </c>
    </row>
    <row r="1121" spans="1:7" s="6" customFormat="1" ht="22.9" customHeight="1" x14ac:dyDescent="0.25">
      <c r="A1121" s="555"/>
      <c r="B1121" s="1313" t="s">
        <v>7</v>
      </c>
      <c r="C1121" s="958">
        <f t="shared" ref="C1121" si="139">SUM(C1114:C1120)</f>
        <v>632350582</v>
      </c>
      <c r="D1121" s="958">
        <f t="shared" ref="D1121:F1121" si="140">SUM(D1114:D1120)</f>
        <v>946553177.97000003</v>
      </c>
      <c r="E1121" s="958">
        <f t="shared" si="140"/>
        <v>4937322802</v>
      </c>
      <c r="F1121" s="958">
        <f t="shared" si="140"/>
        <v>13191867000.700001</v>
      </c>
    </row>
    <row r="1122" spans="1:7" s="6" customFormat="1" ht="27.75" customHeight="1" x14ac:dyDescent="0.25">
      <c r="A1122" s="555"/>
      <c r="B1122" s="1314" t="s">
        <v>329</v>
      </c>
      <c r="C1122" s="958">
        <f>SUM(C1090,C1106,C1112,C1121)</f>
        <v>4665719704.3199997</v>
      </c>
      <c r="D1122" s="958">
        <f>SUM(D1090,D1106,D1112,D1121)</f>
        <v>7129344751.1900005</v>
      </c>
      <c r="E1122" s="958">
        <f>SUM(E1090,E1106,E1112,E1121)</f>
        <v>21505791426</v>
      </c>
      <c r="F1122" s="958">
        <f>SUM(F1090,F1106,F1112,F1121)</f>
        <v>48031272703.800003</v>
      </c>
    </row>
    <row r="1123" spans="1:7" x14ac:dyDescent="0.25">
      <c r="C1123" s="32"/>
      <c r="D1123" s="32"/>
      <c r="E1123" s="32"/>
      <c r="F1123" s="32"/>
    </row>
    <row r="1124" spans="1:7" s="6" customFormat="1" ht="21" customHeight="1" x14ac:dyDescent="0.25">
      <c r="A1124" s="314"/>
      <c r="B1124" s="603" t="str">
        <f>COFOG!B476</f>
        <v>Total Expenditure-Aid and Grants</v>
      </c>
      <c r="C1124" s="1315">
        <f>COFOG!C476</f>
        <v>18719763166</v>
      </c>
      <c r="D1124" s="1315">
        <f>COFOG!E476</f>
        <v>16908623327.129999</v>
      </c>
      <c r="E1124" s="1315">
        <f>COFOG!F476</f>
        <v>32644939744</v>
      </c>
      <c r="F1124" s="1315">
        <f>COFOG!G476</f>
        <v>42110147563</v>
      </c>
      <c r="G1124" s="1"/>
    </row>
    <row r="1125" spans="1:7" s="6" customFormat="1" ht="21" customHeight="1" x14ac:dyDescent="0.25">
      <c r="A1125" s="314"/>
      <c r="B1125" s="603" t="str">
        <f>COFOG!B477</f>
        <v>Total Expenditure-Non Aid and Grants</v>
      </c>
      <c r="C1125" s="1315">
        <f>COFOG!C477</f>
        <v>4665719704.3199997</v>
      </c>
      <c r="D1125" s="1315">
        <f>COFOG!E477</f>
        <v>7129344751.1900005</v>
      </c>
      <c r="E1125" s="1315">
        <f>COFOG!F477</f>
        <v>21505791426</v>
      </c>
      <c r="F1125" s="1315">
        <f>COFOG!G477</f>
        <v>48031272703.800003</v>
      </c>
      <c r="G1125" s="1"/>
    </row>
    <row r="1126" spans="1:7" s="6" customFormat="1" ht="21" customHeight="1" x14ac:dyDescent="0.25">
      <c r="A1126" s="314"/>
      <c r="B1126" s="604" t="s">
        <v>464</v>
      </c>
      <c r="C1126" s="1316">
        <f>COFOG!C478</f>
        <v>23385482870.32</v>
      </c>
      <c r="D1126" s="1316">
        <f>COFOG!E478</f>
        <v>24037968078.32</v>
      </c>
      <c r="E1126" s="1316">
        <f>COFOG!F478</f>
        <v>54150731170</v>
      </c>
      <c r="F1126" s="1316">
        <f>COFOG!G478</f>
        <v>90141420266.800003</v>
      </c>
      <c r="G1126" s="1"/>
    </row>
    <row r="1127" spans="1:7" x14ac:dyDescent="0.25">
      <c r="C1127" s="32"/>
      <c r="D1127" s="32"/>
      <c r="E1127" s="32"/>
      <c r="F1127" s="32"/>
    </row>
    <row r="1130" spans="1:7" s="6" customFormat="1" x14ac:dyDescent="0.25">
      <c r="A1130" s="314"/>
      <c r="B1130" s="47"/>
      <c r="C1130" s="1317"/>
      <c r="D1130" s="1317"/>
      <c r="E1130" s="1317"/>
      <c r="F1130" s="1317"/>
      <c r="G1130" s="1"/>
    </row>
  </sheetData>
  <sheetProtection selectLockedCells="1"/>
  <autoFilter ref="A1:A1130"/>
  <mergeCells count="3">
    <mergeCell ref="A1079:F1079"/>
    <mergeCell ref="A1:F1"/>
    <mergeCell ref="A2:F2"/>
  </mergeCells>
  <pageMargins left="1" right="0" top="0.75" bottom="0.75" header="0.3" footer="0.3"/>
  <pageSetup paperSize="9" scale="80" fitToHeight="2" orientation="landscape" r:id="rId1"/>
  <rowBreaks count="58" manualBreakCount="58">
    <brk id="20" max="16383" man="1"/>
    <brk id="36" max="16383" man="1"/>
    <brk id="47" max="5" man="1"/>
    <brk id="62" max="16383" man="1"/>
    <brk id="78" max="16383" man="1"/>
    <brk id="84" max="5" man="1"/>
    <brk id="100" max="5" man="1"/>
    <brk id="117" max="5" man="1"/>
    <brk id="137" max="5" man="1"/>
    <brk id="151" max="16383" man="1"/>
    <brk id="157" max="5" man="1"/>
    <brk id="174" max="5" man="1"/>
    <brk id="208" max="5" man="1"/>
    <brk id="222" max="16383" man="1"/>
    <brk id="228" max="5" man="1"/>
    <brk id="242" max="16383" man="1"/>
    <brk id="247" max="5" man="1"/>
    <brk id="311" max="5" man="1"/>
    <brk id="328" max="5" man="1"/>
    <brk id="344" max="5" man="1"/>
    <brk id="362" max="5" man="1"/>
    <brk id="379" max="5" man="1"/>
    <brk id="393" max="5" man="1"/>
    <brk id="418" max="16383" man="1"/>
    <brk id="426" max="5" man="1"/>
    <brk id="454" max="5" man="1"/>
    <brk id="487" max="16383" man="1"/>
    <brk id="501" max="5" man="1"/>
    <brk id="516" max="5" man="1"/>
    <brk id="530" max="5" man="1"/>
    <brk id="549" max="5" man="1"/>
    <brk id="560" max="5" man="1"/>
    <brk id="577" max="5" man="1"/>
    <brk id="591" max="5" man="1"/>
    <brk id="609" max="5" man="1"/>
    <brk id="626" max="5" man="1"/>
    <brk id="639" max="5" man="1"/>
    <brk id="674" max="5" man="1"/>
    <brk id="687" max="16383" man="1"/>
    <brk id="694" max="5" man="1"/>
    <brk id="710" max="5" man="1"/>
    <brk id="728" max="5" man="1"/>
    <brk id="738" max="5" man="1"/>
    <brk id="767" max="16383" man="1"/>
    <brk id="785" max="16383" man="1"/>
    <brk id="810" max="5" man="1"/>
    <brk id="861" max="5" man="1"/>
    <brk id="909" max="16383" man="1"/>
    <brk id="914" max="5" man="1"/>
    <brk id="926" max="16383" man="1"/>
    <brk id="938" max="16383" man="1"/>
    <brk id="961" max="5" man="1"/>
    <brk id="1021" max="5" man="1"/>
    <brk id="1058" max="5" man="1"/>
    <brk id="1073" max="16383" man="1"/>
    <brk id="1078" max="5" man="1"/>
    <brk id="1112" max="16383" man="1"/>
    <brk id="11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2"/>
  <sheetViews>
    <sheetView view="pageBreakPreview" topLeftCell="A122" zoomScale="80" zoomScaleSheetLayoutView="80" workbookViewId="0">
      <selection activeCell="C139" sqref="C139"/>
    </sheetView>
  </sheetViews>
  <sheetFormatPr defaultColWidth="39.28515625" defaultRowHeight="15" x14ac:dyDescent="0.25"/>
  <cols>
    <col min="1" max="1" width="17.7109375" style="380" customWidth="1"/>
    <col min="2" max="2" width="61.42578125" style="380" customWidth="1"/>
    <col min="3" max="3" width="24.42578125" style="300" customWidth="1"/>
    <col min="4" max="4" width="24" style="300" customWidth="1"/>
    <col min="5" max="5" width="21" style="300" customWidth="1"/>
    <col min="6" max="6" width="22" style="300" customWidth="1"/>
  </cols>
  <sheetData>
    <row r="1" spans="1:6" s="17" customFormat="1" ht="24" customHeight="1" x14ac:dyDescent="0.4">
      <c r="A1" s="1477" t="s">
        <v>1098</v>
      </c>
      <c r="B1" s="1477"/>
      <c r="C1" s="1477"/>
      <c r="D1" s="1477"/>
      <c r="E1" s="1477"/>
      <c r="F1" s="1477"/>
    </row>
    <row r="2" spans="1:6" s="17" customFormat="1" ht="22.9" customHeight="1" x14ac:dyDescent="0.4">
      <c r="A2" s="1477" t="s">
        <v>1272</v>
      </c>
      <c r="B2" s="1477"/>
      <c r="C2" s="1477"/>
      <c r="D2" s="1477"/>
      <c r="E2" s="1477"/>
      <c r="F2" s="1477"/>
    </row>
    <row r="3" spans="1:6" s="17" customFormat="1" ht="21" customHeight="1" x14ac:dyDescent="0.4">
      <c r="A3" s="1477" t="s">
        <v>448</v>
      </c>
      <c r="B3" s="1477"/>
      <c r="C3" s="1477"/>
      <c r="D3" s="1477"/>
      <c r="E3" s="1477"/>
      <c r="F3" s="1477"/>
    </row>
    <row r="4" spans="1:6" s="17" customFormat="1" ht="18" customHeight="1" x14ac:dyDescent="0.4">
      <c r="A4" s="1478" t="s">
        <v>340</v>
      </c>
      <c r="B4" s="1478"/>
      <c r="C4" s="1478"/>
      <c r="D4" s="1478"/>
      <c r="E4" s="1478"/>
      <c r="F4" s="1478"/>
    </row>
    <row r="5" spans="1:6" s="18" customFormat="1" ht="81" customHeight="1" x14ac:dyDescent="0.25">
      <c r="A5" s="386" t="s">
        <v>194</v>
      </c>
      <c r="B5" s="387" t="s">
        <v>463</v>
      </c>
      <c r="C5" s="421" t="s">
        <v>1422</v>
      </c>
      <c r="D5" s="421" t="s">
        <v>1422</v>
      </c>
      <c r="E5" s="420" t="s">
        <v>903</v>
      </c>
      <c r="F5" s="460" t="s">
        <v>2951</v>
      </c>
    </row>
    <row r="6" spans="1:6" s="18" customFormat="1" ht="18.75" customHeight="1" x14ac:dyDescent="0.25">
      <c r="A6" s="475"/>
      <c r="B6" s="422"/>
      <c r="C6" s="425">
        <v>2015</v>
      </c>
      <c r="D6" s="425">
        <v>2016</v>
      </c>
      <c r="E6" s="425">
        <v>2016</v>
      </c>
      <c r="F6" s="474">
        <v>2017</v>
      </c>
    </row>
    <row r="7" spans="1:6" s="17" customFormat="1" ht="18" customHeight="1" x14ac:dyDescent="0.4">
      <c r="A7" s="388">
        <v>1</v>
      </c>
      <c r="B7" s="388">
        <v>2</v>
      </c>
      <c r="C7" s="388">
        <v>3</v>
      </c>
      <c r="D7" s="388">
        <v>4</v>
      </c>
      <c r="E7" s="388">
        <v>5</v>
      </c>
      <c r="F7" s="388">
        <v>6</v>
      </c>
    </row>
    <row r="8" spans="1:6" s="17" customFormat="1" ht="16.149999999999999" customHeight="1" x14ac:dyDescent="0.4">
      <c r="A8" s="389">
        <v>13000000</v>
      </c>
      <c r="B8" s="462" t="s">
        <v>302</v>
      </c>
      <c r="C8" s="421"/>
      <c r="D8" s="421"/>
      <c r="E8" s="420"/>
      <c r="F8" s="420"/>
    </row>
    <row r="9" spans="1:6" s="17" customFormat="1" ht="17.45" customHeight="1" x14ac:dyDescent="0.4">
      <c r="A9" s="390">
        <v>13010000</v>
      </c>
      <c r="B9" s="391" t="s">
        <v>210</v>
      </c>
      <c r="C9" s="476"/>
      <c r="D9" s="476"/>
      <c r="E9" s="476"/>
      <c r="F9" s="476"/>
    </row>
    <row r="10" spans="1:6" s="17" customFormat="1" ht="18" customHeight="1" x14ac:dyDescent="0.4">
      <c r="A10" s="390">
        <v>13010100</v>
      </c>
      <c r="B10" s="392" t="s">
        <v>190</v>
      </c>
      <c r="C10" s="476"/>
      <c r="D10" s="476"/>
      <c r="E10" s="476"/>
      <c r="F10" s="476"/>
    </row>
    <row r="11" spans="1:6" s="17" customFormat="1" ht="13.15" customHeight="1" x14ac:dyDescent="0.4">
      <c r="A11" s="393"/>
      <c r="B11" s="394"/>
      <c r="C11" s="477"/>
      <c r="D11" s="477"/>
      <c r="E11" s="477"/>
      <c r="F11" s="477"/>
    </row>
    <row r="12" spans="1:6" s="17" customFormat="1" ht="19.149999999999999" customHeight="1" x14ac:dyDescent="0.4">
      <c r="A12" s="390">
        <v>13010200</v>
      </c>
      <c r="B12" s="392" t="s">
        <v>191</v>
      </c>
      <c r="C12" s="476"/>
      <c r="D12" s="476"/>
      <c r="E12" s="476"/>
      <c r="F12" s="476"/>
    </row>
    <row r="13" spans="1:6" s="17" customFormat="1" ht="17.45" customHeight="1" x14ac:dyDescent="0.4">
      <c r="A13" s="393"/>
      <c r="B13" s="394"/>
      <c r="C13" s="477"/>
      <c r="D13" s="477"/>
      <c r="E13" s="477"/>
      <c r="F13" s="477"/>
    </row>
    <row r="14" spans="1:6" s="17" customFormat="1" ht="17.45" customHeight="1" x14ac:dyDescent="0.4">
      <c r="A14" s="390">
        <v>13020000</v>
      </c>
      <c r="B14" s="391" t="s">
        <v>211</v>
      </c>
      <c r="C14" s="478"/>
      <c r="D14" s="478"/>
      <c r="E14" s="478"/>
      <c r="F14" s="478"/>
    </row>
    <row r="15" spans="1:6" s="17" customFormat="1" ht="19.149999999999999" customHeight="1" x14ac:dyDescent="0.4">
      <c r="A15" s="390">
        <v>13020100</v>
      </c>
      <c r="B15" s="392" t="s">
        <v>192</v>
      </c>
      <c r="C15" s="478"/>
      <c r="D15" s="478"/>
      <c r="E15" s="478"/>
      <c r="F15" s="478"/>
    </row>
    <row r="16" spans="1:6" s="17" customFormat="1" ht="33.75" customHeight="1" x14ac:dyDescent="0.4">
      <c r="A16" s="395">
        <v>13020111</v>
      </c>
      <c r="B16" s="396" t="s">
        <v>326</v>
      </c>
      <c r="C16" s="479">
        <v>0</v>
      </c>
      <c r="D16" s="480">
        <v>0</v>
      </c>
      <c r="E16" s="480">
        <v>0</v>
      </c>
      <c r="F16" s="480">
        <v>0</v>
      </c>
    </row>
    <row r="17" spans="1:6" s="17" customFormat="1" ht="21.75" customHeight="1" x14ac:dyDescent="0.4">
      <c r="A17" s="397"/>
      <c r="B17" s="416" t="s">
        <v>7</v>
      </c>
      <c r="C17" s="481">
        <f t="shared" ref="C17:F17" si="0">SUM(C16:C16)</f>
        <v>0</v>
      </c>
      <c r="D17" s="481">
        <f t="shared" si="0"/>
        <v>0</v>
      </c>
      <c r="E17" s="481">
        <f t="shared" si="0"/>
        <v>0</v>
      </c>
      <c r="F17" s="481">
        <f t="shared" si="0"/>
        <v>0</v>
      </c>
    </row>
    <row r="18" spans="1:6" s="17" customFormat="1" ht="21.75" customHeight="1" x14ac:dyDescent="0.4">
      <c r="A18" s="390">
        <v>13020200</v>
      </c>
      <c r="B18" s="392" t="s">
        <v>193</v>
      </c>
      <c r="C18" s="478"/>
      <c r="D18" s="478"/>
      <c r="E18" s="478"/>
      <c r="F18" s="478"/>
    </row>
    <row r="19" spans="1:6" s="17" customFormat="1" ht="15" customHeight="1" x14ac:dyDescent="0.4">
      <c r="A19" s="393"/>
      <c r="B19" s="394"/>
      <c r="C19" s="482"/>
      <c r="D19" s="482"/>
      <c r="E19" s="482"/>
      <c r="F19" s="482"/>
    </row>
    <row r="20" spans="1:6" s="17" customFormat="1" ht="19.149999999999999" customHeight="1" x14ac:dyDescent="0.4">
      <c r="A20" s="399"/>
      <c r="B20" s="417" t="s">
        <v>73</v>
      </c>
      <c r="C20" s="483">
        <f t="shared" ref="C20" si="1">C17</f>
        <v>0</v>
      </c>
      <c r="D20" s="483">
        <f t="shared" ref="D20:F20" si="2">D17</f>
        <v>0</v>
      </c>
      <c r="E20" s="483">
        <f t="shared" si="2"/>
        <v>0</v>
      </c>
      <c r="F20" s="483">
        <f t="shared" si="2"/>
        <v>0</v>
      </c>
    </row>
    <row r="21" spans="1:6" s="17" customFormat="1" ht="25.9" customHeight="1" x14ac:dyDescent="0.4">
      <c r="A21" s="1477" t="s">
        <v>1098</v>
      </c>
      <c r="B21" s="1477"/>
      <c r="C21" s="1477"/>
      <c r="D21" s="1477"/>
      <c r="E21" s="1477"/>
      <c r="F21" s="1477"/>
    </row>
    <row r="22" spans="1:6" s="17" customFormat="1" ht="21" customHeight="1" x14ac:dyDescent="0.4">
      <c r="A22" s="1477" t="s">
        <v>1272</v>
      </c>
      <c r="B22" s="1477"/>
      <c r="C22" s="1477"/>
      <c r="D22" s="1477"/>
      <c r="E22" s="1477"/>
      <c r="F22" s="1477"/>
    </row>
    <row r="23" spans="1:6" s="11" customFormat="1" ht="20.45" customHeight="1" x14ac:dyDescent="0.3">
      <c r="A23" s="1477" t="s">
        <v>448</v>
      </c>
      <c r="B23" s="1477"/>
      <c r="C23" s="1477"/>
      <c r="D23" s="1477"/>
      <c r="E23" s="1477"/>
      <c r="F23" s="1477"/>
    </row>
    <row r="24" spans="1:6" s="11" customFormat="1" ht="18.600000000000001" customHeight="1" x14ac:dyDescent="0.3">
      <c r="A24" s="1478" t="s">
        <v>341</v>
      </c>
      <c r="B24" s="1478"/>
      <c r="C24" s="1478"/>
      <c r="D24" s="1478"/>
      <c r="E24" s="1478"/>
      <c r="F24" s="1478"/>
    </row>
    <row r="25" spans="1:6" s="18" customFormat="1" ht="81.75" customHeight="1" x14ac:dyDescent="0.25">
      <c r="A25" s="386" t="s">
        <v>194</v>
      </c>
      <c r="B25" s="387" t="s">
        <v>463</v>
      </c>
      <c r="C25" s="421" t="s">
        <v>1422</v>
      </c>
      <c r="D25" s="421" t="s">
        <v>1422</v>
      </c>
      <c r="E25" s="420" t="s">
        <v>903</v>
      </c>
      <c r="F25" s="460" t="s">
        <v>2951</v>
      </c>
    </row>
    <row r="26" spans="1:6" s="18" customFormat="1" ht="18" customHeight="1" x14ac:dyDescent="0.25">
      <c r="A26" s="475"/>
      <c r="B26" s="422"/>
      <c r="C26" s="425">
        <v>2015</v>
      </c>
      <c r="D26" s="425">
        <v>2016</v>
      </c>
      <c r="E26" s="425">
        <v>2016</v>
      </c>
      <c r="F26" s="474">
        <v>2017</v>
      </c>
    </row>
    <row r="27" spans="1:6" s="17" customFormat="1" ht="20.25" customHeight="1" x14ac:dyDescent="0.4">
      <c r="A27" s="388">
        <v>1</v>
      </c>
      <c r="B27" s="388">
        <v>2</v>
      </c>
      <c r="C27" s="388">
        <v>3</v>
      </c>
      <c r="D27" s="388">
        <v>4</v>
      </c>
      <c r="E27" s="388">
        <v>5</v>
      </c>
      <c r="F27" s="388">
        <v>6</v>
      </c>
    </row>
    <row r="28" spans="1:6" ht="18.75" customHeight="1" x14ac:dyDescent="0.25">
      <c r="A28" s="400"/>
      <c r="B28" s="463"/>
      <c r="C28" s="484"/>
      <c r="D28" s="484"/>
      <c r="E28" s="484"/>
      <c r="F28" s="484"/>
    </row>
    <row r="29" spans="1:6" ht="15.75" x14ac:dyDescent="0.25">
      <c r="A29" s="390">
        <v>14</v>
      </c>
      <c r="B29" s="392" t="s">
        <v>198</v>
      </c>
      <c r="C29" s="476"/>
      <c r="D29" s="476"/>
      <c r="E29" s="476"/>
      <c r="F29" s="476"/>
    </row>
    <row r="30" spans="1:6" ht="15.75" x14ac:dyDescent="0.25">
      <c r="A30" s="393"/>
      <c r="B30" s="394"/>
      <c r="C30" s="477"/>
      <c r="D30" s="477"/>
      <c r="E30" s="477"/>
      <c r="F30" s="477"/>
    </row>
    <row r="31" spans="1:6" ht="31.5" x14ac:dyDescent="0.25">
      <c r="A31" s="390">
        <v>1401</v>
      </c>
      <c r="B31" s="392" t="s">
        <v>199</v>
      </c>
      <c r="C31" s="476"/>
      <c r="D31" s="476"/>
      <c r="E31" s="476"/>
      <c r="F31" s="476"/>
    </row>
    <row r="32" spans="1:6" ht="15.75" x14ac:dyDescent="0.25">
      <c r="A32" s="393"/>
      <c r="B32" s="394"/>
      <c r="C32" s="477"/>
      <c r="D32" s="477"/>
      <c r="E32" s="477"/>
      <c r="F32" s="477"/>
    </row>
    <row r="33" spans="1:6" ht="15.75" x14ac:dyDescent="0.25">
      <c r="A33" s="390">
        <v>1402</v>
      </c>
      <c r="B33" s="392" t="s">
        <v>200</v>
      </c>
      <c r="C33" s="476"/>
      <c r="D33" s="476"/>
      <c r="E33" s="476"/>
      <c r="F33" s="476"/>
    </row>
    <row r="34" spans="1:6" x14ac:dyDescent="0.25">
      <c r="A34" s="401"/>
      <c r="B34" s="402"/>
      <c r="C34" s="485"/>
      <c r="D34" s="485"/>
      <c r="E34" s="485"/>
      <c r="F34" s="485"/>
    </row>
    <row r="35" spans="1:6" ht="15.75" x14ac:dyDescent="0.25">
      <c r="A35" s="390">
        <v>1403</v>
      </c>
      <c r="B35" s="392" t="s">
        <v>304</v>
      </c>
      <c r="C35" s="478"/>
      <c r="D35" s="478"/>
      <c r="E35" s="478"/>
      <c r="F35" s="478"/>
    </row>
    <row r="36" spans="1:6" ht="15.75" x14ac:dyDescent="0.25">
      <c r="A36" s="393"/>
      <c r="B36" s="394"/>
      <c r="C36" s="482"/>
      <c r="D36" s="482"/>
      <c r="E36" s="482"/>
      <c r="F36" s="482"/>
    </row>
    <row r="37" spans="1:6" ht="15.75" x14ac:dyDescent="0.25">
      <c r="A37" s="390">
        <v>14030100</v>
      </c>
      <c r="B37" s="392" t="s">
        <v>201</v>
      </c>
      <c r="C37" s="478"/>
      <c r="D37" s="478"/>
      <c r="E37" s="478"/>
      <c r="F37" s="478"/>
    </row>
    <row r="38" spans="1:6" s="12" customFormat="1" ht="15.75" x14ac:dyDescent="0.25">
      <c r="A38" s="393"/>
      <c r="B38" s="464"/>
      <c r="C38" s="486"/>
      <c r="D38" s="486"/>
      <c r="E38" s="486"/>
      <c r="F38" s="486"/>
    </row>
    <row r="39" spans="1:6" ht="15.75" x14ac:dyDescent="0.25">
      <c r="A39" s="390">
        <v>14030200</v>
      </c>
      <c r="B39" s="392" t="s">
        <v>202</v>
      </c>
      <c r="C39" s="478"/>
      <c r="D39" s="478"/>
      <c r="E39" s="478"/>
      <c r="F39" s="478"/>
    </row>
    <row r="40" spans="1:6" ht="37.5" customHeight="1" x14ac:dyDescent="0.25">
      <c r="A40" s="401">
        <v>14030209</v>
      </c>
      <c r="B40" s="402" t="s">
        <v>453</v>
      </c>
      <c r="C40" s="487">
        <v>75595754</v>
      </c>
      <c r="D40" s="487">
        <v>45940757</v>
      </c>
      <c r="E40" s="1236">
        <v>100000000</v>
      </c>
      <c r="F40" s="487">
        <v>180000000</v>
      </c>
    </row>
    <row r="41" spans="1:6" ht="21.75" customHeight="1" x14ac:dyDescent="0.25">
      <c r="A41" s="403"/>
      <c r="B41" s="416" t="s">
        <v>7</v>
      </c>
      <c r="C41" s="488">
        <f t="shared" ref="C41" si="3">SUM(C40)</f>
        <v>75595754</v>
      </c>
      <c r="D41" s="488">
        <f t="shared" ref="D41:F41" si="4">SUM(D40)</f>
        <v>45940757</v>
      </c>
      <c r="E41" s="488">
        <f t="shared" si="4"/>
        <v>100000000</v>
      </c>
      <c r="F41" s="488">
        <f t="shared" si="4"/>
        <v>180000000</v>
      </c>
    </row>
    <row r="42" spans="1:6" s="12" customFormat="1" ht="21.75" customHeight="1" x14ac:dyDescent="0.25">
      <c r="A42" s="399"/>
      <c r="B42" s="416" t="s">
        <v>73</v>
      </c>
      <c r="C42" s="483">
        <f t="shared" ref="C42" si="5">SUM(C41)</f>
        <v>75595754</v>
      </c>
      <c r="D42" s="483">
        <f t="shared" ref="D42:F42" si="6">SUM(D41)</f>
        <v>45940757</v>
      </c>
      <c r="E42" s="483">
        <f t="shared" si="6"/>
        <v>100000000</v>
      </c>
      <c r="F42" s="483">
        <f t="shared" si="6"/>
        <v>180000000</v>
      </c>
    </row>
    <row r="43" spans="1:6" s="12" customFormat="1" ht="16.899999999999999" customHeight="1" x14ac:dyDescent="0.25">
      <c r="A43" s="404"/>
      <c r="B43" s="464"/>
      <c r="C43" s="486"/>
      <c r="D43" s="486"/>
      <c r="E43" s="486"/>
      <c r="F43" s="486"/>
    </row>
    <row r="44" spans="1:6" s="12" customFormat="1" ht="19.899999999999999" customHeight="1" x14ac:dyDescent="0.25">
      <c r="A44" s="399"/>
      <c r="B44" s="416" t="s">
        <v>317</v>
      </c>
      <c r="C44" s="483">
        <f>SUM(C20,C42)</f>
        <v>75595754</v>
      </c>
      <c r="D44" s="483">
        <f t="shared" ref="D44:F44" si="7">SUM(D20,D42)</f>
        <v>45940757</v>
      </c>
      <c r="E44" s="483">
        <f t="shared" si="7"/>
        <v>100000000</v>
      </c>
      <c r="F44" s="483">
        <f t="shared" si="7"/>
        <v>180000000</v>
      </c>
    </row>
    <row r="45" spans="1:6" s="17" customFormat="1" ht="24.6" customHeight="1" x14ac:dyDescent="0.4">
      <c r="A45" s="1477" t="s">
        <v>1098</v>
      </c>
      <c r="B45" s="1477"/>
      <c r="C45" s="1477"/>
      <c r="D45" s="1477"/>
      <c r="E45" s="1477"/>
      <c r="F45" s="1477"/>
    </row>
    <row r="46" spans="1:6" s="17" customFormat="1" ht="24.6" customHeight="1" x14ac:dyDescent="0.4">
      <c r="A46" s="1477" t="s">
        <v>114</v>
      </c>
      <c r="B46" s="1477"/>
      <c r="C46" s="1477"/>
      <c r="D46" s="1477"/>
      <c r="E46" s="1477"/>
      <c r="F46" s="1477"/>
    </row>
    <row r="47" spans="1:6" s="11" customFormat="1" ht="19.5" customHeight="1" x14ac:dyDescent="0.3">
      <c r="A47" s="1477" t="s">
        <v>197</v>
      </c>
      <c r="B47" s="1477"/>
      <c r="C47" s="1477"/>
      <c r="D47" s="1477"/>
      <c r="E47" s="1477"/>
      <c r="F47" s="1477"/>
    </row>
    <row r="48" spans="1:6" s="11" customFormat="1" ht="17.25" customHeight="1" x14ac:dyDescent="0.3">
      <c r="A48" s="1478" t="s">
        <v>340</v>
      </c>
      <c r="B48" s="1478"/>
      <c r="C48" s="1478"/>
      <c r="D48" s="1478"/>
      <c r="E48" s="1478"/>
      <c r="F48" s="1478"/>
    </row>
    <row r="49" spans="1:6" s="18" customFormat="1" ht="85.5" customHeight="1" x14ac:dyDescent="0.25">
      <c r="A49" s="386" t="s">
        <v>194</v>
      </c>
      <c r="B49" s="387" t="s">
        <v>463</v>
      </c>
      <c r="C49" s="421" t="s">
        <v>1422</v>
      </c>
      <c r="D49" s="421" t="s">
        <v>1422</v>
      </c>
      <c r="E49" s="420" t="s">
        <v>903</v>
      </c>
      <c r="F49" s="460" t="s">
        <v>2951</v>
      </c>
    </row>
    <row r="50" spans="1:6" s="18" customFormat="1" ht="15.6" customHeight="1" x14ac:dyDescent="0.25">
      <c r="A50" s="475"/>
      <c r="B50" s="422"/>
      <c r="C50" s="425">
        <v>2015</v>
      </c>
      <c r="D50" s="425">
        <v>2016</v>
      </c>
      <c r="E50" s="425">
        <v>2016</v>
      </c>
      <c r="F50" s="474">
        <v>2017</v>
      </c>
    </row>
    <row r="51" spans="1:6" s="17" customFormat="1" ht="18" customHeight="1" x14ac:dyDescent="0.4">
      <c r="A51" s="388">
        <v>1</v>
      </c>
      <c r="B51" s="388">
        <v>2</v>
      </c>
      <c r="C51" s="388">
        <v>3</v>
      </c>
      <c r="D51" s="388">
        <v>4</v>
      </c>
      <c r="E51" s="388">
        <v>5</v>
      </c>
      <c r="F51" s="388">
        <v>6</v>
      </c>
    </row>
    <row r="52" spans="1:6" s="18" customFormat="1" ht="19.5" customHeight="1" x14ac:dyDescent="0.25">
      <c r="A52" s="389">
        <v>13000000</v>
      </c>
      <c r="B52" s="462" t="s">
        <v>303</v>
      </c>
      <c r="C52" s="485"/>
      <c r="D52" s="485"/>
      <c r="E52" s="480"/>
      <c r="F52" s="480"/>
    </row>
    <row r="53" spans="1:6" ht="15.75" x14ac:dyDescent="0.25">
      <c r="A53" s="390">
        <v>13010000</v>
      </c>
      <c r="B53" s="391" t="s">
        <v>210</v>
      </c>
      <c r="C53" s="476"/>
      <c r="D53" s="476"/>
      <c r="E53" s="476"/>
      <c r="F53" s="476"/>
    </row>
    <row r="54" spans="1:6" ht="15.75" x14ac:dyDescent="0.25">
      <c r="A54" s="390">
        <v>13010100</v>
      </c>
      <c r="B54" s="392" t="s">
        <v>190</v>
      </c>
      <c r="C54" s="476"/>
      <c r="D54" s="476"/>
      <c r="E54" s="476"/>
      <c r="F54" s="476"/>
    </row>
    <row r="55" spans="1:6" ht="15.75" x14ac:dyDescent="0.25">
      <c r="A55" s="393"/>
      <c r="B55" s="394"/>
      <c r="C55" s="421"/>
      <c r="D55" s="421"/>
      <c r="E55" s="420"/>
      <c r="F55" s="420"/>
    </row>
    <row r="56" spans="1:6" ht="15.75" x14ac:dyDescent="0.25">
      <c r="A56" s="390">
        <v>13010200</v>
      </c>
      <c r="B56" s="392" t="s">
        <v>191</v>
      </c>
      <c r="C56" s="476"/>
      <c r="D56" s="476"/>
      <c r="E56" s="476"/>
      <c r="F56" s="476"/>
    </row>
    <row r="57" spans="1:6" ht="33" customHeight="1" x14ac:dyDescent="0.25">
      <c r="A57" s="401">
        <v>13010207</v>
      </c>
      <c r="B57" s="402" t="s">
        <v>195</v>
      </c>
      <c r="C57" s="485">
        <v>0</v>
      </c>
      <c r="D57" s="485">
        <v>0</v>
      </c>
      <c r="E57" s="485">
        <v>0</v>
      </c>
      <c r="F57" s="485">
        <v>0</v>
      </c>
    </row>
    <row r="58" spans="1:6" s="12" customFormat="1" ht="15.75" x14ac:dyDescent="0.25">
      <c r="A58" s="399"/>
      <c r="B58" s="416" t="s">
        <v>7</v>
      </c>
      <c r="C58" s="481">
        <f t="shared" ref="C58:F58" si="8">SUM(C57)</f>
        <v>0</v>
      </c>
      <c r="D58" s="481">
        <f t="shared" si="8"/>
        <v>0</v>
      </c>
      <c r="E58" s="481">
        <f t="shared" si="8"/>
        <v>0</v>
      </c>
      <c r="F58" s="481">
        <f t="shared" si="8"/>
        <v>0</v>
      </c>
    </row>
    <row r="59" spans="1:6" ht="15.75" x14ac:dyDescent="0.25">
      <c r="A59" s="390">
        <v>13020000</v>
      </c>
      <c r="B59" s="391" t="s">
        <v>211</v>
      </c>
      <c r="C59" s="478"/>
      <c r="D59" s="478"/>
      <c r="E59" s="478"/>
      <c r="F59" s="478"/>
    </row>
    <row r="60" spans="1:6" ht="15.75" x14ac:dyDescent="0.25">
      <c r="A60" s="390">
        <v>13020100</v>
      </c>
      <c r="B60" s="392" t="s">
        <v>192</v>
      </c>
      <c r="C60" s="478"/>
      <c r="D60" s="478"/>
      <c r="E60" s="478"/>
      <c r="F60" s="478"/>
    </row>
    <row r="61" spans="1:6" ht="33" customHeight="1" x14ac:dyDescent="0.25">
      <c r="A61" s="395">
        <v>13020112</v>
      </c>
      <c r="B61" s="398" t="s">
        <v>651</v>
      </c>
      <c r="C61" s="485">
        <v>0</v>
      </c>
      <c r="D61" s="485">
        <v>0</v>
      </c>
      <c r="E61" s="485">
        <v>0</v>
      </c>
      <c r="F61" s="485">
        <v>0</v>
      </c>
    </row>
    <row r="62" spans="1:6" ht="33" customHeight="1" x14ac:dyDescent="0.25">
      <c r="A62" s="395">
        <v>13020113</v>
      </c>
      <c r="B62" s="398" t="s">
        <v>591</v>
      </c>
      <c r="C62" s="489">
        <v>0</v>
      </c>
      <c r="D62" s="489">
        <v>0</v>
      </c>
      <c r="E62" s="489">
        <v>0</v>
      </c>
      <c r="F62" s="489">
        <v>105000000</v>
      </c>
    </row>
    <row r="63" spans="1:6" ht="33" customHeight="1" x14ac:dyDescent="0.25">
      <c r="A63" s="395">
        <v>13020114</v>
      </c>
      <c r="B63" s="398" t="s">
        <v>100</v>
      </c>
      <c r="C63" s="489">
        <v>0</v>
      </c>
      <c r="D63" s="489">
        <v>0</v>
      </c>
      <c r="E63" s="489">
        <v>0</v>
      </c>
      <c r="F63" s="489">
        <v>30000000</v>
      </c>
    </row>
    <row r="64" spans="1:6" ht="33" customHeight="1" x14ac:dyDescent="0.25">
      <c r="A64" s="395">
        <v>13020115</v>
      </c>
      <c r="B64" s="398" t="s">
        <v>592</v>
      </c>
      <c r="C64" s="489">
        <v>0</v>
      </c>
      <c r="D64" s="489">
        <v>0</v>
      </c>
      <c r="E64" s="489">
        <v>0</v>
      </c>
      <c r="F64" s="489">
        <v>0</v>
      </c>
    </row>
    <row r="65" spans="1:6" ht="39.75" customHeight="1" x14ac:dyDescent="0.25">
      <c r="A65" s="395">
        <v>13020116</v>
      </c>
      <c r="B65" s="402" t="s">
        <v>590</v>
      </c>
      <c r="C65" s="489">
        <v>18986123</v>
      </c>
      <c r="D65" s="490">
        <v>425000</v>
      </c>
      <c r="E65" s="485">
        <v>35000000</v>
      </c>
      <c r="F65" s="485">
        <v>35000000</v>
      </c>
    </row>
    <row r="66" spans="1:6" ht="36.75" customHeight="1" x14ac:dyDescent="0.25">
      <c r="A66" s="395">
        <v>13020117</v>
      </c>
      <c r="B66" s="398" t="s">
        <v>593</v>
      </c>
      <c r="C66" s="489">
        <v>0</v>
      </c>
      <c r="D66" s="489">
        <v>0</v>
      </c>
      <c r="E66" s="489">
        <v>0</v>
      </c>
      <c r="F66" s="489">
        <v>0</v>
      </c>
    </row>
    <row r="67" spans="1:6" ht="34.5" customHeight="1" x14ac:dyDescent="0.25">
      <c r="A67" s="395">
        <v>13020118</v>
      </c>
      <c r="B67" s="398" t="s">
        <v>196</v>
      </c>
      <c r="C67" s="485">
        <v>0</v>
      </c>
      <c r="D67" s="485">
        <v>0</v>
      </c>
      <c r="E67" s="485">
        <v>0</v>
      </c>
      <c r="F67" s="485">
        <v>0</v>
      </c>
    </row>
    <row r="68" spans="1:6" ht="35.25" customHeight="1" x14ac:dyDescent="0.25">
      <c r="A68" s="395">
        <v>13020129</v>
      </c>
      <c r="B68" s="398" t="s">
        <v>594</v>
      </c>
      <c r="C68" s="485">
        <v>0</v>
      </c>
      <c r="D68" s="485">
        <v>0</v>
      </c>
      <c r="E68" s="485">
        <v>0</v>
      </c>
      <c r="F68" s="485">
        <v>0</v>
      </c>
    </row>
    <row r="69" spans="1:6" s="12" customFormat="1" ht="22.5" customHeight="1" x14ac:dyDescent="0.25">
      <c r="A69" s="407"/>
      <c r="B69" s="416" t="s">
        <v>7</v>
      </c>
      <c r="C69" s="481">
        <f>SUM(C61:C68)</f>
        <v>18986123</v>
      </c>
      <c r="D69" s="481">
        <f t="shared" ref="D69:E69" si="9">SUM(D61:D68)</f>
        <v>425000</v>
      </c>
      <c r="E69" s="481">
        <f t="shared" si="9"/>
        <v>35000000</v>
      </c>
      <c r="F69" s="481">
        <f>SUM(F61:F68)</f>
        <v>170000000</v>
      </c>
    </row>
    <row r="70" spans="1:6" ht="21" customHeight="1" x14ac:dyDescent="0.25">
      <c r="A70" s="390">
        <v>13020200</v>
      </c>
      <c r="B70" s="392" t="s">
        <v>193</v>
      </c>
      <c r="C70" s="478"/>
      <c r="D70" s="478"/>
      <c r="E70" s="478"/>
      <c r="F70" s="478"/>
    </row>
    <row r="71" spans="1:6" ht="18" customHeight="1" x14ac:dyDescent="0.25">
      <c r="A71" s="401"/>
      <c r="B71" s="402"/>
      <c r="C71" s="482"/>
      <c r="D71" s="482"/>
      <c r="E71" s="482"/>
      <c r="F71" s="482"/>
    </row>
    <row r="72" spans="1:6" ht="27.75" customHeight="1" x14ac:dyDescent="0.25">
      <c r="A72" s="403"/>
      <c r="B72" s="417" t="s">
        <v>73</v>
      </c>
      <c r="C72" s="483">
        <f>SUM(C58,C69)</f>
        <v>18986123</v>
      </c>
      <c r="D72" s="483">
        <f t="shared" ref="D72:E72" si="10">SUM(D58,D69)</f>
        <v>425000</v>
      </c>
      <c r="E72" s="483">
        <f t="shared" si="10"/>
        <v>35000000</v>
      </c>
      <c r="F72" s="483">
        <f>SUM(F58,F69)</f>
        <v>170000000</v>
      </c>
    </row>
    <row r="73" spans="1:6" s="17" customFormat="1" ht="24.75" customHeight="1" x14ac:dyDescent="0.4">
      <c r="A73" s="1477" t="s">
        <v>1098</v>
      </c>
      <c r="B73" s="1477"/>
      <c r="C73" s="1477"/>
      <c r="D73" s="1477"/>
      <c r="E73" s="1477"/>
      <c r="F73" s="1477"/>
    </row>
    <row r="74" spans="1:6" s="17" customFormat="1" ht="24.6" customHeight="1" x14ac:dyDescent="0.4">
      <c r="A74" s="1477" t="s">
        <v>114</v>
      </c>
      <c r="B74" s="1477"/>
      <c r="C74" s="1477"/>
      <c r="D74" s="1477"/>
      <c r="E74" s="1477"/>
      <c r="F74" s="1477"/>
    </row>
    <row r="75" spans="1:6" s="11" customFormat="1" ht="19.5" customHeight="1" x14ac:dyDescent="0.3">
      <c r="A75" s="1477" t="s">
        <v>197</v>
      </c>
      <c r="B75" s="1477"/>
      <c r="C75" s="1477"/>
      <c r="D75" s="1477"/>
      <c r="E75" s="1477"/>
      <c r="F75" s="1477"/>
    </row>
    <row r="76" spans="1:6" s="11" customFormat="1" ht="17.25" customHeight="1" x14ac:dyDescent="0.3">
      <c r="A76" s="1478" t="s">
        <v>341</v>
      </c>
      <c r="B76" s="1478"/>
      <c r="C76" s="1478"/>
      <c r="D76" s="1478"/>
      <c r="E76" s="1478"/>
      <c r="F76" s="1478"/>
    </row>
    <row r="77" spans="1:6" s="18" customFormat="1" ht="84.75" customHeight="1" x14ac:dyDescent="0.25">
      <c r="A77" s="386" t="s">
        <v>194</v>
      </c>
      <c r="B77" s="387" t="s">
        <v>463</v>
      </c>
      <c r="C77" s="421" t="s">
        <v>1422</v>
      </c>
      <c r="D77" s="421" t="s">
        <v>1422</v>
      </c>
      <c r="E77" s="420" t="s">
        <v>903</v>
      </c>
      <c r="F77" s="460" t="s">
        <v>2951</v>
      </c>
    </row>
    <row r="78" spans="1:6" s="18" customFormat="1" ht="19.5" customHeight="1" x14ac:dyDescent="0.25">
      <c r="A78" s="475"/>
      <c r="B78" s="422"/>
      <c r="C78" s="425">
        <v>2015</v>
      </c>
      <c r="D78" s="425">
        <v>2016</v>
      </c>
      <c r="E78" s="425">
        <v>2016</v>
      </c>
      <c r="F78" s="474">
        <v>2017</v>
      </c>
    </row>
    <row r="79" spans="1:6" s="17" customFormat="1" ht="22.5" customHeight="1" x14ac:dyDescent="0.4">
      <c r="A79" s="388">
        <v>1</v>
      </c>
      <c r="B79" s="388">
        <v>2</v>
      </c>
      <c r="C79" s="388">
        <v>3</v>
      </c>
      <c r="D79" s="388">
        <v>4</v>
      </c>
      <c r="E79" s="388">
        <v>5</v>
      </c>
      <c r="F79" s="388">
        <v>6</v>
      </c>
    </row>
    <row r="80" spans="1:6" ht="18.75" customHeight="1" x14ac:dyDescent="0.25">
      <c r="A80" s="400"/>
      <c r="B80" s="463"/>
      <c r="C80" s="484"/>
      <c r="D80" s="484"/>
      <c r="E80" s="484"/>
      <c r="F80" s="484"/>
    </row>
    <row r="81" spans="1:6" ht="15.75" x14ac:dyDescent="0.25">
      <c r="A81" s="390">
        <v>14</v>
      </c>
      <c r="B81" s="392" t="s">
        <v>198</v>
      </c>
      <c r="C81" s="476"/>
      <c r="D81" s="476"/>
      <c r="E81" s="476"/>
      <c r="F81" s="476"/>
    </row>
    <row r="82" spans="1:6" ht="15.75" x14ac:dyDescent="0.25">
      <c r="A82" s="393"/>
      <c r="B82" s="394"/>
      <c r="C82" s="477"/>
      <c r="D82" s="477"/>
      <c r="E82" s="477"/>
      <c r="F82" s="477"/>
    </row>
    <row r="83" spans="1:6" ht="31.5" x14ac:dyDescent="0.25">
      <c r="A83" s="390">
        <v>1401</v>
      </c>
      <c r="B83" s="392" t="s">
        <v>199</v>
      </c>
      <c r="C83" s="476"/>
      <c r="D83" s="476"/>
      <c r="E83" s="476"/>
      <c r="F83" s="476"/>
    </row>
    <row r="84" spans="1:6" ht="15.75" x14ac:dyDescent="0.25">
      <c r="A84" s="393"/>
      <c r="B84" s="394"/>
      <c r="C84" s="477"/>
      <c r="D84" s="477"/>
      <c r="E84" s="477"/>
      <c r="F84" s="477"/>
    </row>
    <row r="85" spans="1:6" ht="15.75" x14ac:dyDescent="0.25">
      <c r="A85" s="390">
        <v>1402</v>
      </c>
      <c r="B85" s="392" t="s">
        <v>200</v>
      </c>
      <c r="C85" s="476"/>
      <c r="D85" s="476"/>
      <c r="E85" s="476"/>
      <c r="F85" s="476"/>
    </row>
    <row r="86" spans="1:6" x14ac:dyDescent="0.25">
      <c r="A86" s="401"/>
      <c r="B86" s="402"/>
      <c r="C86" s="485"/>
      <c r="D86" s="485"/>
      <c r="E86" s="485"/>
      <c r="F86" s="485"/>
    </row>
    <row r="87" spans="1:6" ht="15.75" x14ac:dyDescent="0.25">
      <c r="A87" s="390">
        <v>1403</v>
      </c>
      <c r="B87" s="392" t="s">
        <v>304</v>
      </c>
      <c r="C87" s="478"/>
      <c r="D87" s="478"/>
      <c r="E87" s="478"/>
      <c r="F87" s="478"/>
    </row>
    <row r="88" spans="1:6" ht="15.75" x14ac:dyDescent="0.25">
      <c r="A88" s="393"/>
      <c r="B88" s="394"/>
      <c r="C88" s="482"/>
      <c r="D88" s="482"/>
      <c r="E88" s="482"/>
      <c r="F88" s="482"/>
    </row>
    <row r="89" spans="1:6" ht="15.75" x14ac:dyDescent="0.25">
      <c r="A89" s="390">
        <v>14030100</v>
      </c>
      <c r="B89" s="392" t="s">
        <v>201</v>
      </c>
      <c r="C89" s="478"/>
      <c r="D89" s="478"/>
      <c r="E89" s="478"/>
      <c r="F89" s="478"/>
    </row>
    <row r="90" spans="1:6" s="12" customFormat="1" ht="27.75" customHeight="1" x14ac:dyDescent="0.25">
      <c r="A90" s="395">
        <v>14030103</v>
      </c>
      <c r="B90" s="396" t="s">
        <v>3040</v>
      </c>
      <c r="C90" s="1238"/>
      <c r="D90" s="1238"/>
      <c r="E90" s="1238"/>
      <c r="F90" s="1238">
        <v>0</v>
      </c>
    </row>
    <row r="91" spans="1:6" s="12" customFormat="1" ht="30" customHeight="1" x14ac:dyDescent="0.25">
      <c r="A91" s="395"/>
      <c r="B91" s="416" t="s">
        <v>7</v>
      </c>
      <c r="C91" s="1238"/>
      <c r="D91" s="1238"/>
      <c r="E91" s="1238"/>
      <c r="F91" s="1239">
        <f>F90</f>
        <v>0</v>
      </c>
    </row>
    <row r="92" spans="1:6" ht="15.75" x14ac:dyDescent="0.25">
      <c r="A92" s="390">
        <v>14030200</v>
      </c>
      <c r="B92" s="392" t="s">
        <v>202</v>
      </c>
      <c r="C92" s="478"/>
      <c r="D92" s="478"/>
      <c r="E92" s="478"/>
      <c r="F92" s="478"/>
    </row>
    <row r="93" spans="1:6" ht="24" customHeight="1" x14ac:dyDescent="0.25">
      <c r="A93" s="401">
        <v>14030202</v>
      </c>
      <c r="B93" s="402" t="s">
        <v>203</v>
      </c>
      <c r="C93" s="489">
        <v>0</v>
      </c>
      <c r="D93" s="489">
        <v>0</v>
      </c>
      <c r="E93" s="489">
        <v>0</v>
      </c>
      <c r="F93" s="489">
        <v>0</v>
      </c>
    </row>
    <row r="94" spans="1:6" ht="24" customHeight="1" x14ac:dyDescent="0.25">
      <c r="A94" s="401">
        <v>14030203</v>
      </c>
      <c r="B94" s="398" t="s">
        <v>204</v>
      </c>
      <c r="C94" s="485">
        <v>0</v>
      </c>
      <c r="D94" s="485">
        <v>0</v>
      </c>
      <c r="E94" s="485">
        <v>0</v>
      </c>
      <c r="F94" s="485">
        <v>0</v>
      </c>
    </row>
    <row r="95" spans="1:6" ht="24" customHeight="1" x14ac:dyDescent="0.25">
      <c r="A95" s="401">
        <v>14030204</v>
      </c>
      <c r="B95" s="402" t="s">
        <v>93</v>
      </c>
      <c r="C95" s="485">
        <v>0</v>
      </c>
      <c r="D95" s="485">
        <v>0</v>
      </c>
      <c r="E95" s="485">
        <v>0</v>
      </c>
      <c r="F95" s="485">
        <v>250000000</v>
      </c>
    </row>
    <row r="96" spans="1:6" ht="37.5" customHeight="1" x14ac:dyDescent="0.25">
      <c r="A96" s="401">
        <v>14030205</v>
      </c>
      <c r="B96" s="398" t="s">
        <v>322</v>
      </c>
      <c r="C96" s="489">
        <v>0</v>
      </c>
      <c r="D96" s="489">
        <v>0</v>
      </c>
      <c r="E96" s="489">
        <v>0</v>
      </c>
      <c r="F96" s="489">
        <v>0</v>
      </c>
    </row>
    <row r="97" spans="1:6" ht="18.600000000000001" customHeight="1" x14ac:dyDescent="0.25">
      <c r="A97" s="403"/>
      <c r="B97" s="416" t="s">
        <v>7</v>
      </c>
      <c r="C97" s="488">
        <f t="shared" ref="C97" si="11">SUM(C93:C96)</f>
        <v>0</v>
      </c>
      <c r="D97" s="488">
        <f t="shared" ref="D97:F97" si="12">SUM(D93:D96)</f>
        <v>0</v>
      </c>
      <c r="E97" s="488">
        <f t="shared" si="12"/>
        <v>0</v>
      </c>
      <c r="F97" s="488">
        <f t="shared" si="12"/>
        <v>250000000</v>
      </c>
    </row>
    <row r="98" spans="1:6" s="12" customFormat="1" ht="18.600000000000001" customHeight="1" x14ac:dyDescent="0.25">
      <c r="A98" s="399"/>
      <c r="B98" s="416" t="s">
        <v>73</v>
      </c>
      <c r="C98" s="483">
        <f t="shared" ref="C98" si="13">SUM(C97)</f>
        <v>0</v>
      </c>
      <c r="D98" s="483">
        <f t="shared" ref="D98:F98" si="14">SUM(D97)</f>
        <v>0</v>
      </c>
      <c r="E98" s="483">
        <f t="shared" si="14"/>
        <v>0</v>
      </c>
      <c r="F98" s="483">
        <f t="shared" si="14"/>
        <v>250000000</v>
      </c>
    </row>
    <row r="99" spans="1:6" s="12" customFormat="1" ht="15.75" x14ac:dyDescent="0.25">
      <c r="A99" s="404"/>
      <c r="B99" s="464"/>
      <c r="C99" s="486"/>
      <c r="D99" s="486"/>
      <c r="E99" s="486"/>
      <c r="F99" s="486"/>
    </row>
    <row r="100" spans="1:6" s="12" customFormat="1" ht="21" customHeight="1" x14ac:dyDescent="0.25">
      <c r="A100" s="399"/>
      <c r="B100" s="416" t="s">
        <v>317</v>
      </c>
      <c r="C100" s="483">
        <f>SUM(C72,C98)</f>
        <v>18986123</v>
      </c>
      <c r="D100" s="483">
        <f t="shared" ref="D100:E100" si="15">SUM(D72,D98)</f>
        <v>425000</v>
      </c>
      <c r="E100" s="483">
        <f t="shared" si="15"/>
        <v>35000000</v>
      </c>
      <c r="F100" s="483">
        <f>SUM(F72,F91,F98)</f>
        <v>420000000</v>
      </c>
    </row>
    <row r="101" spans="1:6" s="17" customFormat="1" ht="24.6" customHeight="1" x14ac:dyDescent="0.4">
      <c r="A101" s="1477" t="s">
        <v>1098</v>
      </c>
      <c r="B101" s="1477"/>
      <c r="C101" s="1477"/>
      <c r="D101" s="1477"/>
      <c r="E101" s="1477"/>
      <c r="F101" s="1477"/>
    </row>
    <row r="102" spans="1:6" s="17" customFormat="1" ht="24.6" customHeight="1" x14ac:dyDescent="0.4">
      <c r="A102" s="1477" t="s">
        <v>343</v>
      </c>
      <c r="B102" s="1477"/>
      <c r="C102" s="1477"/>
      <c r="D102" s="1477"/>
      <c r="E102" s="1477"/>
      <c r="F102" s="1477"/>
    </row>
    <row r="103" spans="1:6" s="11" customFormat="1" ht="19.5" customHeight="1" x14ac:dyDescent="0.3">
      <c r="A103" s="1477" t="s">
        <v>308</v>
      </c>
      <c r="B103" s="1477"/>
      <c r="C103" s="1477"/>
      <c r="D103" s="1477"/>
      <c r="E103" s="1477"/>
      <c r="F103" s="1477"/>
    </row>
    <row r="104" spans="1:6" s="11" customFormat="1" ht="24" customHeight="1" x14ac:dyDescent="0.3">
      <c r="A104" s="1478" t="s">
        <v>340</v>
      </c>
      <c r="B104" s="1478"/>
      <c r="C104" s="1478"/>
      <c r="D104" s="1478"/>
      <c r="E104" s="1478"/>
      <c r="F104" s="1478"/>
    </row>
    <row r="105" spans="1:6" s="18" customFormat="1" ht="85.5" customHeight="1" x14ac:dyDescent="0.25">
      <c r="A105" s="386" t="s">
        <v>194</v>
      </c>
      <c r="B105" s="387" t="s">
        <v>463</v>
      </c>
      <c r="C105" s="421" t="s">
        <v>1422</v>
      </c>
      <c r="D105" s="421" t="s">
        <v>1422</v>
      </c>
      <c r="E105" s="420" t="s">
        <v>903</v>
      </c>
      <c r="F105" s="460" t="s">
        <v>2951</v>
      </c>
    </row>
    <row r="106" spans="1:6" s="18" customFormat="1" ht="15.6" customHeight="1" x14ac:dyDescent="0.25">
      <c r="A106" s="475"/>
      <c r="B106" s="422"/>
      <c r="C106" s="425">
        <v>2015</v>
      </c>
      <c r="D106" s="425">
        <v>2016</v>
      </c>
      <c r="E106" s="425">
        <v>2016</v>
      </c>
      <c r="F106" s="474">
        <v>2017</v>
      </c>
    </row>
    <row r="107" spans="1:6" s="17" customFormat="1" ht="18" customHeight="1" x14ac:dyDescent="0.4">
      <c r="A107" s="388">
        <v>1</v>
      </c>
      <c r="B107" s="388">
        <v>2</v>
      </c>
      <c r="C107" s="388">
        <v>3</v>
      </c>
      <c r="D107" s="388">
        <v>4</v>
      </c>
      <c r="E107" s="388">
        <v>5</v>
      </c>
      <c r="F107" s="388">
        <v>6</v>
      </c>
    </row>
    <row r="108" spans="1:6" s="18" customFormat="1" ht="19.5" customHeight="1" x14ac:dyDescent="0.25">
      <c r="A108" s="389">
        <v>13000000</v>
      </c>
      <c r="B108" s="462" t="s">
        <v>303</v>
      </c>
      <c r="C108" s="485"/>
      <c r="D108" s="485"/>
      <c r="E108" s="480"/>
      <c r="F108" s="480"/>
    </row>
    <row r="109" spans="1:6" ht="15.75" x14ac:dyDescent="0.25">
      <c r="A109" s="390">
        <v>13010000</v>
      </c>
      <c r="B109" s="391" t="s">
        <v>210</v>
      </c>
      <c r="C109" s="476"/>
      <c r="D109" s="476"/>
      <c r="E109" s="476"/>
      <c r="F109" s="476"/>
    </row>
    <row r="110" spans="1:6" ht="15.75" x14ac:dyDescent="0.25">
      <c r="A110" s="390">
        <v>13010100</v>
      </c>
      <c r="B110" s="392" t="s">
        <v>190</v>
      </c>
      <c r="C110" s="476"/>
      <c r="D110" s="476"/>
      <c r="E110" s="476"/>
      <c r="F110" s="476"/>
    </row>
    <row r="111" spans="1:6" ht="50.25" customHeight="1" x14ac:dyDescent="0.25">
      <c r="A111" s="395">
        <v>13010103</v>
      </c>
      <c r="B111" s="398" t="s">
        <v>3005</v>
      </c>
      <c r="C111" s="1192">
        <v>0</v>
      </c>
      <c r="D111" s="1192">
        <v>0</v>
      </c>
      <c r="E111" s="596">
        <v>0</v>
      </c>
      <c r="F111" s="596">
        <v>11000000000</v>
      </c>
    </row>
    <row r="112" spans="1:6" ht="33.75" customHeight="1" x14ac:dyDescent="0.25">
      <c r="A112" s="395">
        <v>13010104</v>
      </c>
      <c r="B112" s="398" t="s">
        <v>3052</v>
      </c>
      <c r="C112" s="1192"/>
      <c r="D112" s="1192"/>
      <c r="E112" s="596"/>
      <c r="F112" s="596">
        <v>2500000000</v>
      </c>
    </row>
    <row r="113" spans="1:6" ht="18.600000000000001" customHeight="1" x14ac:dyDescent="0.25">
      <c r="A113" s="403"/>
      <c r="B113" s="416" t="s">
        <v>7</v>
      </c>
      <c r="C113" s="488">
        <f>SUM(C111)</f>
        <v>0</v>
      </c>
      <c r="D113" s="488">
        <f t="shared" ref="D113:E113" si="16">SUM(D111)</f>
        <v>0</v>
      </c>
      <c r="E113" s="488">
        <f t="shared" si="16"/>
        <v>0</v>
      </c>
      <c r="F113" s="488">
        <f>SUM(F111,F112)</f>
        <v>13500000000</v>
      </c>
    </row>
    <row r="114" spans="1:6" ht="23.25" customHeight="1" x14ac:dyDescent="0.25">
      <c r="A114" s="390">
        <v>13010200</v>
      </c>
      <c r="B114" s="392" t="s">
        <v>191</v>
      </c>
      <c r="C114" s="476"/>
      <c r="D114" s="476"/>
      <c r="E114" s="476"/>
      <c r="F114" s="476"/>
    </row>
    <row r="115" spans="1:6" ht="21" customHeight="1" x14ac:dyDescent="0.25">
      <c r="A115" s="401"/>
      <c r="B115" s="402"/>
      <c r="C115" s="485"/>
      <c r="D115" s="485"/>
      <c r="E115" s="485"/>
      <c r="F115" s="485"/>
    </row>
    <row r="116" spans="1:6" s="12" customFormat="1" ht="18.600000000000001" customHeight="1" x14ac:dyDescent="0.25">
      <c r="A116" s="399"/>
      <c r="B116" s="416" t="s">
        <v>73</v>
      </c>
      <c r="C116" s="483">
        <f>SUM(C113)</f>
        <v>0</v>
      </c>
      <c r="D116" s="483">
        <f t="shared" ref="D116:E116" si="17">SUM(D113)</f>
        <v>0</v>
      </c>
      <c r="E116" s="483">
        <f t="shared" si="17"/>
        <v>0</v>
      </c>
      <c r="F116" s="483">
        <f>F113</f>
        <v>13500000000</v>
      </c>
    </row>
    <row r="117" spans="1:6" s="17" customFormat="1" ht="25.5" customHeight="1" x14ac:dyDescent="0.4">
      <c r="A117" s="1477" t="s">
        <v>1098</v>
      </c>
      <c r="B117" s="1477"/>
      <c r="C117" s="1477"/>
      <c r="D117" s="1477"/>
      <c r="E117" s="1477"/>
      <c r="F117" s="1477"/>
    </row>
    <row r="118" spans="1:6" s="17" customFormat="1" ht="27" customHeight="1" x14ac:dyDescent="0.4">
      <c r="A118" s="1477" t="s">
        <v>343</v>
      </c>
      <c r="B118" s="1477"/>
      <c r="C118" s="1477"/>
      <c r="D118" s="1477"/>
      <c r="E118" s="1477"/>
      <c r="F118" s="1477"/>
    </row>
    <row r="119" spans="1:6" s="11" customFormat="1" ht="19.5" customHeight="1" x14ac:dyDescent="0.3">
      <c r="A119" s="1477" t="s">
        <v>308</v>
      </c>
      <c r="B119" s="1477"/>
      <c r="C119" s="1477"/>
      <c r="D119" s="1477"/>
      <c r="E119" s="1477"/>
      <c r="F119" s="1477"/>
    </row>
    <row r="120" spans="1:6" s="11" customFormat="1" ht="17.25" customHeight="1" x14ac:dyDescent="0.3">
      <c r="A120" s="1478" t="s">
        <v>341</v>
      </c>
      <c r="B120" s="1478"/>
      <c r="C120" s="1478"/>
      <c r="D120" s="1478"/>
      <c r="E120" s="1478"/>
      <c r="F120" s="1478"/>
    </row>
    <row r="121" spans="1:6" s="18" customFormat="1" ht="81.75" customHeight="1" x14ac:dyDescent="0.25">
      <c r="A121" s="386" t="s">
        <v>194</v>
      </c>
      <c r="B121" s="387" t="s">
        <v>463</v>
      </c>
      <c r="C121" s="421" t="s">
        <v>1422</v>
      </c>
      <c r="D121" s="421" t="s">
        <v>1422</v>
      </c>
      <c r="E121" s="420" t="s">
        <v>903</v>
      </c>
      <c r="F121" s="460" t="s">
        <v>2951</v>
      </c>
    </row>
    <row r="122" spans="1:6" s="18" customFormat="1" ht="18.75" customHeight="1" x14ac:dyDescent="0.25">
      <c r="A122" s="475"/>
      <c r="B122" s="422"/>
      <c r="C122" s="425">
        <v>2015</v>
      </c>
      <c r="D122" s="425">
        <v>2016</v>
      </c>
      <c r="E122" s="425">
        <v>2016</v>
      </c>
      <c r="F122" s="474">
        <v>2017</v>
      </c>
    </row>
    <row r="123" spans="1:6" s="17" customFormat="1" ht="16.5" customHeight="1" x14ac:dyDescent="0.4">
      <c r="A123" s="388">
        <v>1</v>
      </c>
      <c r="B123" s="388">
        <v>2</v>
      </c>
      <c r="C123" s="388">
        <v>3</v>
      </c>
      <c r="D123" s="388">
        <v>4</v>
      </c>
      <c r="E123" s="388">
        <v>5</v>
      </c>
      <c r="F123" s="388">
        <v>6</v>
      </c>
    </row>
    <row r="124" spans="1:6" ht="15" customHeight="1" x14ac:dyDescent="0.25">
      <c r="A124" s="400"/>
      <c r="B124" s="463"/>
      <c r="C124" s="484"/>
      <c r="D124" s="484"/>
      <c r="E124" s="484"/>
      <c r="F124" s="484"/>
    </row>
    <row r="125" spans="1:6" ht="15.75" x14ac:dyDescent="0.25">
      <c r="A125" s="390">
        <v>14</v>
      </c>
      <c r="B125" s="392" t="s">
        <v>198</v>
      </c>
      <c r="C125" s="476"/>
      <c r="D125" s="476"/>
      <c r="E125" s="476"/>
      <c r="F125" s="476"/>
    </row>
    <row r="126" spans="1:6" ht="13.5" customHeight="1" x14ac:dyDescent="0.25">
      <c r="A126" s="393"/>
      <c r="B126" s="394"/>
      <c r="C126" s="477"/>
      <c r="D126" s="477"/>
      <c r="E126" s="477"/>
      <c r="F126" s="477"/>
    </row>
    <row r="127" spans="1:6" ht="31.5" x14ac:dyDescent="0.25">
      <c r="A127" s="390">
        <v>1401</v>
      </c>
      <c r="B127" s="392" t="s">
        <v>199</v>
      </c>
      <c r="C127" s="476"/>
      <c r="D127" s="476"/>
      <c r="E127" s="476"/>
      <c r="F127" s="476"/>
    </row>
    <row r="128" spans="1:6" ht="46.5" customHeight="1" x14ac:dyDescent="0.25">
      <c r="A128" s="395">
        <v>14010101</v>
      </c>
      <c r="B128" s="398" t="s">
        <v>438</v>
      </c>
      <c r="C128" s="482">
        <v>0</v>
      </c>
      <c r="D128" s="482">
        <v>0</v>
      </c>
      <c r="E128" s="482">
        <v>0</v>
      </c>
      <c r="F128" s="482">
        <v>0</v>
      </c>
    </row>
    <row r="129" spans="1:6" ht="23.25" customHeight="1" x14ac:dyDescent="0.25">
      <c r="A129" s="395">
        <v>14010102</v>
      </c>
      <c r="B129" s="398" t="s">
        <v>374</v>
      </c>
      <c r="C129" s="482">
        <v>0</v>
      </c>
      <c r="D129" s="482">
        <v>0</v>
      </c>
      <c r="E129" s="482">
        <v>0</v>
      </c>
      <c r="F129" s="482">
        <v>0</v>
      </c>
    </row>
    <row r="130" spans="1:6" ht="16.899999999999999" customHeight="1" x14ac:dyDescent="0.25">
      <c r="A130" s="407"/>
      <c r="B130" s="416" t="s">
        <v>7</v>
      </c>
      <c r="C130" s="491">
        <f t="shared" ref="C130:F130" si="18">SUM(C128:C129)</f>
        <v>0</v>
      </c>
      <c r="D130" s="491">
        <f t="shared" si="18"/>
        <v>0</v>
      </c>
      <c r="E130" s="491">
        <f t="shared" si="18"/>
        <v>0</v>
      </c>
      <c r="F130" s="491">
        <f t="shared" si="18"/>
        <v>0</v>
      </c>
    </row>
    <row r="131" spans="1:6" ht="21" customHeight="1" x14ac:dyDescent="0.25">
      <c r="A131" s="390">
        <v>1402</v>
      </c>
      <c r="B131" s="392" t="s">
        <v>200</v>
      </c>
      <c r="C131" s="476"/>
      <c r="D131" s="476"/>
      <c r="E131" s="476"/>
      <c r="F131" s="476"/>
    </row>
    <row r="132" spans="1:6" ht="22.5" customHeight="1" x14ac:dyDescent="0.25">
      <c r="A132" s="401">
        <v>14020208</v>
      </c>
      <c r="B132" s="402" t="s">
        <v>309</v>
      </c>
      <c r="C132" s="485">
        <v>0</v>
      </c>
      <c r="D132" s="485">
        <v>0</v>
      </c>
      <c r="E132" s="485">
        <v>0</v>
      </c>
      <c r="F132" s="485">
        <v>0</v>
      </c>
    </row>
    <row r="133" spans="1:6" ht="22.5" customHeight="1" x14ac:dyDescent="0.25">
      <c r="A133" s="403"/>
      <c r="B133" s="416" t="s">
        <v>7</v>
      </c>
      <c r="C133" s="481">
        <f t="shared" ref="C133:F133" si="19">SUM(C132)</f>
        <v>0</v>
      </c>
      <c r="D133" s="481">
        <f t="shared" si="19"/>
        <v>0</v>
      </c>
      <c r="E133" s="481">
        <f t="shared" si="19"/>
        <v>0</v>
      </c>
      <c r="F133" s="481">
        <f t="shared" si="19"/>
        <v>0</v>
      </c>
    </row>
    <row r="134" spans="1:6" ht="19.5" customHeight="1" x14ac:dyDescent="0.25">
      <c r="A134" s="390">
        <v>1403</v>
      </c>
      <c r="B134" s="392" t="s">
        <v>304</v>
      </c>
      <c r="C134" s="478"/>
      <c r="D134" s="478"/>
      <c r="E134" s="478"/>
      <c r="F134" s="478"/>
    </row>
    <row r="135" spans="1:6" ht="11.25" customHeight="1" x14ac:dyDescent="0.25">
      <c r="A135" s="411"/>
      <c r="B135" s="411"/>
      <c r="C135" s="485"/>
      <c r="D135" s="485"/>
      <c r="E135" s="485"/>
      <c r="F135" s="485"/>
    </row>
    <row r="136" spans="1:6" ht="20.45" customHeight="1" x14ac:dyDescent="0.25">
      <c r="A136" s="390">
        <v>14030100</v>
      </c>
      <c r="B136" s="392" t="s">
        <v>201</v>
      </c>
      <c r="C136" s="478"/>
      <c r="D136" s="478"/>
      <c r="E136" s="478"/>
      <c r="F136" s="478"/>
    </row>
    <row r="137" spans="1:6" ht="22.5" customHeight="1" x14ac:dyDescent="0.25">
      <c r="A137" s="395">
        <v>14030101</v>
      </c>
      <c r="B137" s="398" t="s">
        <v>3064</v>
      </c>
      <c r="C137" s="480">
        <v>470000000</v>
      </c>
      <c r="D137" s="480">
        <v>2120000000</v>
      </c>
      <c r="E137" s="480">
        <v>4200000000</v>
      </c>
      <c r="F137" s="485">
        <v>6000000000</v>
      </c>
    </row>
    <row r="138" spans="1:6" ht="23.25" customHeight="1" x14ac:dyDescent="0.25">
      <c r="A138" s="395">
        <v>14030104</v>
      </c>
      <c r="B138" s="398" t="s">
        <v>3065</v>
      </c>
      <c r="C138" s="480">
        <v>0</v>
      </c>
      <c r="D138" s="480">
        <v>0</v>
      </c>
      <c r="E138" s="480">
        <v>0</v>
      </c>
      <c r="F138" s="480">
        <v>0</v>
      </c>
    </row>
    <row r="139" spans="1:6" ht="36" customHeight="1" x14ac:dyDescent="0.25">
      <c r="A139" s="395">
        <v>14030105</v>
      </c>
      <c r="B139" s="398" t="s">
        <v>759</v>
      </c>
      <c r="C139" s="480">
        <v>10000000000</v>
      </c>
      <c r="D139" s="480">
        <v>0</v>
      </c>
      <c r="E139" s="480">
        <v>0</v>
      </c>
      <c r="F139" s="480">
        <v>0</v>
      </c>
    </row>
    <row r="140" spans="1:6" s="12" customFormat="1" ht="24" customHeight="1" x14ac:dyDescent="0.25">
      <c r="A140" s="407"/>
      <c r="B140" s="416" t="s">
        <v>7</v>
      </c>
      <c r="C140" s="483">
        <f>SUM(C137:C139)</f>
        <v>10470000000</v>
      </c>
      <c r="D140" s="483">
        <f>SUM(D137:D139)</f>
        <v>2120000000</v>
      </c>
      <c r="E140" s="483">
        <f>SUM(E137:E139)</f>
        <v>4200000000</v>
      </c>
      <c r="F140" s="483">
        <f>SUM(F137:F139)</f>
        <v>6000000000</v>
      </c>
    </row>
    <row r="141" spans="1:6" ht="19.5" customHeight="1" x14ac:dyDescent="0.25">
      <c r="A141" s="390">
        <v>14030200</v>
      </c>
      <c r="B141" s="392" t="s">
        <v>202</v>
      </c>
      <c r="C141" s="478"/>
      <c r="D141" s="478"/>
      <c r="E141" s="478"/>
      <c r="F141" s="478"/>
    </row>
    <row r="142" spans="1:6" ht="15.75" customHeight="1" x14ac:dyDescent="0.25">
      <c r="A142" s="393"/>
      <c r="B142" s="394"/>
      <c r="C142" s="482"/>
      <c r="D142" s="482"/>
      <c r="E142" s="482"/>
      <c r="F142" s="482"/>
    </row>
    <row r="143" spans="1:6" s="12" customFormat="1" ht="20.45" customHeight="1" x14ac:dyDescent="0.25">
      <c r="A143" s="399"/>
      <c r="B143" s="417" t="s">
        <v>73</v>
      </c>
      <c r="C143" s="483">
        <f>SUM(C130,C133,C140)</f>
        <v>10470000000</v>
      </c>
      <c r="D143" s="483">
        <f>SUM(D130,D133,D140)</f>
        <v>2120000000</v>
      </c>
      <c r="E143" s="483">
        <f>SUM(E130,E133,E140)</f>
        <v>4200000000</v>
      </c>
      <c r="F143" s="483">
        <f>SUM(F130,F133,F140)</f>
        <v>6000000000</v>
      </c>
    </row>
    <row r="144" spans="1:6" s="12" customFormat="1" ht="12.75" customHeight="1" x14ac:dyDescent="0.25">
      <c r="A144" s="404"/>
      <c r="B144" s="465"/>
      <c r="C144" s="486"/>
      <c r="D144" s="486"/>
      <c r="E144" s="486"/>
      <c r="F144" s="486"/>
    </row>
    <row r="145" spans="1:6" s="12" customFormat="1" ht="20.45" customHeight="1" x14ac:dyDescent="0.25">
      <c r="A145" s="399"/>
      <c r="B145" s="417" t="s">
        <v>685</v>
      </c>
      <c r="C145" s="483">
        <f>SUM(C116,C143)</f>
        <v>10470000000</v>
      </c>
      <c r="D145" s="483">
        <f>SUM(D116,D143)</f>
        <v>2120000000</v>
      </c>
      <c r="E145" s="483">
        <f>SUM(E116,E143)</f>
        <v>4200000000</v>
      </c>
      <c r="F145" s="483">
        <f>SUM(F116,F143)</f>
        <v>19500000000</v>
      </c>
    </row>
    <row r="146" spans="1:6" s="12" customFormat="1" ht="26.25" customHeight="1" x14ac:dyDescent="0.25">
      <c r="A146" s="1477" t="s">
        <v>1098</v>
      </c>
      <c r="B146" s="1477"/>
      <c r="C146" s="1477"/>
      <c r="D146" s="1477"/>
      <c r="E146" s="1477"/>
      <c r="F146" s="1477"/>
    </row>
    <row r="147" spans="1:6" s="12" customFormat="1" ht="26.25" customHeight="1" x14ac:dyDescent="0.25">
      <c r="A147" s="1477" t="s">
        <v>117</v>
      </c>
      <c r="B147" s="1477"/>
      <c r="C147" s="1477"/>
      <c r="D147" s="1477"/>
      <c r="E147" s="1477"/>
      <c r="F147" s="1477"/>
    </row>
    <row r="148" spans="1:6" s="12" customFormat="1" ht="18" customHeight="1" x14ac:dyDescent="0.25">
      <c r="A148" s="1477" t="s">
        <v>644</v>
      </c>
      <c r="B148" s="1477"/>
      <c r="C148" s="1477"/>
      <c r="D148" s="1477"/>
      <c r="E148" s="1477"/>
      <c r="F148" s="1477"/>
    </row>
    <row r="149" spans="1:6" s="12" customFormat="1" x14ac:dyDescent="0.25">
      <c r="A149" s="1478" t="s">
        <v>341</v>
      </c>
      <c r="B149" s="1478"/>
      <c r="C149" s="1478"/>
      <c r="D149" s="1478"/>
      <c r="E149" s="1478"/>
      <c r="F149" s="1478"/>
    </row>
    <row r="150" spans="1:6" s="18" customFormat="1" ht="63.75" customHeight="1" x14ac:dyDescent="0.25">
      <c r="A150" s="386" t="s">
        <v>194</v>
      </c>
      <c r="B150" s="387" t="s">
        <v>463</v>
      </c>
      <c r="C150" s="421" t="s">
        <v>1422</v>
      </c>
      <c r="D150" s="421" t="s">
        <v>1422</v>
      </c>
      <c r="E150" s="420" t="s">
        <v>903</v>
      </c>
      <c r="F150" s="460" t="s">
        <v>2951</v>
      </c>
    </row>
    <row r="151" spans="1:6" s="18" customFormat="1" ht="18.75" customHeight="1" x14ac:dyDescent="0.25">
      <c r="A151" s="475"/>
      <c r="B151" s="422"/>
      <c r="C151" s="425">
        <v>2015</v>
      </c>
      <c r="D151" s="425">
        <v>2016</v>
      </c>
      <c r="E151" s="425">
        <v>2016</v>
      </c>
      <c r="F151" s="474">
        <v>2017</v>
      </c>
    </row>
    <row r="152" spans="1:6" s="17" customFormat="1" ht="18" customHeight="1" x14ac:dyDescent="0.4">
      <c r="A152" s="388">
        <v>1</v>
      </c>
      <c r="B152" s="388">
        <v>2</v>
      </c>
      <c r="C152" s="388">
        <v>3</v>
      </c>
      <c r="D152" s="388">
        <v>4</v>
      </c>
      <c r="E152" s="388">
        <v>5</v>
      </c>
      <c r="F152" s="388">
        <v>6</v>
      </c>
    </row>
    <row r="153" spans="1:6" s="12" customFormat="1" ht="15" customHeight="1" x14ac:dyDescent="0.25">
      <c r="A153" s="404"/>
      <c r="B153" s="465"/>
      <c r="C153" s="486"/>
      <c r="D153" s="486"/>
      <c r="E153" s="486"/>
      <c r="F153" s="486"/>
    </row>
    <row r="154" spans="1:6" s="12" customFormat="1" ht="15.75" x14ac:dyDescent="0.25">
      <c r="A154" s="390">
        <v>14</v>
      </c>
      <c r="B154" s="392" t="s">
        <v>198</v>
      </c>
      <c r="C154" s="476"/>
      <c r="D154" s="476"/>
      <c r="E154" s="476"/>
      <c r="F154" s="476"/>
    </row>
    <row r="155" spans="1:6" s="12" customFormat="1" ht="13.15" customHeight="1" x14ac:dyDescent="0.25">
      <c r="A155" s="393"/>
      <c r="B155" s="394"/>
      <c r="C155" s="477"/>
      <c r="D155" s="477"/>
      <c r="E155" s="477"/>
      <c r="F155" s="477"/>
    </row>
    <row r="156" spans="1:6" s="12" customFormat="1" ht="31.5" x14ac:dyDescent="0.25">
      <c r="A156" s="390">
        <v>1401</v>
      </c>
      <c r="B156" s="392" t="s">
        <v>199</v>
      </c>
      <c r="C156" s="476"/>
      <c r="D156" s="476"/>
      <c r="E156" s="476"/>
      <c r="F156" s="476"/>
    </row>
    <row r="157" spans="1:6" s="12" customFormat="1" ht="15" customHeight="1" x14ac:dyDescent="0.25">
      <c r="A157" s="393"/>
      <c r="B157" s="394"/>
      <c r="C157" s="477"/>
      <c r="D157" s="477"/>
      <c r="E157" s="477"/>
      <c r="F157" s="477"/>
    </row>
    <row r="158" spans="1:6" s="12" customFormat="1" ht="15.75" x14ac:dyDescent="0.25">
      <c r="A158" s="390">
        <v>1402</v>
      </c>
      <c r="B158" s="392" t="s">
        <v>200</v>
      </c>
      <c r="C158" s="476"/>
      <c r="D158" s="476"/>
      <c r="E158" s="476"/>
      <c r="F158" s="476"/>
    </row>
    <row r="159" spans="1:6" s="12" customFormat="1" ht="37.5" customHeight="1" x14ac:dyDescent="0.25">
      <c r="A159" s="408">
        <v>14020209</v>
      </c>
      <c r="B159" s="398" t="s">
        <v>888</v>
      </c>
      <c r="C159" s="492">
        <v>0</v>
      </c>
      <c r="D159" s="490">
        <v>0</v>
      </c>
      <c r="E159" s="492">
        <v>6445707834</v>
      </c>
      <c r="F159" s="489">
        <v>6445707834</v>
      </c>
    </row>
    <row r="160" spans="1:6" s="12" customFormat="1" ht="37.5" customHeight="1" x14ac:dyDescent="0.25">
      <c r="A160" s="408">
        <v>14020211</v>
      </c>
      <c r="B160" s="398" t="s">
        <v>889</v>
      </c>
      <c r="C160" s="492">
        <v>0</v>
      </c>
      <c r="D160" s="490">
        <v>0</v>
      </c>
      <c r="E160" s="492">
        <v>14439296</v>
      </c>
      <c r="F160" s="489">
        <v>14439296</v>
      </c>
    </row>
    <row r="161" spans="1:6" s="12" customFormat="1" ht="37.5" customHeight="1" x14ac:dyDescent="0.25">
      <c r="A161" s="408">
        <v>14020212</v>
      </c>
      <c r="B161" s="398" t="s">
        <v>890</v>
      </c>
      <c r="C161" s="492">
        <v>0</v>
      </c>
      <c r="D161" s="490">
        <v>0</v>
      </c>
      <c r="E161" s="492">
        <v>951345491</v>
      </c>
      <c r="F161" s="489">
        <v>1012218251</v>
      </c>
    </row>
    <row r="162" spans="1:6" s="13" customFormat="1" ht="24.75" customHeight="1" x14ac:dyDescent="0.25">
      <c r="A162" s="408"/>
      <c r="B162" s="466" t="s">
        <v>7</v>
      </c>
      <c r="C162" s="486">
        <f>SUM(C159:C161)</f>
        <v>0</v>
      </c>
      <c r="D162" s="486">
        <f t="shared" ref="D162:F162" si="20">SUM(D159:D161)</f>
        <v>0</v>
      </c>
      <c r="E162" s="486">
        <f t="shared" si="20"/>
        <v>7411492621</v>
      </c>
      <c r="F162" s="486">
        <f t="shared" si="20"/>
        <v>7472365381</v>
      </c>
    </row>
    <row r="163" spans="1:6" ht="17.45" customHeight="1" x14ac:dyDescent="0.25">
      <c r="A163" s="390">
        <v>1403</v>
      </c>
      <c r="B163" s="392" t="s">
        <v>304</v>
      </c>
      <c r="C163" s="478"/>
      <c r="D163" s="478"/>
      <c r="E163" s="478"/>
      <c r="F163" s="478"/>
    </row>
    <row r="164" spans="1:6" ht="15.6" customHeight="1" x14ac:dyDescent="0.25">
      <c r="A164" s="393"/>
      <c r="B164" s="394"/>
      <c r="C164" s="482"/>
      <c r="D164" s="482"/>
      <c r="E164" s="482"/>
      <c r="F164" s="482"/>
    </row>
    <row r="165" spans="1:6" ht="33" customHeight="1" x14ac:dyDescent="0.25">
      <c r="A165" s="390">
        <v>14030100</v>
      </c>
      <c r="B165" s="392" t="s">
        <v>201</v>
      </c>
      <c r="C165" s="478"/>
      <c r="D165" s="478"/>
      <c r="E165" s="478"/>
      <c r="F165" s="478"/>
    </row>
    <row r="166" spans="1:6" x14ac:dyDescent="0.25">
      <c r="A166" s="395"/>
      <c r="B166" s="409"/>
      <c r="C166" s="482"/>
      <c r="D166" s="482"/>
      <c r="E166" s="482"/>
      <c r="F166" s="482"/>
    </row>
    <row r="167" spans="1:6" ht="27.75" customHeight="1" x14ac:dyDescent="0.25">
      <c r="A167" s="390">
        <v>14030200</v>
      </c>
      <c r="B167" s="392" t="s">
        <v>202</v>
      </c>
      <c r="C167" s="478"/>
      <c r="D167" s="478"/>
      <c r="E167" s="478"/>
      <c r="F167" s="478"/>
    </row>
    <row r="168" spans="1:6" x14ac:dyDescent="0.25">
      <c r="A168" s="408"/>
      <c r="B168" s="398"/>
      <c r="C168" s="489"/>
      <c r="D168" s="489"/>
      <c r="E168" s="492"/>
      <c r="F168" s="492"/>
    </row>
    <row r="169" spans="1:6" s="13" customFormat="1" ht="20.45" customHeight="1" x14ac:dyDescent="0.25">
      <c r="A169" s="403"/>
      <c r="B169" s="417" t="s">
        <v>73</v>
      </c>
      <c r="C169" s="483">
        <f>SUM(C162)</f>
        <v>0</v>
      </c>
      <c r="D169" s="483">
        <f t="shared" ref="D169:F169" si="21">SUM(D162)</f>
        <v>0</v>
      </c>
      <c r="E169" s="483">
        <f t="shared" si="21"/>
        <v>7411492621</v>
      </c>
      <c r="F169" s="483">
        <f t="shared" si="21"/>
        <v>7472365381</v>
      </c>
    </row>
    <row r="170" spans="1:6" s="17" customFormat="1" ht="25.5" customHeight="1" x14ac:dyDescent="0.4">
      <c r="A170" s="1477" t="s">
        <v>1098</v>
      </c>
      <c r="B170" s="1477"/>
      <c r="C170" s="1477"/>
      <c r="D170" s="1477"/>
      <c r="E170" s="1477"/>
      <c r="F170" s="1477"/>
    </row>
    <row r="171" spans="1:6" s="17" customFormat="1" ht="28.5" customHeight="1" x14ac:dyDescent="0.4">
      <c r="A171" s="1477" t="s">
        <v>342</v>
      </c>
      <c r="B171" s="1477"/>
      <c r="C171" s="1477"/>
      <c r="D171" s="1477"/>
      <c r="E171" s="1477"/>
      <c r="F171" s="1477"/>
    </row>
    <row r="172" spans="1:6" s="11" customFormat="1" ht="19.5" customHeight="1" x14ac:dyDescent="0.3">
      <c r="A172" s="1477" t="s">
        <v>217</v>
      </c>
      <c r="B172" s="1477"/>
      <c r="C172" s="1477"/>
      <c r="D172" s="1477"/>
      <c r="E172" s="1477"/>
      <c r="F172" s="1477"/>
    </row>
    <row r="173" spans="1:6" s="11" customFormat="1" ht="21" customHeight="1" x14ac:dyDescent="0.3">
      <c r="A173" s="1478" t="s">
        <v>340</v>
      </c>
      <c r="B173" s="1478"/>
      <c r="C173" s="1478"/>
      <c r="D173" s="1478"/>
      <c r="E173" s="1478"/>
      <c r="F173" s="1478"/>
    </row>
    <row r="174" spans="1:6" s="18" customFormat="1" ht="79.5" customHeight="1" x14ac:dyDescent="0.25">
      <c r="A174" s="386" t="s">
        <v>194</v>
      </c>
      <c r="B174" s="387" t="s">
        <v>463</v>
      </c>
      <c r="C174" s="421" t="s">
        <v>1422</v>
      </c>
      <c r="D174" s="421" t="s">
        <v>1422</v>
      </c>
      <c r="E174" s="420" t="s">
        <v>903</v>
      </c>
      <c r="F174" s="460" t="s">
        <v>2951</v>
      </c>
    </row>
    <row r="175" spans="1:6" s="18" customFormat="1" ht="15.6" customHeight="1" x14ac:dyDescent="0.25">
      <c r="A175" s="475"/>
      <c r="B175" s="422"/>
      <c r="C175" s="425">
        <v>2015</v>
      </c>
      <c r="D175" s="425">
        <v>2016</v>
      </c>
      <c r="E175" s="425">
        <v>2016</v>
      </c>
      <c r="F175" s="474">
        <v>2017</v>
      </c>
    </row>
    <row r="176" spans="1:6" s="17" customFormat="1" ht="12.75" customHeight="1" x14ac:dyDescent="0.4">
      <c r="A176" s="388">
        <v>1</v>
      </c>
      <c r="B176" s="388">
        <v>2</v>
      </c>
      <c r="C176" s="388">
        <v>3</v>
      </c>
      <c r="D176" s="388">
        <v>4</v>
      </c>
      <c r="E176" s="388">
        <v>5</v>
      </c>
      <c r="F176" s="388">
        <v>6</v>
      </c>
    </row>
    <row r="177" spans="1:6" ht="12.75" customHeight="1" x14ac:dyDescent="0.25">
      <c r="A177" s="389">
        <v>13000000</v>
      </c>
      <c r="B177" s="462" t="s">
        <v>303</v>
      </c>
      <c r="C177" s="485"/>
      <c r="D177" s="485"/>
      <c r="E177" s="480"/>
      <c r="F177" s="480"/>
    </row>
    <row r="178" spans="1:6" ht="12.75" customHeight="1" x14ac:dyDescent="0.25">
      <c r="A178" s="390">
        <v>13010000</v>
      </c>
      <c r="B178" s="391" t="s">
        <v>210</v>
      </c>
      <c r="C178" s="476"/>
      <c r="D178" s="476"/>
      <c r="E178" s="476"/>
      <c r="F178" s="476"/>
    </row>
    <row r="179" spans="1:6" ht="12.75" customHeight="1" x14ac:dyDescent="0.25">
      <c r="A179" s="390">
        <v>13010100</v>
      </c>
      <c r="B179" s="392" t="s">
        <v>190</v>
      </c>
      <c r="C179" s="476"/>
      <c r="D179" s="476"/>
      <c r="E179" s="476"/>
      <c r="F179" s="476"/>
    </row>
    <row r="180" spans="1:6" ht="12.75" customHeight="1" x14ac:dyDescent="0.25">
      <c r="A180" s="393"/>
      <c r="B180" s="409"/>
      <c r="C180" s="482"/>
      <c r="D180" s="482"/>
      <c r="E180" s="482"/>
      <c r="F180" s="482"/>
    </row>
    <row r="181" spans="1:6" ht="12.75" customHeight="1" x14ac:dyDescent="0.25">
      <c r="A181" s="390">
        <v>13010200</v>
      </c>
      <c r="B181" s="392" t="s">
        <v>191</v>
      </c>
      <c r="C181" s="476"/>
      <c r="D181" s="476"/>
      <c r="E181" s="476"/>
      <c r="F181" s="476"/>
    </row>
    <row r="182" spans="1:6" ht="12.75" customHeight="1" x14ac:dyDescent="0.25">
      <c r="A182" s="401"/>
      <c r="B182" s="410"/>
      <c r="C182" s="480"/>
      <c r="D182" s="480"/>
      <c r="E182" s="480"/>
      <c r="F182" s="480"/>
    </row>
    <row r="183" spans="1:6" ht="12.75" customHeight="1" x14ac:dyDescent="0.25">
      <c r="A183" s="390">
        <v>13020000</v>
      </c>
      <c r="B183" s="391" t="s">
        <v>211</v>
      </c>
      <c r="C183" s="478"/>
      <c r="D183" s="478"/>
      <c r="E183" s="478"/>
      <c r="F183" s="478"/>
    </row>
    <row r="184" spans="1:6" ht="12.75" customHeight="1" x14ac:dyDescent="0.25">
      <c r="A184" s="390">
        <v>13020100</v>
      </c>
      <c r="B184" s="392" t="s">
        <v>192</v>
      </c>
      <c r="C184" s="478"/>
      <c r="D184" s="478"/>
      <c r="E184" s="478"/>
      <c r="F184" s="478"/>
    </row>
    <row r="185" spans="1:6" ht="24" customHeight="1" x14ac:dyDescent="0.25">
      <c r="A185" s="395">
        <v>13020119</v>
      </c>
      <c r="B185" s="396" t="s">
        <v>601</v>
      </c>
      <c r="C185" s="485">
        <v>0</v>
      </c>
      <c r="D185" s="485">
        <v>0</v>
      </c>
      <c r="E185" s="493">
        <v>0</v>
      </c>
      <c r="F185" s="493">
        <v>0</v>
      </c>
    </row>
    <row r="186" spans="1:6" ht="19.5" customHeight="1" x14ac:dyDescent="0.25">
      <c r="A186" s="395">
        <v>13020120</v>
      </c>
      <c r="B186" s="396" t="s">
        <v>602</v>
      </c>
      <c r="C186" s="485">
        <v>0</v>
      </c>
      <c r="D186" s="485">
        <v>0</v>
      </c>
      <c r="E186" s="493">
        <v>0</v>
      </c>
      <c r="F186" s="493">
        <v>0</v>
      </c>
    </row>
    <row r="187" spans="1:6" ht="36" customHeight="1" x14ac:dyDescent="0.25">
      <c r="A187" s="395">
        <v>13020121</v>
      </c>
      <c r="B187" s="402" t="s">
        <v>330</v>
      </c>
      <c r="C187" s="485">
        <v>0</v>
      </c>
      <c r="D187" s="485">
        <v>0</v>
      </c>
      <c r="E187" s="493">
        <v>0</v>
      </c>
      <c r="F187" s="493">
        <v>0</v>
      </c>
    </row>
    <row r="188" spans="1:6" ht="51" customHeight="1" x14ac:dyDescent="0.25">
      <c r="A188" s="395">
        <v>13020122</v>
      </c>
      <c r="B188" s="396" t="s">
        <v>332</v>
      </c>
      <c r="C188" s="485">
        <v>0</v>
      </c>
      <c r="D188" s="485">
        <v>0</v>
      </c>
      <c r="E188" s="493">
        <v>600000000</v>
      </c>
      <c r="F188" s="480">
        <v>840000000</v>
      </c>
    </row>
    <row r="189" spans="1:6" ht="18" customHeight="1" x14ac:dyDescent="0.25">
      <c r="A189" s="395">
        <v>13020123</v>
      </c>
      <c r="B189" s="411" t="s">
        <v>218</v>
      </c>
      <c r="C189" s="485">
        <v>0</v>
      </c>
      <c r="D189" s="485">
        <v>0</v>
      </c>
      <c r="E189" s="493">
        <v>0</v>
      </c>
      <c r="F189" s="493">
        <v>0</v>
      </c>
    </row>
    <row r="190" spans="1:6" ht="38.25" customHeight="1" x14ac:dyDescent="0.25">
      <c r="A190" s="395">
        <v>13020124</v>
      </c>
      <c r="B190" s="396" t="s">
        <v>334</v>
      </c>
      <c r="C190" s="485">
        <v>0</v>
      </c>
      <c r="D190" s="485">
        <v>0</v>
      </c>
      <c r="E190" s="493">
        <v>600000000</v>
      </c>
      <c r="F190" s="493">
        <v>0</v>
      </c>
    </row>
    <row r="191" spans="1:6" ht="35.25" customHeight="1" x14ac:dyDescent="0.25">
      <c r="A191" s="395">
        <v>13020125</v>
      </c>
      <c r="B191" s="396" t="s">
        <v>333</v>
      </c>
      <c r="C191" s="485">
        <v>0</v>
      </c>
      <c r="D191" s="485">
        <v>0</v>
      </c>
      <c r="E191" s="493">
        <v>0</v>
      </c>
      <c r="F191" s="493">
        <v>0</v>
      </c>
    </row>
    <row r="192" spans="1:6" ht="18" customHeight="1" x14ac:dyDescent="0.25">
      <c r="A192" s="395">
        <v>13020126</v>
      </c>
      <c r="B192" s="411" t="s">
        <v>44</v>
      </c>
      <c r="C192" s="485">
        <v>0</v>
      </c>
      <c r="D192" s="485">
        <v>0</v>
      </c>
      <c r="E192" s="493">
        <v>0</v>
      </c>
      <c r="F192" s="493">
        <v>0</v>
      </c>
    </row>
    <row r="193" spans="1:6" ht="18" customHeight="1" x14ac:dyDescent="0.25">
      <c r="A193" s="395">
        <v>13020127</v>
      </c>
      <c r="B193" s="411" t="s">
        <v>312</v>
      </c>
      <c r="C193" s="485">
        <v>0</v>
      </c>
      <c r="D193" s="485">
        <v>0</v>
      </c>
      <c r="E193" s="493">
        <v>0</v>
      </c>
      <c r="F193" s="493">
        <v>0</v>
      </c>
    </row>
    <row r="194" spans="1:6" ht="18" customHeight="1" x14ac:dyDescent="0.25">
      <c r="A194" s="395">
        <v>13020128</v>
      </c>
      <c r="B194" s="396" t="s">
        <v>3048</v>
      </c>
      <c r="C194" s="485">
        <v>0</v>
      </c>
      <c r="D194" s="485">
        <v>0</v>
      </c>
      <c r="E194" s="480">
        <v>13513514</v>
      </c>
      <c r="F194" s="480">
        <v>2649240000</v>
      </c>
    </row>
    <row r="195" spans="1:6" s="12" customFormat="1" ht="20.25" customHeight="1" x14ac:dyDescent="0.25">
      <c r="A195" s="407"/>
      <c r="B195" s="416" t="s">
        <v>7</v>
      </c>
      <c r="C195" s="481">
        <f>SUM(C185:C194)</f>
        <v>0</v>
      </c>
      <c r="D195" s="481">
        <f t="shared" ref="D195:F195" si="22">SUM(D185:D194)</f>
        <v>0</v>
      </c>
      <c r="E195" s="481">
        <f t="shared" si="22"/>
        <v>1213513514</v>
      </c>
      <c r="F195" s="481">
        <f t="shared" si="22"/>
        <v>3489240000</v>
      </c>
    </row>
    <row r="196" spans="1:6" ht="20.25" customHeight="1" x14ac:dyDescent="0.25">
      <c r="A196" s="407">
        <v>13020200</v>
      </c>
      <c r="B196" s="473" t="s">
        <v>193</v>
      </c>
      <c r="C196" s="494"/>
      <c r="D196" s="494"/>
      <c r="E196" s="494"/>
      <c r="F196" s="494"/>
    </row>
    <row r="197" spans="1:6" ht="25.5" customHeight="1" x14ac:dyDescent="0.25">
      <c r="A197" s="401">
        <v>13020205</v>
      </c>
      <c r="B197" s="402" t="s">
        <v>314</v>
      </c>
      <c r="C197" s="485">
        <v>1170000</v>
      </c>
      <c r="D197" s="485">
        <v>0</v>
      </c>
      <c r="E197" s="480">
        <v>79679333</v>
      </c>
      <c r="F197" s="480">
        <v>80390533</v>
      </c>
    </row>
    <row r="198" spans="1:6" ht="21" customHeight="1" x14ac:dyDescent="0.25">
      <c r="A198" s="401">
        <v>13020206</v>
      </c>
      <c r="B198" s="411" t="s">
        <v>219</v>
      </c>
      <c r="C198" s="493">
        <v>0</v>
      </c>
      <c r="D198" s="493">
        <v>0</v>
      </c>
      <c r="E198" s="493">
        <v>0</v>
      </c>
      <c r="F198" s="493">
        <v>8000000</v>
      </c>
    </row>
    <row r="199" spans="1:6" ht="54" customHeight="1" x14ac:dyDescent="0.25">
      <c r="A199" s="401">
        <v>13020207</v>
      </c>
      <c r="B199" s="396" t="s">
        <v>577</v>
      </c>
      <c r="C199" s="493">
        <v>0</v>
      </c>
      <c r="D199" s="493">
        <v>0</v>
      </c>
      <c r="E199" s="493">
        <v>0</v>
      </c>
      <c r="F199" s="493">
        <v>0</v>
      </c>
    </row>
    <row r="200" spans="1:6" ht="22.9" customHeight="1" x14ac:dyDescent="0.25">
      <c r="A200" s="401">
        <v>13020209</v>
      </c>
      <c r="B200" s="396" t="s">
        <v>760</v>
      </c>
      <c r="C200" s="493">
        <v>0</v>
      </c>
      <c r="D200" s="493">
        <v>0</v>
      </c>
      <c r="E200" s="493">
        <v>600000000</v>
      </c>
      <c r="F200" s="480">
        <v>600000000</v>
      </c>
    </row>
    <row r="201" spans="1:6" s="12" customFormat="1" ht="21.75" customHeight="1" x14ac:dyDescent="0.25">
      <c r="A201" s="399"/>
      <c r="B201" s="416" t="s">
        <v>7</v>
      </c>
      <c r="C201" s="483">
        <f>SUM(C197:C200)</f>
        <v>1170000</v>
      </c>
      <c r="D201" s="483">
        <f t="shared" ref="D201:F201" si="23">SUM(D197:D200)</f>
        <v>0</v>
      </c>
      <c r="E201" s="483">
        <f t="shared" si="23"/>
        <v>679679333</v>
      </c>
      <c r="F201" s="483">
        <f t="shared" si="23"/>
        <v>688390533</v>
      </c>
    </row>
    <row r="202" spans="1:6" ht="21.75" customHeight="1" x14ac:dyDescent="0.25">
      <c r="A202" s="403"/>
      <c r="B202" s="417" t="s">
        <v>73</v>
      </c>
      <c r="C202" s="483">
        <f t="shared" ref="C202" si="24">SUM(C195,C201)</f>
        <v>1170000</v>
      </c>
      <c r="D202" s="483">
        <f t="shared" ref="D202:F202" si="25">SUM(D195,D201)</f>
        <v>0</v>
      </c>
      <c r="E202" s="483">
        <f t="shared" si="25"/>
        <v>1893192847</v>
      </c>
      <c r="F202" s="483">
        <f t="shared" si="25"/>
        <v>4177630533</v>
      </c>
    </row>
    <row r="203" spans="1:6" s="17" customFormat="1" ht="27.75" customHeight="1" x14ac:dyDescent="0.4">
      <c r="A203" s="1477" t="s">
        <v>1098</v>
      </c>
      <c r="B203" s="1477"/>
      <c r="C203" s="1477"/>
      <c r="D203" s="1477"/>
      <c r="E203" s="1477"/>
      <c r="F203" s="1477"/>
    </row>
    <row r="204" spans="1:6" s="17" customFormat="1" ht="23.25" customHeight="1" x14ac:dyDescent="0.4">
      <c r="A204" s="1477" t="s">
        <v>60</v>
      </c>
      <c r="B204" s="1477"/>
      <c r="C204" s="1477"/>
      <c r="D204" s="1477"/>
      <c r="E204" s="1477"/>
      <c r="F204" s="1477"/>
    </row>
    <row r="205" spans="1:6" s="11" customFormat="1" ht="19.5" customHeight="1" x14ac:dyDescent="0.3">
      <c r="A205" s="1477" t="s">
        <v>217</v>
      </c>
      <c r="B205" s="1477"/>
      <c r="C205" s="1477"/>
      <c r="D205" s="1477"/>
      <c r="E205" s="1477"/>
      <c r="F205" s="1477"/>
    </row>
    <row r="206" spans="1:6" s="11" customFormat="1" ht="18.600000000000001" customHeight="1" x14ac:dyDescent="0.3">
      <c r="A206" s="1478" t="s">
        <v>341</v>
      </c>
      <c r="B206" s="1478"/>
      <c r="C206" s="1478"/>
      <c r="D206" s="1478"/>
      <c r="E206" s="1478"/>
      <c r="F206" s="1478"/>
    </row>
    <row r="207" spans="1:6" s="18" customFormat="1" ht="79.5" customHeight="1" x14ac:dyDescent="0.25">
      <c r="A207" s="386" t="s">
        <v>194</v>
      </c>
      <c r="B207" s="387" t="s">
        <v>463</v>
      </c>
      <c r="C207" s="421" t="s">
        <v>1422</v>
      </c>
      <c r="D207" s="421" t="s">
        <v>1422</v>
      </c>
      <c r="E207" s="420" t="s">
        <v>903</v>
      </c>
      <c r="F207" s="460" t="s">
        <v>2951</v>
      </c>
    </row>
    <row r="208" spans="1:6" s="18" customFormat="1" ht="18" customHeight="1" x14ac:dyDescent="0.25">
      <c r="A208" s="475"/>
      <c r="B208" s="422"/>
      <c r="C208" s="425">
        <v>2015</v>
      </c>
      <c r="D208" s="425">
        <v>2016</v>
      </c>
      <c r="E208" s="425">
        <v>2016</v>
      </c>
      <c r="F208" s="474">
        <v>2017</v>
      </c>
    </row>
    <row r="209" spans="1:6" s="17" customFormat="1" ht="18" customHeight="1" x14ac:dyDescent="0.4">
      <c r="A209" s="388">
        <v>1</v>
      </c>
      <c r="B209" s="388">
        <v>2</v>
      </c>
      <c r="C209" s="388">
        <v>3</v>
      </c>
      <c r="D209" s="388">
        <v>4</v>
      </c>
      <c r="E209" s="388">
        <v>5</v>
      </c>
      <c r="F209" s="388">
        <v>6</v>
      </c>
    </row>
    <row r="210" spans="1:6" ht="18.75" customHeight="1" x14ac:dyDescent="0.25">
      <c r="A210" s="400"/>
      <c r="B210" s="463"/>
      <c r="C210" s="484"/>
      <c r="D210" s="484"/>
      <c r="E210" s="484"/>
      <c r="F210" s="484"/>
    </row>
    <row r="211" spans="1:6" ht="31.5" customHeight="1" x14ac:dyDescent="0.25">
      <c r="A211" s="390">
        <v>14</v>
      </c>
      <c r="B211" s="392" t="s">
        <v>198</v>
      </c>
      <c r="C211" s="476"/>
      <c r="D211" s="476"/>
      <c r="E211" s="476"/>
      <c r="F211" s="476"/>
    </row>
    <row r="212" spans="1:6" ht="15" customHeight="1" x14ac:dyDescent="0.25">
      <c r="A212" s="393"/>
      <c r="B212" s="394"/>
      <c r="C212" s="477"/>
      <c r="D212" s="477"/>
      <c r="E212" s="477"/>
      <c r="F212" s="477"/>
    </row>
    <row r="213" spans="1:6" ht="45.75" customHeight="1" x14ac:dyDescent="0.25">
      <c r="A213" s="390">
        <v>1401</v>
      </c>
      <c r="B213" s="392" t="s">
        <v>199</v>
      </c>
      <c r="C213" s="476"/>
      <c r="D213" s="476"/>
      <c r="E213" s="476"/>
      <c r="F213" s="476"/>
    </row>
    <row r="214" spans="1:6" ht="18" customHeight="1" x14ac:dyDescent="0.25">
      <c r="A214" s="393"/>
      <c r="B214" s="394"/>
      <c r="C214" s="477"/>
      <c r="D214" s="477"/>
      <c r="E214" s="477"/>
      <c r="F214" s="477"/>
    </row>
    <row r="215" spans="1:6" ht="18.75" customHeight="1" x14ac:dyDescent="0.25">
      <c r="A215" s="390">
        <v>1402</v>
      </c>
      <c r="B215" s="392" t="s">
        <v>200</v>
      </c>
      <c r="C215" s="476"/>
      <c r="D215" s="476"/>
      <c r="E215" s="476"/>
      <c r="F215" s="476"/>
    </row>
    <row r="216" spans="1:6" s="18" customFormat="1" ht="25.5" customHeight="1" x14ac:dyDescent="0.25">
      <c r="A216" s="401">
        <v>14020201</v>
      </c>
      <c r="B216" s="402" t="s">
        <v>220</v>
      </c>
      <c r="C216" s="489">
        <v>0</v>
      </c>
      <c r="D216" s="489">
        <v>0</v>
      </c>
      <c r="E216" s="489">
        <v>0</v>
      </c>
      <c r="F216" s="489">
        <v>0</v>
      </c>
    </row>
    <row r="217" spans="1:6" s="18" customFormat="1" ht="25.5" customHeight="1" x14ac:dyDescent="0.25">
      <c r="A217" s="401">
        <v>14020202</v>
      </c>
      <c r="B217" s="402" t="s">
        <v>221</v>
      </c>
      <c r="C217" s="489">
        <v>0</v>
      </c>
      <c r="D217" s="489">
        <v>0</v>
      </c>
      <c r="E217" s="489">
        <v>0</v>
      </c>
      <c r="F217" s="489">
        <v>0</v>
      </c>
    </row>
    <row r="218" spans="1:6" s="18" customFormat="1" ht="54.75" customHeight="1" x14ac:dyDescent="0.25">
      <c r="A218" s="401">
        <v>14020203</v>
      </c>
      <c r="B218" s="402" t="s">
        <v>382</v>
      </c>
      <c r="C218" s="489">
        <v>0</v>
      </c>
      <c r="D218" s="490"/>
      <c r="E218" s="480">
        <v>2531283474</v>
      </c>
      <c r="F218" s="480">
        <v>3331620246</v>
      </c>
    </row>
    <row r="219" spans="1:6" s="18" customFormat="1" ht="24.75" customHeight="1" x14ac:dyDescent="0.25">
      <c r="A219" s="401">
        <v>14020204</v>
      </c>
      <c r="B219" s="402" t="s">
        <v>2959</v>
      </c>
      <c r="C219" s="489">
        <v>0</v>
      </c>
      <c r="D219" s="489">
        <v>0</v>
      </c>
      <c r="E219" s="480">
        <v>0</v>
      </c>
      <c r="F219" s="480">
        <v>0</v>
      </c>
    </row>
    <row r="220" spans="1:6" s="18" customFormat="1" ht="24.75" customHeight="1" x14ac:dyDescent="0.25">
      <c r="A220" s="401">
        <v>14020205</v>
      </c>
      <c r="B220" s="402" t="s">
        <v>315</v>
      </c>
      <c r="C220" s="489">
        <v>0</v>
      </c>
      <c r="D220" s="489">
        <v>0</v>
      </c>
      <c r="E220" s="489">
        <v>0</v>
      </c>
      <c r="F220" s="489">
        <v>0</v>
      </c>
    </row>
    <row r="221" spans="1:6" s="18" customFormat="1" ht="24.75" customHeight="1" x14ac:dyDescent="0.25">
      <c r="A221" s="401">
        <v>14020206</v>
      </c>
      <c r="B221" s="402" t="s">
        <v>316</v>
      </c>
      <c r="C221" s="489">
        <v>0</v>
      </c>
      <c r="D221" s="489">
        <v>0</v>
      </c>
      <c r="E221" s="489">
        <v>0</v>
      </c>
      <c r="F221" s="489">
        <v>0</v>
      </c>
    </row>
    <row r="222" spans="1:6" s="18" customFormat="1" ht="24.75" customHeight="1" x14ac:dyDescent="0.25">
      <c r="A222" s="401">
        <v>14020207</v>
      </c>
      <c r="B222" s="402" t="s">
        <v>439</v>
      </c>
      <c r="C222" s="489">
        <v>0</v>
      </c>
      <c r="D222" s="489">
        <v>0</v>
      </c>
      <c r="E222" s="489">
        <v>0</v>
      </c>
      <c r="F222" s="489">
        <v>0</v>
      </c>
    </row>
    <row r="223" spans="1:6" s="18" customFormat="1" ht="36" customHeight="1" x14ac:dyDescent="0.25">
      <c r="A223" s="401">
        <v>14020208</v>
      </c>
      <c r="B223" s="402" t="s">
        <v>3042</v>
      </c>
      <c r="C223" s="489"/>
      <c r="D223" s="489"/>
      <c r="E223" s="489"/>
      <c r="F223" s="489">
        <v>2000000000</v>
      </c>
    </row>
    <row r="224" spans="1:6" s="12" customFormat="1" ht="19.899999999999999" customHeight="1" x14ac:dyDescent="0.25">
      <c r="A224" s="399"/>
      <c r="B224" s="416" t="s">
        <v>7</v>
      </c>
      <c r="C224" s="481">
        <f>SUM(C216:C222)</f>
        <v>0</v>
      </c>
      <c r="D224" s="481">
        <f t="shared" ref="D224:E224" si="26">SUM(D216:D222)</f>
        <v>0</v>
      </c>
      <c r="E224" s="481">
        <f t="shared" si="26"/>
        <v>2531283474</v>
      </c>
      <c r="F224" s="481">
        <f>SUM(F216:F223)</f>
        <v>5331620246</v>
      </c>
    </row>
    <row r="225" spans="1:6" ht="21" customHeight="1" x14ac:dyDescent="0.25">
      <c r="A225" s="390">
        <v>1403</v>
      </c>
      <c r="B225" s="392" t="s">
        <v>304</v>
      </c>
      <c r="C225" s="478"/>
      <c r="D225" s="478"/>
      <c r="E225" s="478"/>
      <c r="F225" s="478"/>
    </row>
    <row r="226" spans="1:6" ht="14.25" hidden="1" customHeight="1" x14ac:dyDescent="0.25">
      <c r="A226" s="393"/>
      <c r="B226" s="394"/>
      <c r="C226" s="482"/>
      <c r="D226" s="482"/>
      <c r="E226" s="482"/>
      <c r="F226" s="482"/>
    </row>
    <row r="227" spans="1:6" ht="31.5" hidden="1" customHeight="1" x14ac:dyDescent="0.25">
      <c r="A227" s="390">
        <v>14030100</v>
      </c>
      <c r="B227" s="392" t="s">
        <v>201</v>
      </c>
      <c r="C227" s="478"/>
      <c r="D227" s="478"/>
      <c r="E227" s="478"/>
      <c r="F227" s="478"/>
    </row>
    <row r="228" spans="1:6" ht="17.25" hidden="1" customHeight="1" x14ac:dyDescent="0.25">
      <c r="A228" s="395"/>
      <c r="B228" s="409"/>
      <c r="C228" s="482"/>
      <c r="D228" s="482"/>
      <c r="E228" s="482"/>
      <c r="F228" s="482"/>
    </row>
    <row r="229" spans="1:6" ht="34.5" customHeight="1" x14ac:dyDescent="0.25">
      <c r="A229" s="390">
        <v>14030200</v>
      </c>
      <c r="B229" s="392" t="s">
        <v>202</v>
      </c>
      <c r="C229" s="478"/>
      <c r="D229" s="478"/>
      <c r="E229" s="478"/>
      <c r="F229" s="478"/>
    </row>
    <row r="230" spans="1:6" ht="38.25" customHeight="1" x14ac:dyDescent="0.25">
      <c r="A230" s="401">
        <v>14030206</v>
      </c>
      <c r="B230" s="402" t="s">
        <v>301</v>
      </c>
      <c r="C230" s="485">
        <v>0</v>
      </c>
      <c r="D230" s="490">
        <v>1500000</v>
      </c>
      <c r="E230" s="485">
        <v>800000000</v>
      </c>
      <c r="F230" s="480">
        <v>675000000</v>
      </c>
    </row>
    <row r="231" spans="1:6" s="13" customFormat="1" ht="19.899999999999999" customHeight="1" x14ac:dyDescent="0.25">
      <c r="A231" s="403"/>
      <c r="B231" s="416" t="s">
        <v>7</v>
      </c>
      <c r="C231" s="483">
        <f>SUM(C230)</f>
        <v>0</v>
      </c>
      <c r="D231" s="483">
        <f t="shared" ref="D231:F231" si="27">SUM(D230)</f>
        <v>1500000</v>
      </c>
      <c r="E231" s="483">
        <f t="shared" si="27"/>
        <v>800000000</v>
      </c>
      <c r="F231" s="483">
        <f t="shared" si="27"/>
        <v>675000000</v>
      </c>
    </row>
    <row r="232" spans="1:6" s="13" customFormat="1" ht="19.899999999999999" customHeight="1" x14ac:dyDescent="0.25">
      <c r="A232" s="403"/>
      <c r="B232" s="417" t="s">
        <v>73</v>
      </c>
      <c r="C232" s="483">
        <f>SUM(C224,C231)</f>
        <v>0</v>
      </c>
      <c r="D232" s="483">
        <f t="shared" ref="D232:F232" si="28">SUM(D224,D231)</f>
        <v>1500000</v>
      </c>
      <c r="E232" s="483">
        <f t="shared" si="28"/>
        <v>3331283474</v>
      </c>
      <c r="F232" s="483">
        <f t="shared" si="28"/>
        <v>6006620246</v>
      </c>
    </row>
    <row r="233" spans="1:6" s="13" customFormat="1" x14ac:dyDescent="0.25">
      <c r="A233" s="408"/>
      <c r="B233" s="465"/>
      <c r="C233" s="486"/>
      <c r="D233" s="486"/>
      <c r="E233" s="486"/>
      <c r="F233" s="486"/>
    </row>
    <row r="234" spans="1:6" s="13" customFormat="1" ht="19.899999999999999" customHeight="1" x14ac:dyDescent="0.25">
      <c r="A234" s="403"/>
      <c r="B234" s="416" t="s">
        <v>317</v>
      </c>
      <c r="C234" s="483">
        <f t="shared" ref="C234" si="29">SUM(C202,C232)</f>
        <v>1170000</v>
      </c>
      <c r="D234" s="483">
        <f t="shared" ref="D234:F234" si="30">SUM(D202,D232)</f>
        <v>1500000</v>
      </c>
      <c r="E234" s="483">
        <f t="shared" si="30"/>
        <v>5224476321</v>
      </c>
      <c r="F234" s="483">
        <f t="shared" si="30"/>
        <v>10184250779</v>
      </c>
    </row>
    <row r="235" spans="1:6" s="17" customFormat="1" ht="25.5" customHeight="1" x14ac:dyDescent="0.4">
      <c r="A235" s="1477" t="s">
        <v>1098</v>
      </c>
      <c r="B235" s="1477"/>
      <c r="C235" s="1477"/>
      <c r="D235" s="1477"/>
      <c r="E235" s="1477"/>
      <c r="F235" s="1477"/>
    </row>
    <row r="236" spans="1:6" s="17" customFormat="1" ht="24" customHeight="1" x14ac:dyDescent="0.4">
      <c r="A236" s="1477" t="s">
        <v>344</v>
      </c>
      <c r="B236" s="1477"/>
      <c r="C236" s="1477"/>
      <c r="D236" s="1477"/>
      <c r="E236" s="1477"/>
      <c r="F236" s="1477"/>
    </row>
    <row r="237" spans="1:6" s="11" customFormat="1" ht="19.5" customHeight="1" x14ac:dyDescent="0.3">
      <c r="A237" s="1477" t="s">
        <v>216</v>
      </c>
      <c r="B237" s="1477"/>
      <c r="C237" s="1477"/>
      <c r="D237" s="1477"/>
      <c r="E237" s="1477"/>
      <c r="F237" s="1477"/>
    </row>
    <row r="238" spans="1:6" s="11" customFormat="1" ht="21.75" customHeight="1" x14ac:dyDescent="0.3">
      <c r="A238" s="1478" t="s">
        <v>340</v>
      </c>
      <c r="B238" s="1478"/>
      <c r="C238" s="1478"/>
      <c r="D238" s="1478"/>
      <c r="E238" s="1478"/>
      <c r="F238" s="1478"/>
    </row>
    <row r="239" spans="1:6" s="18" customFormat="1" ht="84" customHeight="1" x14ac:dyDescent="0.25">
      <c r="A239" s="386" t="s">
        <v>194</v>
      </c>
      <c r="B239" s="387" t="s">
        <v>463</v>
      </c>
      <c r="C239" s="421" t="s">
        <v>1422</v>
      </c>
      <c r="D239" s="421" t="s">
        <v>1422</v>
      </c>
      <c r="E239" s="420" t="s">
        <v>903</v>
      </c>
      <c r="F239" s="460" t="s">
        <v>2951</v>
      </c>
    </row>
    <row r="240" spans="1:6" s="18" customFormat="1" ht="15.6" customHeight="1" x14ac:dyDescent="0.25">
      <c r="A240" s="475"/>
      <c r="B240" s="422"/>
      <c r="C240" s="425">
        <v>2015</v>
      </c>
      <c r="D240" s="425">
        <v>2016</v>
      </c>
      <c r="E240" s="425">
        <v>2016</v>
      </c>
      <c r="F240" s="474">
        <v>2017</v>
      </c>
    </row>
    <row r="241" spans="1:6" s="17" customFormat="1" ht="14.45" customHeight="1" x14ac:dyDescent="0.4">
      <c r="A241" s="388">
        <v>1</v>
      </c>
      <c r="B241" s="388">
        <v>2</v>
      </c>
      <c r="C241" s="388">
        <v>3</v>
      </c>
      <c r="D241" s="388">
        <v>4</v>
      </c>
      <c r="E241" s="388">
        <v>5</v>
      </c>
      <c r="F241" s="388">
        <v>6</v>
      </c>
    </row>
    <row r="242" spans="1:6" ht="18" customHeight="1" x14ac:dyDescent="0.25">
      <c r="A242" s="389">
        <v>13000000</v>
      </c>
      <c r="B242" s="462" t="s">
        <v>303</v>
      </c>
      <c r="C242" s="485"/>
      <c r="D242" s="485"/>
      <c r="E242" s="480"/>
      <c r="F242" s="480"/>
    </row>
    <row r="243" spans="1:6" ht="20.25" customHeight="1" x14ac:dyDescent="0.25">
      <c r="A243" s="390">
        <v>13010000</v>
      </c>
      <c r="B243" s="391" t="s">
        <v>210</v>
      </c>
      <c r="C243" s="476"/>
      <c r="D243" s="476"/>
      <c r="E243" s="476"/>
      <c r="F243" s="476"/>
    </row>
    <row r="244" spans="1:6" ht="20.25" customHeight="1" x14ac:dyDescent="0.25">
      <c r="A244" s="390">
        <v>13010100</v>
      </c>
      <c r="B244" s="392" t="s">
        <v>190</v>
      </c>
      <c r="C244" s="476"/>
      <c r="D244" s="476"/>
      <c r="E244" s="476"/>
      <c r="F244" s="476"/>
    </row>
    <row r="245" spans="1:6" ht="20.25" customHeight="1" x14ac:dyDescent="0.25">
      <c r="A245" s="393"/>
      <c r="B245" s="409"/>
      <c r="C245" s="482"/>
      <c r="D245" s="482"/>
      <c r="E245" s="482"/>
      <c r="F245" s="482"/>
    </row>
    <row r="246" spans="1:6" ht="20.25" customHeight="1" x14ac:dyDescent="0.25">
      <c r="A246" s="390">
        <v>13010200</v>
      </c>
      <c r="B246" s="392" t="s">
        <v>191</v>
      </c>
      <c r="C246" s="476"/>
      <c r="D246" s="476"/>
      <c r="E246" s="476"/>
      <c r="F246" s="476"/>
    </row>
    <row r="247" spans="1:6" ht="20.25" customHeight="1" x14ac:dyDescent="0.25">
      <c r="A247" s="401"/>
      <c r="B247" s="410"/>
      <c r="C247" s="480"/>
      <c r="D247" s="480"/>
      <c r="E247" s="480"/>
      <c r="F247" s="480"/>
    </row>
    <row r="248" spans="1:6" ht="20.25" customHeight="1" x14ac:dyDescent="0.25">
      <c r="A248" s="390">
        <v>13020000</v>
      </c>
      <c r="B248" s="391" t="s">
        <v>211</v>
      </c>
      <c r="C248" s="478"/>
      <c r="D248" s="478"/>
      <c r="E248" s="478"/>
      <c r="F248" s="478"/>
    </row>
    <row r="249" spans="1:6" ht="20.25" customHeight="1" x14ac:dyDescent="0.25">
      <c r="A249" s="390">
        <v>13020100</v>
      </c>
      <c r="B249" s="392" t="s">
        <v>192</v>
      </c>
      <c r="C249" s="478"/>
      <c r="D249" s="478"/>
      <c r="E249" s="478"/>
      <c r="F249" s="478"/>
    </row>
    <row r="250" spans="1:6" x14ac:dyDescent="0.25">
      <c r="A250" s="395"/>
      <c r="B250" s="410"/>
      <c r="C250" s="480"/>
      <c r="D250" s="480"/>
      <c r="E250" s="480"/>
      <c r="F250" s="480"/>
    </row>
    <row r="251" spans="1:6" ht="21.75" customHeight="1" x14ac:dyDescent="0.25">
      <c r="A251" s="390">
        <v>13020200</v>
      </c>
      <c r="B251" s="392" t="s">
        <v>193</v>
      </c>
      <c r="C251" s="478"/>
      <c r="D251" s="478"/>
      <c r="E251" s="478"/>
      <c r="F251" s="478"/>
    </row>
    <row r="252" spans="1:6" ht="46.5" customHeight="1" x14ac:dyDescent="0.25">
      <c r="A252" s="401">
        <v>13020202</v>
      </c>
      <c r="B252" s="402" t="s">
        <v>695</v>
      </c>
      <c r="C252" s="485">
        <v>0</v>
      </c>
      <c r="D252" s="490">
        <v>0</v>
      </c>
      <c r="E252" s="485">
        <v>10429150</v>
      </c>
      <c r="F252" s="485">
        <v>0</v>
      </c>
    </row>
    <row r="253" spans="1:6" ht="21.75" customHeight="1" x14ac:dyDescent="0.25">
      <c r="A253" s="403"/>
      <c r="B253" s="416" t="s">
        <v>7</v>
      </c>
      <c r="C253" s="483">
        <f t="shared" ref="C253" si="31">SUM(C252)</f>
        <v>0</v>
      </c>
      <c r="D253" s="483">
        <f t="shared" ref="D253:F253" si="32">SUM(D252)</f>
        <v>0</v>
      </c>
      <c r="E253" s="483">
        <f t="shared" si="32"/>
        <v>10429150</v>
      </c>
      <c r="F253" s="483">
        <f t="shared" si="32"/>
        <v>0</v>
      </c>
    </row>
    <row r="254" spans="1:6" ht="21.75" customHeight="1" x14ac:dyDescent="0.25">
      <c r="A254" s="403"/>
      <c r="B254" s="417" t="s">
        <v>73</v>
      </c>
      <c r="C254" s="483">
        <f t="shared" ref="C254" si="33">SUM(C253)</f>
        <v>0</v>
      </c>
      <c r="D254" s="483">
        <f t="shared" ref="D254:F254" si="34">SUM(D253)</f>
        <v>0</v>
      </c>
      <c r="E254" s="483">
        <f t="shared" si="34"/>
        <v>10429150</v>
      </c>
      <c r="F254" s="483">
        <f t="shared" si="34"/>
        <v>0</v>
      </c>
    </row>
    <row r="255" spans="1:6" s="17" customFormat="1" ht="24" customHeight="1" x14ac:dyDescent="0.4">
      <c r="A255" s="1477" t="s">
        <v>1098</v>
      </c>
      <c r="B255" s="1477"/>
      <c r="C255" s="1477"/>
      <c r="D255" s="1477"/>
      <c r="E255" s="1477"/>
      <c r="F255" s="1477"/>
    </row>
    <row r="256" spans="1:6" s="17" customFormat="1" ht="24" customHeight="1" x14ac:dyDescent="0.4">
      <c r="A256" s="1477" t="s">
        <v>128</v>
      </c>
      <c r="B256" s="1477"/>
      <c r="C256" s="1477"/>
      <c r="D256" s="1477"/>
      <c r="E256" s="1477"/>
      <c r="F256" s="1477"/>
    </row>
    <row r="257" spans="1:6" s="11" customFormat="1" ht="19.5" customHeight="1" x14ac:dyDescent="0.3">
      <c r="A257" s="1477" t="s">
        <v>213</v>
      </c>
      <c r="B257" s="1477"/>
      <c r="C257" s="1477"/>
      <c r="D257" s="1477"/>
      <c r="E257" s="1477"/>
      <c r="F257" s="1477"/>
    </row>
    <row r="258" spans="1:6" s="11" customFormat="1" ht="21" customHeight="1" x14ac:dyDescent="0.3">
      <c r="A258" s="1478" t="s">
        <v>340</v>
      </c>
      <c r="B258" s="1478"/>
      <c r="C258" s="1478"/>
      <c r="D258" s="1478"/>
      <c r="E258" s="1478"/>
      <c r="F258" s="1478"/>
    </row>
    <row r="259" spans="1:6" s="18" customFormat="1" ht="81" customHeight="1" x14ac:dyDescent="0.25">
      <c r="A259" s="386" t="s">
        <v>194</v>
      </c>
      <c r="B259" s="387" t="s">
        <v>463</v>
      </c>
      <c r="C259" s="421" t="s">
        <v>1422</v>
      </c>
      <c r="D259" s="421" t="s">
        <v>1422</v>
      </c>
      <c r="E259" s="420" t="s">
        <v>903</v>
      </c>
      <c r="F259" s="460" t="s">
        <v>2951</v>
      </c>
    </row>
    <row r="260" spans="1:6" s="18" customFormat="1" ht="15.6" customHeight="1" x14ac:dyDescent="0.25">
      <c r="A260" s="475"/>
      <c r="B260" s="422"/>
      <c r="C260" s="425">
        <v>2015</v>
      </c>
      <c r="D260" s="425">
        <v>2016</v>
      </c>
      <c r="E260" s="425">
        <v>2016</v>
      </c>
      <c r="F260" s="474">
        <v>2017</v>
      </c>
    </row>
    <row r="261" spans="1:6" s="17" customFormat="1" ht="17.25" customHeight="1" x14ac:dyDescent="0.4">
      <c r="A261" s="388">
        <v>1</v>
      </c>
      <c r="B261" s="388">
        <v>2</v>
      </c>
      <c r="C261" s="388">
        <v>3</v>
      </c>
      <c r="D261" s="388">
        <v>4</v>
      </c>
      <c r="E261" s="388">
        <v>5</v>
      </c>
      <c r="F261" s="388">
        <v>6</v>
      </c>
    </row>
    <row r="262" spans="1:6" ht="21" customHeight="1" x14ac:dyDescent="0.25">
      <c r="A262" s="389">
        <v>13000000</v>
      </c>
      <c r="B262" s="462" t="s">
        <v>303</v>
      </c>
      <c r="C262" s="485"/>
      <c r="D262" s="485"/>
      <c r="E262" s="480"/>
      <c r="F262" s="480"/>
    </row>
    <row r="263" spans="1:6" ht="21" customHeight="1" x14ac:dyDescent="0.25">
      <c r="A263" s="390">
        <v>13010000</v>
      </c>
      <c r="B263" s="391" t="s">
        <v>210</v>
      </c>
      <c r="C263" s="476"/>
      <c r="D263" s="476"/>
      <c r="E263" s="476"/>
      <c r="F263" s="476"/>
    </row>
    <row r="264" spans="1:6" ht="21" customHeight="1" x14ac:dyDescent="0.25">
      <c r="A264" s="390">
        <v>13010100</v>
      </c>
      <c r="B264" s="392" t="s">
        <v>190</v>
      </c>
      <c r="C264" s="476"/>
      <c r="D264" s="476"/>
      <c r="E264" s="476"/>
      <c r="F264" s="476"/>
    </row>
    <row r="265" spans="1:6" ht="21" customHeight="1" x14ac:dyDescent="0.25">
      <c r="A265" s="393"/>
      <c r="B265" s="409"/>
      <c r="C265" s="482"/>
      <c r="D265" s="482"/>
      <c r="E265" s="482"/>
      <c r="F265" s="482"/>
    </row>
    <row r="266" spans="1:6" ht="21" customHeight="1" x14ac:dyDescent="0.25">
      <c r="A266" s="390">
        <v>13010200</v>
      </c>
      <c r="B266" s="392" t="s">
        <v>191</v>
      </c>
      <c r="C266" s="476"/>
      <c r="D266" s="476"/>
      <c r="E266" s="476"/>
      <c r="F266" s="476"/>
    </row>
    <row r="267" spans="1:6" ht="21" customHeight="1" x14ac:dyDescent="0.25">
      <c r="A267" s="401"/>
      <c r="B267" s="410"/>
      <c r="C267" s="480"/>
      <c r="D267" s="480"/>
      <c r="E267" s="480"/>
      <c r="F267" s="480"/>
    </row>
    <row r="268" spans="1:6" ht="21" customHeight="1" x14ac:dyDescent="0.25">
      <c r="A268" s="390">
        <v>13020000</v>
      </c>
      <c r="B268" s="391" t="s">
        <v>211</v>
      </c>
      <c r="C268" s="478"/>
      <c r="D268" s="478"/>
      <c r="E268" s="478"/>
      <c r="F268" s="478"/>
    </row>
    <row r="269" spans="1:6" ht="20.25" customHeight="1" x14ac:dyDescent="0.25">
      <c r="A269" s="390">
        <v>13020100</v>
      </c>
      <c r="B269" s="392" t="s">
        <v>192</v>
      </c>
      <c r="C269" s="478"/>
      <c r="D269" s="478"/>
      <c r="E269" s="478"/>
      <c r="F269" s="478"/>
    </row>
    <row r="270" spans="1:6" s="1" customFormat="1" ht="36.75" customHeight="1" x14ac:dyDescent="0.25">
      <c r="A270" s="395">
        <v>13020101</v>
      </c>
      <c r="B270" s="402" t="s">
        <v>945</v>
      </c>
      <c r="C270" s="485">
        <v>0</v>
      </c>
      <c r="D270" s="490">
        <v>1829054054.0599999</v>
      </c>
      <c r="E270" s="485">
        <v>2061594595</v>
      </c>
      <c r="F270" s="485">
        <v>1042027027</v>
      </c>
    </row>
    <row r="271" spans="1:6" ht="20.25" customHeight="1" x14ac:dyDescent="0.25">
      <c r="A271" s="395">
        <v>13020102</v>
      </c>
      <c r="B271" s="411" t="s">
        <v>214</v>
      </c>
      <c r="C271" s="485">
        <v>0</v>
      </c>
      <c r="D271" s="490">
        <v>60000000</v>
      </c>
      <c r="E271" s="485">
        <v>120000000</v>
      </c>
      <c r="F271" s="485">
        <v>120000000</v>
      </c>
    </row>
    <row r="272" spans="1:6" ht="30.75" customHeight="1" x14ac:dyDescent="0.25">
      <c r="A272" s="395">
        <v>13020103</v>
      </c>
      <c r="B272" s="534" t="s">
        <v>349</v>
      </c>
      <c r="C272" s="493">
        <v>0</v>
      </c>
      <c r="D272" s="493">
        <v>0</v>
      </c>
      <c r="E272" s="493">
        <v>0</v>
      </c>
      <c r="F272" s="493">
        <v>0</v>
      </c>
    </row>
    <row r="273" spans="1:6" ht="36" customHeight="1" x14ac:dyDescent="0.25">
      <c r="A273" s="395">
        <v>13020104</v>
      </c>
      <c r="B273" s="398" t="s">
        <v>437</v>
      </c>
      <c r="C273" s="493">
        <v>0</v>
      </c>
      <c r="D273" s="493">
        <v>0</v>
      </c>
      <c r="E273" s="493">
        <v>0</v>
      </c>
      <c r="F273" s="493">
        <v>0</v>
      </c>
    </row>
    <row r="274" spans="1:6" s="12" customFormat="1" ht="21.75" customHeight="1" x14ac:dyDescent="0.25">
      <c r="A274" s="407"/>
      <c r="B274" s="416" t="s">
        <v>7</v>
      </c>
      <c r="C274" s="481">
        <f>SUM(C270:C273)</f>
        <v>0</v>
      </c>
      <c r="D274" s="481">
        <f t="shared" ref="D274:F274" si="35">SUM(D270:D273)</f>
        <v>1889054054.0599999</v>
      </c>
      <c r="E274" s="481">
        <f t="shared" si="35"/>
        <v>2181594595</v>
      </c>
      <c r="F274" s="481">
        <f t="shared" si="35"/>
        <v>1162027027</v>
      </c>
    </row>
    <row r="275" spans="1:6" ht="21.75" customHeight="1" x14ac:dyDescent="0.25">
      <c r="A275" s="390">
        <v>13020200</v>
      </c>
      <c r="B275" s="392" t="s">
        <v>193</v>
      </c>
      <c r="C275" s="478"/>
      <c r="D275" s="478"/>
      <c r="E275" s="478"/>
      <c r="F275" s="478"/>
    </row>
    <row r="276" spans="1:6" ht="21.75" customHeight="1" x14ac:dyDescent="0.25">
      <c r="A276" s="401">
        <v>13020203</v>
      </c>
      <c r="B276" s="402" t="s">
        <v>177</v>
      </c>
      <c r="C276" s="493">
        <v>0</v>
      </c>
      <c r="D276" s="493">
        <v>0</v>
      </c>
      <c r="E276" s="485">
        <v>313000000</v>
      </c>
      <c r="F276" s="493">
        <v>0</v>
      </c>
    </row>
    <row r="277" spans="1:6" ht="21.75" customHeight="1" x14ac:dyDescent="0.25">
      <c r="A277" s="401">
        <v>13020204</v>
      </c>
      <c r="B277" s="402" t="s">
        <v>176</v>
      </c>
      <c r="C277" s="493">
        <v>0</v>
      </c>
      <c r="D277" s="493">
        <v>0</v>
      </c>
      <c r="E277" s="493">
        <v>0</v>
      </c>
      <c r="F277" s="493">
        <v>0</v>
      </c>
    </row>
    <row r="278" spans="1:6" ht="54.75" customHeight="1" x14ac:dyDescent="0.25">
      <c r="A278" s="401">
        <v>13020208</v>
      </c>
      <c r="B278" s="402" t="s">
        <v>578</v>
      </c>
      <c r="C278" s="493">
        <v>0</v>
      </c>
      <c r="D278" s="493">
        <v>0</v>
      </c>
      <c r="E278" s="480">
        <v>0</v>
      </c>
      <c r="F278" s="485">
        <v>3811111111</v>
      </c>
    </row>
    <row r="279" spans="1:6" s="12" customFormat="1" ht="21.75" customHeight="1" x14ac:dyDescent="0.25">
      <c r="A279" s="399"/>
      <c r="B279" s="416" t="s">
        <v>7</v>
      </c>
      <c r="C279" s="483">
        <f>SUM(C276:C278)</f>
        <v>0</v>
      </c>
      <c r="D279" s="483">
        <f t="shared" ref="D279:F279" si="36">SUM(D276:D278)</f>
        <v>0</v>
      </c>
      <c r="E279" s="483">
        <f t="shared" si="36"/>
        <v>313000000</v>
      </c>
      <c r="F279" s="483">
        <f t="shared" si="36"/>
        <v>3811111111</v>
      </c>
    </row>
    <row r="280" spans="1:6" s="12" customFormat="1" ht="21.75" customHeight="1" x14ac:dyDescent="0.25">
      <c r="A280" s="399"/>
      <c r="B280" s="417" t="s">
        <v>306</v>
      </c>
      <c r="C280" s="483">
        <f t="shared" ref="C280:F280" si="37">SUM(C274,C279)</f>
        <v>0</v>
      </c>
      <c r="D280" s="483">
        <f t="shared" si="37"/>
        <v>1889054054.0599999</v>
      </c>
      <c r="E280" s="483">
        <f t="shared" si="37"/>
        <v>2494594595</v>
      </c>
      <c r="F280" s="483">
        <f t="shared" si="37"/>
        <v>4973138138</v>
      </c>
    </row>
    <row r="281" spans="1:6" s="17" customFormat="1" ht="24.6" customHeight="1" x14ac:dyDescent="0.4">
      <c r="A281" s="1477" t="s">
        <v>1098</v>
      </c>
      <c r="B281" s="1477"/>
      <c r="C281" s="1477"/>
      <c r="D281" s="1477"/>
      <c r="E281" s="1477"/>
      <c r="F281" s="1477"/>
    </row>
    <row r="282" spans="1:6" s="17" customFormat="1" ht="25.5" customHeight="1" x14ac:dyDescent="0.4">
      <c r="A282" s="1477" t="s">
        <v>129</v>
      </c>
      <c r="B282" s="1477"/>
      <c r="C282" s="1477"/>
      <c r="D282" s="1477"/>
      <c r="E282" s="1477"/>
      <c r="F282" s="1477"/>
    </row>
    <row r="283" spans="1:6" s="11" customFormat="1" ht="18" customHeight="1" x14ac:dyDescent="0.3">
      <c r="A283" s="1477" t="s">
        <v>209</v>
      </c>
      <c r="B283" s="1477"/>
      <c r="C283" s="1477"/>
      <c r="D283" s="1477"/>
      <c r="E283" s="1477"/>
      <c r="F283" s="1477"/>
    </row>
    <row r="284" spans="1:6" s="11" customFormat="1" ht="18.600000000000001" customHeight="1" x14ac:dyDescent="0.3">
      <c r="A284" s="1478" t="s">
        <v>340</v>
      </c>
      <c r="B284" s="1478"/>
      <c r="C284" s="1478"/>
      <c r="D284" s="1478"/>
      <c r="E284" s="1478"/>
      <c r="F284" s="1478"/>
    </row>
    <row r="285" spans="1:6" s="18" customFormat="1" ht="84" customHeight="1" x14ac:dyDescent="0.25">
      <c r="A285" s="386" t="s">
        <v>194</v>
      </c>
      <c r="B285" s="387" t="s">
        <v>463</v>
      </c>
      <c r="C285" s="421" t="s">
        <v>1422</v>
      </c>
      <c r="D285" s="421" t="s">
        <v>1422</v>
      </c>
      <c r="E285" s="420" t="s">
        <v>903</v>
      </c>
      <c r="F285" s="460" t="s">
        <v>2951</v>
      </c>
    </row>
    <row r="286" spans="1:6" s="18" customFormat="1" ht="18.75" customHeight="1" x14ac:dyDescent="0.25">
      <c r="A286" s="475"/>
      <c r="B286" s="422"/>
      <c r="C286" s="425">
        <v>2015</v>
      </c>
      <c r="D286" s="425">
        <v>2016</v>
      </c>
      <c r="E286" s="425">
        <v>2016</v>
      </c>
      <c r="F286" s="474">
        <v>2017</v>
      </c>
    </row>
    <row r="287" spans="1:6" s="17" customFormat="1" ht="18.75" customHeight="1" x14ac:dyDescent="0.4">
      <c r="A287" s="388">
        <v>1</v>
      </c>
      <c r="B287" s="388">
        <v>2</v>
      </c>
      <c r="C287" s="388">
        <v>3</v>
      </c>
      <c r="D287" s="388">
        <v>4</v>
      </c>
      <c r="E287" s="388">
        <v>5</v>
      </c>
      <c r="F287" s="388">
        <v>6</v>
      </c>
    </row>
    <row r="288" spans="1:6" ht="20.25" customHeight="1" x14ac:dyDescent="0.25">
      <c r="A288" s="389">
        <v>13000000</v>
      </c>
      <c r="B288" s="462" t="s">
        <v>303</v>
      </c>
      <c r="C288" s="485"/>
      <c r="D288" s="485"/>
      <c r="E288" s="480"/>
      <c r="F288" s="480"/>
    </row>
    <row r="289" spans="1:6" ht="19.5" customHeight="1" x14ac:dyDescent="0.25">
      <c r="A289" s="390">
        <v>13010000</v>
      </c>
      <c r="B289" s="391" t="s">
        <v>210</v>
      </c>
      <c r="C289" s="476"/>
      <c r="D289" s="476"/>
      <c r="E289" s="476"/>
      <c r="F289" s="476"/>
    </row>
    <row r="290" spans="1:6" ht="19.5" customHeight="1" x14ac:dyDescent="0.25">
      <c r="A290" s="390">
        <v>13010100</v>
      </c>
      <c r="B290" s="392" t="s">
        <v>190</v>
      </c>
      <c r="C290" s="476"/>
      <c r="D290" s="476"/>
      <c r="E290" s="476"/>
      <c r="F290" s="476"/>
    </row>
    <row r="291" spans="1:6" ht="19.5" customHeight="1" x14ac:dyDescent="0.25">
      <c r="A291" s="393"/>
      <c r="B291" s="409"/>
      <c r="C291" s="482"/>
      <c r="D291" s="482"/>
      <c r="E291" s="482"/>
      <c r="F291" s="482"/>
    </row>
    <row r="292" spans="1:6" ht="19.5" customHeight="1" x14ac:dyDescent="0.25">
      <c r="A292" s="390">
        <v>13010200</v>
      </c>
      <c r="B292" s="392" t="s">
        <v>191</v>
      </c>
      <c r="C292" s="476"/>
      <c r="D292" s="476"/>
      <c r="E292" s="476"/>
      <c r="F292" s="476"/>
    </row>
    <row r="293" spans="1:6" ht="19.5" customHeight="1" x14ac:dyDescent="0.25">
      <c r="A293" s="401"/>
      <c r="B293" s="410"/>
      <c r="C293" s="480"/>
      <c r="D293" s="480"/>
      <c r="E293" s="480"/>
      <c r="F293" s="480"/>
    </row>
    <row r="294" spans="1:6" ht="19.5" customHeight="1" x14ac:dyDescent="0.25">
      <c r="A294" s="390">
        <v>13020000</v>
      </c>
      <c r="B294" s="391" t="s">
        <v>211</v>
      </c>
      <c r="C294" s="478"/>
      <c r="D294" s="478"/>
      <c r="E294" s="478"/>
      <c r="F294" s="478"/>
    </row>
    <row r="295" spans="1:6" ht="19.5" customHeight="1" x14ac:dyDescent="0.25">
      <c r="A295" s="390">
        <v>13020100</v>
      </c>
      <c r="B295" s="392" t="s">
        <v>192</v>
      </c>
      <c r="C295" s="478"/>
      <c r="D295" s="478"/>
      <c r="E295" s="478"/>
      <c r="F295" s="478"/>
    </row>
    <row r="296" spans="1:6" ht="39" customHeight="1" x14ac:dyDescent="0.25">
      <c r="A296" s="395">
        <v>13020105</v>
      </c>
      <c r="B296" s="396" t="s">
        <v>460</v>
      </c>
      <c r="C296" s="485">
        <v>385096855</v>
      </c>
      <c r="D296" s="490">
        <v>196507600</v>
      </c>
      <c r="E296" s="485">
        <v>196507600</v>
      </c>
      <c r="F296" s="485">
        <v>338000000</v>
      </c>
    </row>
    <row r="297" spans="1:6" ht="21.75" customHeight="1" x14ac:dyDescent="0.25">
      <c r="A297" s="395">
        <v>13020106</v>
      </c>
      <c r="B297" s="411" t="s">
        <v>212</v>
      </c>
      <c r="C297" s="485">
        <v>788038440</v>
      </c>
      <c r="D297" s="490">
        <v>204953448</v>
      </c>
      <c r="E297" s="485">
        <v>651800000</v>
      </c>
      <c r="F297" s="485">
        <v>253000000</v>
      </c>
    </row>
    <row r="298" spans="1:6" ht="21.75" customHeight="1" x14ac:dyDescent="0.25">
      <c r="A298" s="395">
        <v>13020107</v>
      </c>
      <c r="B298" s="412" t="s">
        <v>461</v>
      </c>
      <c r="C298" s="485">
        <v>3449930000</v>
      </c>
      <c r="D298" s="490">
        <v>191026112.41</v>
      </c>
      <c r="E298" s="485">
        <v>1405066112</v>
      </c>
      <c r="F298" s="485">
        <v>720000000</v>
      </c>
    </row>
    <row r="299" spans="1:6" ht="25.5" customHeight="1" x14ac:dyDescent="0.25">
      <c r="A299" s="395">
        <v>13020108</v>
      </c>
      <c r="B299" s="413" t="s">
        <v>106</v>
      </c>
      <c r="C299" s="485">
        <v>0</v>
      </c>
      <c r="D299" s="490">
        <v>0</v>
      </c>
      <c r="E299" s="485">
        <v>0</v>
      </c>
      <c r="F299" s="485">
        <v>0</v>
      </c>
    </row>
    <row r="300" spans="1:6" ht="25.5" customHeight="1" x14ac:dyDescent="0.25">
      <c r="A300" s="395">
        <v>13020109</v>
      </c>
      <c r="B300" s="396" t="s">
        <v>459</v>
      </c>
      <c r="C300" s="485">
        <v>563250000</v>
      </c>
      <c r="D300" s="490">
        <v>110866483</v>
      </c>
      <c r="E300" s="485">
        <v>365866483</v>
      </c>
      <c r="F300" s="485">
        <v>0</v>
      </c>
    </row>
    <row r="301" spans="1:6" ht="25.5" customHeight="1" x14ac:dyDescent="0.25">
      <c r="A301" s="395">
        <v>13020110</v>
      </c>
      <c r="B301" s="396" t="s">
        <v>458</v>
      </c>
      <c r="C301" s="485">
        <v>366090450</v>
      </c>
      <c r="D301" s="490">
        <v>90122667.5</v>
      </c>
      <c r="E301" s="485">
        <v>340122888</v>
      </c>
      <c r="F301" s="485">
        <v>500000000</v>
      </c>
    </row>
    <row r="302" spans="1:6" s="12" customFormat="1" ht="23.25" customHeight="1" x14ac:dyDescent="0.25">
      <c r="A302" s="407"/>
      <c r="B302" s="416" t="s">
        <v>7</v>
      </c>
      <c r="C302" s="481">
        <f>SUM(C296:C301)</f>
        <v>5552405745</v>
      </c>
      <c r="D302" s="481">
        <f t="shared" ref="D302:F302" si="38">SUM(D296:D301)</f>
        <v>793476310.90999997</v>
      </c>
      <c r="E302" s="481">
        <f t="shared" si="38"/>
        <v>2959363083</v>
      </c>
      <c r="F302" s="481">
        <f t="shared" si="38"/>
        <v>1811000000</v>
      </c>
    </row>
    <row r="303" spans="1:6" ht="20.25" customHeight="1" x14ac:dyDescent="0.25">
      <c r="A303" s="390">
        <v>13020200</v>
      </c>
      <c r="B303" s="392" t="s">
        <v>193</v>
      </c>
      <c r="C303" s="478"/>
      <c r="D303" s="478"/>
      <c r="E303" s="478"/>
      <c r="F303" s="478"/>
    </row>
    <row r="304" spans="1:6" ht="15" customHeight="1" x14ac:dyDescent="0.25">
      <c r="A304" s="401"/>
      <c r="B304" s="402"/>
      <c r="C304" s="482"/>
      <c r="D304" s="482"/>
      <c r="E304" s="482"/>
      <c r="F304" s="482"/>
    </row>
    <row r="305" spans="1:6" s="12" customFormat="1" ht="23.25" customHeight="1" x14ac:dyDescent="0.25">
      <c r="A305" s="399"/>
      <c r="B305" s="417" t="s">
        <v>306</v>
      </c>
      <c r="C305" s="483">
        <f t="shared" ref="C305" si="39">SUM(C302)</f>
        <v>5552405745</v>
      </c>
      <c r="D305" s="483">
        <f t="shared" ref="D305:F305" si="40">SUM(D302)</f>
        <v>793476310.90999997</v>
      </c>
      <c r="E305" s="483">
        <f t="shared" si="40"/>
        <v>2959363083</v>
      </c>
      <c r="F305" s="483">
        <f t="shared" si="40"/>
        <v>1811000000</v>
      </c>
    </row>
    <row r="306" spans="1:6" s="17" customFormat="1" ht="24.75" customHeight="1" x14ac:dyDescent="0.4">
      <c r="A306" s="1477" t="s">
        <v>1098</v>
      </c>
      <c r="B306" s="1477"/>
      <c r="C306" s="1477"/>
      <c r="D306" s="1477"/>
      <c r="E306" s="1477"/>
      <c r="F306" s="1477"/>
    </row>
    <row r="307" spans="1:6" s="17" customFormat="1" ht="21" customHeight="1" x14ac:dyDescent="0.4">
      <c r="A307" s="1477" t="s">
        <v>345</v>
      </c>
      <c r="B307" s="1477"/>
      <c r="C307" s="1477"/>
      <c r="D307" s="1477"/>
      <c r="E307" s="1477"/>
      <c r="F307" s="1477"/>
    </row>
    <row r="308" spans="1:6" s="11" customFormat="1" ht="19.5" customHeight="1" x14ac:dyDescent="0.3">
      <c r="A308" s="1477" t="s">
        <v>205</v>
      </c>
      <c r="B308" s="1477"/>
      <c r="C308" s="1477"/>
      <c r="D308" s="1477"/>
      <c r="E308" s="1477"/>
      <c r="F308" s="1477"/>
    </row>
    <row r="309" spans="1:6" s="11" customFormat="1" ht="17.25" customHeight="1" x14ac:dyDescent="0.3">
      <c r="A309" s="1478" t="s">
        <v>340</v>
      </c>
      <c r="B309" s="1478"/>
      <c r="C309" s="1478"/>
      <c r="D309" s="1478"/>
      <c r="E309" s="1478"/>
      <c r="F309" s="1478"/>
    </row>
    <row r="310" spans="1:6" s="18" customFormat="1" ht="61.5" customHeight="1" x14ac:dyDescent="0.25">
      <c r="A310" s="386" t="s">
        <v>194</v>
      </c>
      <c r="B310" s="387" t="s">
        <v>463</v>
      </c>
      <c r="C310" s="421" t="s">
        <v>1422</v>
      </c>
      <c r="D310" s="421" t="s">
        <v>1422</v>
      </c>
      <c r="E310" s="420" t="s">
        <v>903</v>
      </c>
      <c r="F310" s="460" t="s">
        <v>2951</v>
      </c>
    </row>
    <row r="311" spans="1:6" s="18" customFormat="1" ht="15.6" customHeight="1" x14ac:dyDescent="0.25">
      <c r="A311" s="475"/>
      <c r="B311" s="422"/>
      <c r="C311" s="425">
        <v>2015</v>
      </c>
      <c r="D311" s="425">
        <v>2016</v>
      </c>
      <c r="E311" s="425">
        <v>2016</v>
      </c>
      <c r="F311" s="474">
        <v>2017</v>
      </c>
    </row>
    <row r="312" spans="1:6" s="17" customFormat="1" ht="14.45" customHeight="1" x14ac:dyDescent="0.4">
      <c r="A312" s="388">
        <v>1</v>
      </c>
      <c r="B312" s="388">
        <v>2</v>
      </c>
      <c r="C312" s="388">
        <v>3</v>
      </c>
      <c r="D312" s="388">
        <v>4</v>
      </c>
      <c r="E312" s="388">
        <v>5</v>
      </c>
      <c r="F312" s="388">
        <v>6</v>
      </c>
    </row>
    <row r="313" spans="1:6" ht="17.25" customHeight="1" x14ac:dyDescent="0.25">
      <c r="A313" s="389">
        <v>13000000</v>
      </c>
      <c r="B313" s="462" t="s">
        <v>302</v>
      </c>
      <c r="C313" s="485"/>
      <c r="D313" s="485"/>
      <c r="E313" s="480"/>
      <c r="F313" s="480"/>
    </row>
    <row r="314" spans="1:6" ht="15.75" x14ac:dyDescent="0.25">
      <c r="A314" s="390">
        <v>13010000</v>
      </c>
      <c r="B314" s="391" t="s">
        <v>210</v>
      </c>
      <c r="C314" s="476"/>
      <c r="D314" s="476"/>
      <c r="E314" s="476"/>
      <c r="F314" s="476"/>
    </row>
    <row r="315" spans="1:6" ht="15.75" x14ac:dyDescent="0.25">
      <c r="A315" s="390">
        <v>13010100</v>
      </c>
      <c r="B315" s="392" t="s">
        <v>190</v>
      </c>
      <c r="C315" s="476"/>
      <c r="D315" s="476"/>
      <c r="E315" s="476"/>
      <c r="F315" s="476"/>
    </row>
    <row r="316" spans="1:6" ht="20.25" customHeight="1" x14ac:dyDescent="0.25">
      <c r="A316" s="395">
        <v>13010101</v>
      </c>
      <c r="B316" s="414" t="s">
        <v>186</v>
      </c>
      <c r="C316" s="485">
        <v>0</v>
      </c>
      <c r="D316" s="490">
        <v>0</v>
      </c>
      <c r="E316" s="490">
        <v>0</v>
      </c>
      <c r="F316" s="485">
        <v>5000000</v>
      </c>
    </row>
    <row r="317" spans="1:6" ht="24.75" customHeight="1" x14ac:dyDescent="0.25">
      <c r="A317" s="395">
        <v>13010102</v>
      </c>
      <c r="B317" s="398" t="s">
        <v>27</v>
      </c>
      <c r="C317" s="489">
        <v>7934128488</v>
      </c>
      <c r="D317" s="490">
        <v>6882586840</v>
      </c>
      <c r="E317" s="485">
        <v>8000000000</v>
      </c>
      <c r="F317" s="485">
        <v>7500000000</v>
      </c>
    </row>
    <row r="318" spans="1:6" s="12" customFormat="1" ht="21" customHeight="1" x14ac:dyDescent="0.25">
      <c r="A318" s="407"/>
      <c r="B318" s="416" t="s">
        <v>7</v>
      </c>
      <c r="C318" s="483">
        <f>SUM(C316:C317)</f>
        <v>7934128488</v>
      </c>
      <c r="D318" s="483">
        <f t="shared" ref="D318:F318" si="41">SUM(D316:D317)</f>
        <v>6882586840</v>
      </c>
      <c r="E318" s="483">
        <f>SUM(E316:E317)</f>
        <v>8000000000</v>
      </c>
      <c r="F318" s="483">
        <f t="shared" si="41"/>
        <v>7505000000</v>
      </c>
    </row>
    <row r="319" spans="1:6" ht="19.5" customHeight="1" x14ac:dyDescent="0.25">
      <c r="A319" s="390">
        <v>13010200</v>
      </c>
      <c r="B319" s="392" t="s">
        <v>191</v>
      </c>
      <c r="C319" s="476"/>
      <c r="D319" s="476"/>
      <c r="E319" s="476"/>
      <c r="F319" s="476"/>
    </row>
    <row r="320" spans="1:6" ht="22.5" customHeight="1" x14ac:dyDescent="0.25">
      <c r="A320" s="401">
        <v>13010201</v>
      </c>
      <c r="B320" s="402" t="s">
        <v>1423</v>
      </c>
      <c r="C320" s="489">
        <v>3251400000</v>
      </c>
      <c r="D320" s="490">
        <v>6102279000</v>
      </c>
      <c r="E320" s="485">
        <v>6102279000</v>
      </c>
      <c r="F320" s="485">
        <v>6200000000</v>
      </c>
    </row>
    <row r="321" spans="1:6" ht="33" customHeight="1" x14ac:dyDescent="0.25">
      <c r="A321" s="401">
        <v>13010202</v>
      </c>
      <c r="B321" s="402" t="s">
        <v>207</v>
      </c>
      <c r="C321" s="489">
        <v>52967100</v>
      </c>
      <c r="D321" s="490">
        <v>134245168</v>
      </c>
      <c r="E321" s="485">
        <v>169616000</v>
      </c>
      <c r="F321" s="485">
        <v>90000000</v>
      </c>
    </row>
    <row r="322" spans="1:6" ht="22.5" customHeight="1" x14ac:dyDescent="0.25">
      <c r="A322" s="401">
        <v>13010203</v>
      </c>
      <c r="B322" s="402" t="s">
        <v>1424</v>
      </c>
      <c r="C322" s="489">
        <v>22488456</v>
      </c>
      <c r="D322" s="490">
        <v>0</v>
      </c>
      <c r="E322" s="485">
        <v>20000000</v>
      </c>
      <c r="F322" s="485">
        <v>20000000</v>
      </c>
    </row>
    <row r="323" spans="1:6" ht="38.25" customHeight="1" x14ac:dyDescent="0.25">
      <c r="A323" s="401">
        <v>13010204</v>
      </c>
      <c r="B323" s="402" t="s">
        <v>1425</v>
      </c>
      <c r="C323" s="489">
        <v>1805257500</v>
      </c>
      <c r="D323" s="490">
        <v>0</v>
      </c>
      <c r="E323" s="485">
        <v>250000000</v>
      </c>
      <c r="F323" s="485">
        <v>0</v>
      </c>
    </row>
    <row r="324" spans="1:6" ht="35.25" customHeight="1" x14ac:dyDescent="0.25">
      <c r="A324" s="401">
        <v>13010205</v>
      </c>
      <c r="B324" s="402" t="s">
        <v>318</v>
      </c>
      <c r="C324" s="489">
        <v>5364000</v>
      </c>
      <c r="D324" s="490">
        <v>0</v>
      </c>
      <c r="E324" s="485">
        <v>22000000</v>
      </c>
      <c r="F324" s="485">
        <v>22000000</v>
      </c>
    </row>
    <row r="325" spans="1:6" ht="21.75" customHeight="1" x14ac:dyDescent="0.25">
      <c r="A325" s="401">
        <v>13010206</v>
      </c>
      <c r="B325" s="402" t="s">
        <v>981</v>
      </c>
      <c r="C325" s="485">
        <v>0</v>
      </c>
      <c r="D325" s="490">
        <v>104639762</v>
      </c>
      <c r="E325" s="485">
        <v>120000000</v>
      </c>
      <c r="F325" s="485">
        <v>100000000</v>
      </c>
    </row>
    <row r="326" spans="1:6" s="12" customFormat="1" ht="18.600000000000001" customHeight="1" x14ac:dyDescent="0.25">
      <c r="A326" s="399"/>
      <c r="B326" s="416" t="s">
        <v>7</v>
      </c>
      <c r="C326" s="481">
        <f>SUM(C320:C325)</f>
        <v>5137477056</v>
      </c>
      <c r="D326" s="481">
        <f t="shared" ref="D326:F326" si="42">SUM(D320:D325)</f>
        <v>6341163930</v>
      </c>
      <c r="E326" s="481">
        <f>SUM(E320:E325)</f>
        <v>6683895000</v>
      </c>
      <c r="F326" s="481">
        <f t="shared" si="42"/>
        <v>6432000000</v>
      </c>
    </row>
    <row r="327" spans="1:6" ht="19.5" customHeight="1" x14ac:dyDescent="0.25">
      <c r="A327" s="390">
        <v>13020000</v>
      </c>
      <c r="B327" s="391" t="s">
        <v>211</v>
      </c>
      <c r="C327" s="478"/>
      <c r="D327" s="478"/>
      <c r="E327" s="478"/>
      <c r="F327" s="478"/>
    </row>
    <row r="328" spans="1:6" ht="19.5" customHeight="1" x14ac:dyDescent="0.25">
      <c r="A328" s="390">
        <v>13020100</v>
      </c>
      <c r="B328" s="392" t="s">
        <v>192</v>
      </c>
      <c r="C328" s="478"/>
      <c r="D328" s="478"/>
      <c r="E328" s="478"/>
      <c r="F328" s="478"/>
    </row>
    <row r="329" spans="1:6" ht="36" customHeight="1" x14ac:dyDescent="0.25">
      <c r="A329" s="395">
        <v>13020111</v>
      </c>
      <c r="B329" s="396" t="s">
        <v>1426</v>
      </c>
      <c r="C329" s="485">
        <v>0</v>
      </c>
      <c r="D329" s="490">
        <v>385310547.16000003</v>
      </c>
      <c r="E329" s="485">
        <v>340000000</v>
      </c>
      <c r="F329" s="485">
        <v>385311019</v>
      </c>
    </row>
    <row r="330" spans="1:6" ht="24.75" customHeight="1" x14ac:dyDescent="0.25">
      <c r="A330" s="395">
        <v>13020130</v>
      </c>
      <c r="B330" s="396" t="s">
        <v>1427</v>
      </c>
      <c r="C330" s="485">
        <v>0</v>
      </c>
      <c r="D330" s="490">
        <v>0</v>
      </c>
      <c r="E330" s="485">
        <v>209889504</v>
      </c>
      <c r="F330" s="485">
        <v>200349072</v>
      </c>
    </row>
    <row r="331" spans="1:6" ht="34.5" customHeight="1" x14ac:dyDescent="0.25">
      <c r="A331" s="395">
        <v>13020131</v>
      </c>
      <c r="B331" s="396" t="s">
        <v>1428</v>
      </c>
      <c r="C331" s="485">
        <v>0</v>
      </c>
      <c r="D331" s="490">
        <v>0</v>
      </c>
      <c r="E331" s="485">
        <v>472500000</v>
      </c>
      <c r="F331" s="485">
        <v>562500000</v>
      </c>
    </row>
    <row r="332" spans="1:6" ht="26.25" customHeight="1" x14ac:dyDescent="0.25">
      <c r="A332" s="415">
        <v>13020132</v>
      </c>
      <c r="B332" s="406" t="s">
        <v>1429</v>
      </c>
      <c r="C332" s="485">
        <v>0</v>
      </c>
      <c r="D332" s="490">
        <v>569165888</v>
      </c>
      <c r="E332" s="485">
        <v>1234582944</v>
      </c>
      <c r="F332" s="485">
        <v>5916247332</v>
      </c>
    </row>
    <row r="333" spans="1:6" ht="21.75" customHeight="1" x14ac:dyDescent="0.25">
      <c r="A333" s="397"/>
      <c r="B333" s="416" t="s">
        <v>7</v>
      </c>
      <c r="C333" s="481">
        <f>SUM(C329:C332)</f>
        <v>0</v>
      </c>
      <c r="D333" s="481">
        <f t="shared" ref="D333:F333" si="43">SUM(D329:D332)</f>
        <v>954476435.16000009</v>
      </c>
      <c r="E333" s="481">
        <f>SUM(E329:E332)</f>
        <v>2256972448</v>
      </c>
      <c r="F333" s="481">
        <f t="shared" si="43"/>
        <v>7064407423</v>
      </c>
    </row>
    <row r="334" spans="1:6" ht="21.75" customHeight="1" x14ac:dyDescent="0.25">
      <c r="A334" s="390">
        <v>13020200</v>
      </c>
      <c r="B334" s="392" t="s">
        <v>193</v>
      </c>
      <c r="C334" s="478"/>
      <c r="D334" s="478"/>
      <c r="E334" s="478"/>
      <c r="F334" s="478"/>
    </row>
    <row r="335" spans="1:6" ht="15" customHeight="1" x14ac:dyDescent="0.25">
      <c r="A335" s="401"/>
      <c r="B335" s="402"/>
      <c r="C335" s="482"/>
      <c r="D335" s="482"/>
      <c r="E335" s="482"/>
      <c r="F335" s="482"/>
    </row>
    <row r="336" spans="1:6" s="12" customFormat="1" ht="24.75" customHeight="1" x14ac:dyDescent="0.25">
      <c r="A336" s="399"/>
      <c r="B336" s="417" t="s">
        <v>73</v>
      </c>
      <c r="C336" s="483">
        <f>SUM(C318,C326,C333)</f>
        <v>13071605544</v>
      </c>
      <c r="D336" s="483">
        <f t="shared" ref="D336:F336" si="44">SUM(D318,D326,D333)</f>
        <v>14178227205.16</v>
      </c>
      <c r="E336" s="483">
        <f>SUM(E318,E326,E333)</f>
        <v>16940867448</v>
      </c>
      <c r="F336" s="483">
        <f t="shared" si="44"/>
        <v>21001407423</v>
      </c>
    </row>
    <row r="337" spans="1:6" s="17" customFormat="1" ht="25.5" customHeight="1" x14ac:dyDescent="0.4">
      <c r="A337" s="1477" t="s">
        <v>1098</v>
      </c>
      <c r="B337" s="1477"/>
      <c r="C337" s="1477"/>
      <c r="D337" s="1477"/>
      <c r="E337" s="1477"/>
      <c r="F337" s="1477"/>
    </row>
    <row r="338" spans="1:6" s="17" customFormat="1" ht="24" customHeight="1" x14ac:dyDescent="0.4">
      <c r="A338" s="1477" t="s">
        <v>121</v>
      </c>
      <c r="B338" s="1477"/>
      <c r="C338" s="1477"/>
      <c r="D338" s="1477"/>
      <c r="E338" s="1477"/>
      <c r="F338" s="1477"/>
    </row>
    <row r="339" spans="1:6" s="11" customFormat="1" ht="19.5" customHeight="1" x14ac:dyDescent="0.3">
      <c r="A339" s="1477" t="s">
        <v>1448</v>
      </c>
      <c r="B339" s="1477"/>
      <c r="C339" s="1477"/>
      <c r="D339" s="1477"/>
      <c r="E339" s="1477"/>
      <c r="F339" s="1477"/>
    </row>
    <row r="340" spans="1:6" s="11" customFormat="1" ht="21.75" customHeight="1" x14ac:dyDescent="0.3">
      <c r="A340" s="1478" t="s">
        <v>340</v>
      </c>
      <c r="B340" s="1478"/>
      <c r="C340" s="1478"/>
      <c r="D340" s="1478"/>
      <c r="E340" s="1478"/>
      <c r="F340" s="1478"/>
    </row>
    <row r="341" spans="1:6" s="18" customFormat="1" ht="84" customHeight="1" x14ac:dyDescent="0.25">
      <c r="A341" s="386" t="s">
        <v>194</v>
      </c>
      <c r="B341" s="387" t="s">
        <v>463</v>
      </c>
      <c r="C341" s="421" t="s">
        <v>1422</v>
      </c>
      <c r="D341" s="421" t="s">
        <v>1422</v>
      </c>
      <c r="E341" s="420" t="s">
        <v>903</v>
      </c>
      <c r="F341" s="460" t="s">
        <v>2951</v>
      </c>
    </row>
    <row r="342" spans="1:6" s="18" customFormat="1" ht="15.6" customHeight="1" x14ac:dyDescent="0.25">
      <c r="A342" s="475"/>
      <c r="B342" s="422"/>
      <c r="C342" s="425">
        <v>2015</v>
      </c>
      <c r="D342" s="425">
        <v>2016</v>
      </c>
      <c r="E342" s="425">
        <v>2016</v>
      </c>
      <c r="F342" s="474">
        <v>2017</v>
      </c>
    </row>
    <row r="343" spans="1:6" s="17" customFormat="1" ht="14.45" customHeight="1" x14ac:dyDescent="0.4">
      <c r="A343" s="388">
        <v>1</v>
      </c>
      <c r="B343" s="388">
        <v>2</v>
      </c>
      <c r="C343" s="388">
        <v>3</v>
      </c>
      <c r="D343" s="388">
        <v>4</v>
      </c>
      <c r="E343" s="388">
        <v>5</v>
      </c>
      <c r="F343" s="388">
        <v>6</v>
      </c>
    </row>
    <row r="344" spans="1:6" ht="18" customHeight="1" x14ac:dyDescent="0.25">
      <c r="A344" s="389">
        <v>13000000</v>
      </c>
      <c r="B344" s="462" t="s">
        <v>303</v>
      </c>
      <c r="C344" s="485"/>
      <c r="D344" s="485"/>
      <c r="E344" s="480"/>
      <c r="F344" s="480"/>
    </row>
    <row r="345" spans="1:6" ht="20.25" customHeight="1" x14ac:dyDescent="0.25">
      <c r="A345" s="390">
        <v>13010000</v>
      </c>
      <c r="B345" s="391" t="s">
        <v>210</v>
      </c>
      <c r="C345" s="476"/>
      <c r="D345" s="476"/>
      <c r="E345" s="476"/>
      <c r="F345" s="476"/>
    </row>
    <row r="346" spans="1:6" ht="20.25" customHeight="1" x14ac:dyDescent="0.25">
      <c r="A346" s="390">
        <v>13010100</v>
      </c>
      <c r="B346" s="392" t="s">
        <v>190</v>
      </c>
      <c r="C346" s="476"/>
      <c r="D346" s="476"/>
      <c r="E346" s="476"/>
      <c r="F346" s="476"/>
    </row>
    <row r="347" spans="1:6" ht="20.25" customHeight="1" x14ac:dyDescent="0.25">
      <c r="A347" s="393"/>
      <c r="B347" s="409"/>
      <c r="C347" s="482"/>
      <c r="D347" s="482"/>
      <c r="E347" s="482"/>
      <c r="F347" s="482"/>
    </row>
    <row r="348" spans="1:6" ht="20.25" customHeight="1" x14ac:dyDescent="0.25">
      <c r="A348" s="390">
        <v>13010200</v>
      </c>
      <c r="B348" s="392" t="s">
        <v>191</v>
      </c>
      <c r="C348" s="476"/>
      <c r="D348" s="476"/>
      <c r="E348" s="476"/>
      <c r="F348" s="476"/>
    </row>
    <row r="349" spans="1:6" ht="24.75" customHeight="1" x14ac:dyDescent="0.25">
      <c r="A349" s="408">
        <v>13010208</v>
      </c>
      <c r="B349" s="530" t="s">
        <v>1449</v>
      </c>
      <c r="C349" s="480">
        <v>0</v>
      </c>
      <c r="D349" s="480">
        <v>0</v>
      </c>
      <c r="E349" s="480">
        <v>0</v>
      </c>
      <c r="F349" s="480">
        <v>399606088</v>
      </c>
    </row>
    <row r="350" spans="1:6" ht="21.75" customHeight="1" x14ac:dyDescent="0.25">
      <c r="A350" s="403"/>
      <c r="B350" s="416" t="s">
        <v>7</v>
      </c>
      <c r="C350" s="483">
        <f>SUM(C349)</f>
        <v>0</v>
      </c>
      <c r="D350" s="483">
        <f t="shared" ref="D350:F350" si="45">SUM(D349)</f>
        <v>0</v>
      </c>
      <c r="E350" s="483">
        <f t="shared" si="45"/>
        <v>0</v>
      </c>
      <c r="F350" s="483">
        <f t="shared" si="45"/>
        <v>399606088</v>
      </c>
    </row>
    <row r="351" spans="1:6" ht="20.25" customHeight="1" x14ac:dyDescent="0.25">
      <c r="A351" s="390">
        <v>13020000</v>
      </c>
      <c r="B351" s="391" t="s">
        <v>211</v>
      </c>
      <c r="C351" s="478"/>
      <c r="D351" s="478"/>
      <c r="E351" s="478"/>
      <c r="F351" s="478"/>
    </row>
    <row r="352" spans="1:6" ht="20.25" customHeight="1" x14ac:dyDescent="0.25">
      <c r="A352" s="390">
        <v>13020100</v>
      </c>
      <c r="B352" s="392" t="s">
        <v>192</v>
      </c>
      <c r="C352" s="478"/>
      <c r="D352" s="478"/>
      <c r="E352" s="478"/>
      <c r="F352" s="478"/>
    </row>
    <row r="353" spans="1:6" x14ac:dyDescent="0.25">
      <c r="A353" s="395"/>
      <c r="B353" s="410"/>
      <c r="C353" s="480"/>
      <c r="D353" s="480"/>
      <c r="E353" s="480"/>
      <c r="F353" s="480"/>
    </row>
    <row r="354" spans="1:6" ht="21.75" customHeight="1" x14ac:dyDescent="0.25">
      <c r="A354" s="390">
        <v>13020200</v>
      </c>
      <c r="B354" s="392" t="s">
        <v>193</v>
      </c>
      <c r="C354" s="478"/>
      <c r="D354" s="478"/>
      <c r="E354" s="478"/>
      <c r="F354" s="478"/>
    </row>
    <row r="355" spans="1:6" ht="17.25" customHeight="1" x14ac:dyDescent="0.25">
      <c r="A355" s="403"/>
      <c r="B355" s="416"/>
      <c r="C355" s="483"/>
      <c r="D355" s="483"/>
      <c r="E355" s="483"/>
      <c r="F355" s="483"/>
    </row>
    <row r="356" spans="1:6" ht="21.75" customHeight="1" x14ac:dyDescent="0.25">
      <c r="A356" s="403"/>
      <c r="B356" s="417" t="s">
        <v>73</v>
      </c>
      <c r="C356" s="483">
        <f>SUM(C350)</f>
        <v>0</v>
      </c>
      <c r="D356" s="483">
        <f t="shared" ref="D356:F356" si="46">SUM(D350)</f>
        <v>0</v>
      </c>
      <c r="E356" s="483">
        <f t="shared" si="46"/>
        <v>0</v>
      </c>
      <c r="F356" s="483">
        <f t="shared" si="46"/>
        <v>399606088</v>
      </c>
    </row>
    <row r="357" spans="1:6" s="17" customFormat="1" ht="26.45" customHeight="1" x14ac:dyDescent="0.4">
      <c r="A357" s="1474" t="s">
        <v>692</v>
      </c>
      <c r="B357" s="1474"/>
      <c r="C357" s="1474"/>
      <c r="D357" s="1474"/>
      <c r="E357" s="1474"/>
      <c r="F357" s="1474"/>
    </row>
    <row r="358" spans="1:6" s="17" customFormat="1" ht="21" customHeight="1" x14ac:dyDescent="0.4">
      <c r="A358" s="1474" t="s">
        <v>339</v>
      </c>
      <c r="B358" s="1474"/>
      <c r="C358" s="1474"/>
      <c r="D358" s="1474"/>
      <c r="E358" s="1474"/>
      <c r="F358" s="1474"/>
    </row>
    <row r="359" spans="1:6" s="17" customFormat="1" ht="24.75" customHeight="1" x14ac:dyDescent="0.4">
      <c r="A359" s="1476" t="s">
        <v>42</v>
      </c>
      <c r="B359" s="1476"/>
      <c r="C359" s="1476"/>
      <c r="D359" s="1476"/>
      <c r="E359" s="1476"/>
      <c r="F359" s="1476"/>
    </row>
    <row r="360" spans="1:6" s="18" customFormat="1" ht="84" customHeight="1" x14ac:dyDescent="0.25">
      <c r="A360" s="386" t="s">
        <v>194</v>
      </c>
      <c r="B360" s="387" t="s">
        <v>463</v>
      </c>
      <c r="C360" s="421" t="s">
        <v>1422</v>
      </c>
      <c r="D360" s="421" t="s">
        <v>1422</v>
      </c>
      <c r="E360" s="420" t="s">
        <v>903</v>
      </c>
      <c r="F360" s="460" t="s">
        <v>2951</v>
      </c>
    </row>
    <row r="361" spans="1:6" s="18" customFormat="1" ht="15.6" customHeight="1" x14ac:dyDescent="0.25">
      <c r="A361" s="475"/>
      <c r="B361" s="422"/>
      <c r="C361" s="425">
        <v>2015</v>
      </c>
      <c r="D361" s="425">
        <v>2016</v>
      </c>
      <c r="E361" s="425">
        <v>2016</v>
      </c>
      <c r="F361" s="474">
        <v>2017</v>
      </c>
    </row>
    <row r="362" spans="1:6" s="17" customFormat="1" ht="14.45" customHeight="1" x14ac:dyDescent="0.4">
      <c r="A362" s="388">
        <v>1</v>
      </c>
      <c r="B362" s="388">
        <v>2</v>
      </c>
      <c r="C362" s="388">
        <v>3</v>
      </c>
      <c r="D362" s="388">
        <v>4</v>
      </c>
      <c r="E362" s="388">
        <v>5</v>
      </c>
      <c r="F362" s="388">
        <v>6</v>
      </c>
    </row>
    <row r="363" spans="1:6" ht="27.75" customHeight="1" x14ac:dyDescent="0.25">
      <c r="A363" s="531" t="s">
        <v>185</v>
      </c>
      <c r="B363" s="68" t="s">
        <v>69</v>
      </c>
      <c r="C363" s="495">
        <f>C44</f>
        <v>75595754</v>
      </c>
      <c r="D363" s="495">
        <f>D44</f>
        <v>45940757</v>
      </c>
      <c r="E363" s="495">
        <f>E44</f>
        <v>100000000</v>
      </c>
      <c r="F363" s="495">
        <f>F44</f>
        <v>180000000</v>
      </c>
    </row>
    <row r="364" spans="1:6" s="1" customFormat="1" ht="36" customHeight="1" x14ac:dyDescent="0.25">
      <c r="A364" s="532" t="s">
        <v>135</v>
      </c>
      <c r="B364" s="73" t="s">
        <v>114</v>
      </c>
      <c r="C364" s="419">
        <f>C100</f>
        <v>18986123</v>
      </c>
      <c r="D364" s="419">
        <f>D100</f>
        <v>425000</v>
      </c>
      <c r="E364" s="419">
        <f>E100</f>
        <v>35000000</v>
      </c>
      <c r="F364" s="419">
        <f>F100</f>
        <v>420000000</v>
      </c>
    </row>
    <row r="365" spans="1:6" s="1" customFormat="1" ht="25.5" customHeight="1" x14ac:dyDescent="0.25">
      <c r="A365" s="532" t="s">
        <v>136</v>
      </c>
      <c r="B365" s="74" t="s">
        <v>55</v>
      </c>
      <c r="C365" s="419">
        <f>C145</f>
        <v>10470000000</v>
      </c>
      <c r="D365" s="419">
        <f t="shared" ref="D365:F365" si="47">D145</f>
        <v>2120000000</v>
      </c>
      <c r="E365" s="419">
        <f t="shared" si="47"/>
        <v>4200000000</v>
      </c>
      <c r="F365" s="419">
        <f t="shared" si="47"/>
        <v>19500000000</v>
      </c>
    </row>
    <row r="366" spans="1:6" s="1" customFormat="1" ht="25.5" customHeight="1" x14ac:dyDescent="0.25">
      <c r="A366" s="532" t="s">
        <v>139</v>
      </c>
      <c r="B366" s="75" t="s">
        <v>117</v>
      </c>
      <c r="C366" s="419">
        <f>C169</f>
        <v>0</v>
      </c>
      <c r="D366" s="419">
        <f>D169</f>
        <v>0</v>
      </c>
      <c r="E366" s="419">
        <f>E169</f>
        <v>7411492621</v>
      </c>
      <c r="F366" s="419">
        <f>F169</f>
        <v>7472365381</v>
      </c>
    </row>
    <row r="367" spans="1:6" s="1" customFormat="1" ht="37.5" customHeight="1" x14ac:dyDescent="0.25">
      <c r="A367" s="532" t="s">
        <v>142</v>
      </c>
      <c r="B367" s="73" t="s">
        <v>60</v>
      </c>
      <c r="C367" s="419">
        <f>C234</f>
        <v>1170000</v>
      </c>
      <c r="D367" s="419">
        <f>D234</f>
        <v>1500000</v>
      </c>
      <c r="E367" s="419">
        <f>E234</f>
        <v>5224476321</v>
      </c>
      <c r="F367" s="419">
        <f>F234</f>
        <v>10184250779</v>
      </c>
    </row>
    <row r="368" spans="1:6" s="1" customFormat="1" ht="24" customHeight="1" x14ac:dyDescent="0.25">
      <c r="A368" s="532" t="s">
        <v>143</v>
      </c>
      <c r="B368" s="73" t="s">
        <v>56</v>
      </c>
      <c r="C368" s="419">
        <f>C254</f>
        <v>0</v>
      </c>
      <c r="D368" s="419">
        <f>D254</f>
        <v>0</v>
      </c>
      <c r="E368" s="419">
        <f>E254</f>
        <v>10429150</v>
      </c>
      <c r="F368" s="419">
        <f>F254</f>
        <v>0</v>
      </c>
    </row>
    <row r="369" spans="1:6" s="1" customFormat="1" ht="38.25" customHeight="1" x14ac:dyDescent="0.25">
      <c r="A369" s="532" t="s">
        <v>152</v>
      </c>
      <c r="B369" s="72" t="s">
        <v>128</v>
      </c>
      <c r="C369" s="419">
        <f>C280</f>
        <v>0</v>
      </c>
      <c r="D369" s="419">
        <f>D280</f>
        <v>1889054054.0599999</v>
      </c>
      <c r="E369" s="419">
        <f>E280</f>
        <v>2494594595</v>
      </c>
      <c r="F369" s="419">
        <f>F280</f>
        <v>4973138138</v>
      </c>
    </row>
    <row r="370" spans="1:6" s="1" customFormat="1" ht="36" customHeight="1" x14ac:dyDescent="0.25">
      <c r="A370" s="532" t="s">
        <v>188</v>
      </c>
      <c r="B370" s="72" t="s">
        <v>129</v>
      </c>
      <c r="C370" s="419">
        <f>C305</f>
        <v>5552405745</v>
      </c>
      <c r="D370" s="419">
        <f>D305</f>
        <v>793476310.90999997</v>
      </c>
      <c r="E370" s="419">
        <f>E305</f>
        <v>2959363083</v>
      </c>
      <c r="F370" s="419">
        <f>F305</f>
        <v>1811000000</v>
      </c>
    </row>
    <row r="371" spans="1:6" s="1" customFormat="1" ht="24.75" customHeight="1" x14ac:dyDescent="0.25">
      <c r="A371" s="532" t="s">
        <v>153</v>
      </c>
      <c r="B371" s="74" t="s">
        <v>120</v>
      </c>
      <c r="C371" s="419">
        <f>C336</f>
        <v>13071605544</v>
      </c>
      <c r="D371" s="419">
        <f>D336</f>
        <v>14178227205.16</v>
      </c>
      <c r="E371" s="419">
        <f>E336</f>
        <v>16940867448</v>
      </c>
      <c r="F371" s="419">
        <f>F336</f>
        <v>21001407423</v>
      </c>
    </row>
    <row r="372" spans="1:6" s="127" customFormat="1" ht="24.75" customHeight="1" x14ac:dyDescent="0.25">
      <c r="A372" s="532" t="s">
        <v>154</v>
      </c>
      <c r="B372" s="74" t="s">
        <v>121</v>
      </c>
      <c r="C372" s="419">
        <f>C356</f>
        <v>0</v>
      </c>
      <c r="D372" s="419">
        <f t="shared" ref="D372:F372" si="48">D356</f>
        <v>0</v>
      </c>
      <c r="E372" s="419">
        <f t="shared" si="48"/>
        <v>0</v>
      </c>
      <c r="F372" s="419">
        <f t="shared" si="48"/>
        <v>399606088</v>
      </c>
    </row>
    <row r="373" spans="1:6" s="87" customFormat="1" ht="30.75" customHeight="1" x14ac:dyDescent="0.25">
      <c r="A373" s="533">
        <v>14010101</v>
      </c>
      <c r="B373" s="68" t="s">
        <v>442</v>
      </c>
      <c r="C373" s="496">
        <f>SUMMARY!C15</f>
        <v>-5804280295.6800079</v>
      </c>
      <c r="D373" s="496">
        <f>SUMMARY!D15</f>
        <v>5009344751.340004</v>
      </c>
      <c r="E373" s="496">
        <f>SUMMARY!E15</f>
        <v>14774507952.820007</v>
      </c>
      <c r="F373" s="496">
        <f>SUMMARY!F15</f>
        <v>24199652457.799988</v>
      </c>
    </row>
    <row r="374" spans="1:6" s="1" customFormat="1" ht="30.75" customHeight="1" x14ac:dyDescent="0.25">
      <c r="A374" s="42"/>
      <c r="B374" s="70" t="s">
        <v>328</v>
      </c>
      <c r="C374" s="497">
        <f>SUM(C363:C373)</f>
        <v>23385482870.319992</v>
      </c>
      <c r="D374" s="497">
        <f>SUM(D363:D373)</f>
        <v>24037968078.470005</v>
      </c>
      <c r="E374" s="497">
        <f>SUM(E363:E373)</f>
        <v>54150731170.820007</v>
      </c>
      <c r="F374" s="497">
        <f>SUM(F363:F373)</f>
        <v>90141420266.799988</v>
      </c>
    </row>
    <row r="375" spans="1:6" s="17" customFormat="1" ht="24" customHeight="1" x14ac:dyDescent="0.4">
      <c r="A375" s="1474" t="s">
        <v>1098</v>
      </c>
      <c r="B375" s="1474"/>
      <c r="C375" s="1474"/>
      <c r="D375" s="1474"/>
      <c r="E375" s="1474"/>
      <c r="F375" s="1474"/>
    </row>
    <row r="376" spans="1:6" s="17" customFormat="1" ht="19.149999999999999" customHeight="1" x14ac:dyDescent="0.4">
      <c r="A376" s="1475" t="s">
        <v>340</v>
      </c>
      <c r="B376" s="1475"/>
      <c r="C376" s="1475"/>
      <c r="D376" s="1475"/>
      <c r="E376" s="1475"/>
      <c r="F376" s="1475"/>
    </row>
    <row r="377" spans="1:6" ht="22.9" customHeight="1" x14ac:dyDescent="0.25">
      <c r="A377" s="1476" t="s">
        <v>42</v>
      </c>
      <c r="B377" s="1476"/>
      <c r="C377" s="1476"/>
      <c r="D377" s="1476"/>
      <c r="E377" s="1476"/>
      <c r="F377" s="1476"/>
    </row>
    <row r="378" spans="1:6" s="18" customFormat="1" ht="81.75" customHeight="1" x14ac:dyDescent="0.25">
      <c r="A378" s="386" t="s">
        <v>194</v>
      </c>
      <c r="B378" s="387" t="s">
        <v>463</v>
      </c>
      <c r="C378" s="421" t="s">
        <v>1422</v>
      </c>
      <c r="D378" s="421" t="s">
        <v>1422</v>
      </c>
      <c r="E378" s="420" t="s">
        <v>903</v>
      </c>
      <c r="F378" s="460" t="s">
        <v>2951</v>
      </c>
    </row>
    <row r="379" spans="1:6" s="18" customFormat="1" ht="15.6" customHeight="1" x14ac:dyDescent="0.25">
      <c r="A379" s="475"/>
      <c r="B379" s="422"/>
      <c r="C379" s="425">
        <v>2015</v>
      </c>
      <c r="D379" s="425">
        <v>2016</v>
      </c>
      <c r="E379" s="425">
        <v>2016</v>
      </c>
      <c r="F379" s="474">
        <v>2017</v>
      </c>
    </row>
    <row r="380" spans="1:6" s="17" customFormat="1" ht="14.45" customHeight="1" x14ac:dyDescent="0.4">
      <c r="A380" s="388">
        <v>1</v>
      </c>
      <c r="B380" s="388">
        <v>2</v>
      </c>
      <c r="C380" s="388">
        <v>3</v>
      </c>
      <c r="D380" s="388">
        <v>4</v>
      </c>
      <c r="E380" s="388">
        <v>5</v>
      </c>
      <c r="F380" s="388">
        <v>6</v>
      </c>
    </row>
    <row r="381" spans="1:6" ht="15.75" x14ac:dyDescent="0.25">
      <c r="A381" s="54">
        <v>13000000</v>
      </c>
      <c r="B381" s="468" t="s">
        <v>303</v>
      </c>
    </row>
    <row r="382" spans="1:6" ht="15.75" x14ac:dyDescent="0.25">
      <c r="A382" s="26">
        <v>13010000</v>
      </c>
      <c r="B382" s="56" t="s">
        <v>210</v>
      </c>
      <c r="C382" s="498"/>
      <c r="D382" s="498"/>
      <c r="E382" s="498"/>
      <c r="F382" s="498"/>
    </row>
    <row r="383" spans="1:6" ht="15.75" x14ac:dyDescent="0.25">
      <c r="A383" s="57">
        <v>13010100</v>
      </c>
      <c r="B383" s="43" t="s">
        <v>190</v>
      </c>
      <c r="C383" s="423">
        <f>C318+C113</f>
        <v>7934128488</v>
      </c>
      <c r="D383" s="423">
        <f>D318+D113</f>
        <v>6882586840</v>
      </c>
      <c r="E383" s="423">
        <f>E318+E113</f>
        <v>8000000000</v>
      </c>
      <c r="F383" s="423">
        <f>F318+F113</f>
        <v>21005000000</v>
      </c>
    </row>
    <row r="384" spans="1:6" x14ac:dyDescent="0.25">
      <c r="A384" s="40"/>
      <c r="B384" s="85"/>
      <c r="C384" s="361"/>
      <c r="D384" s="361"/>
      <c r="E384" s="361"/>
      <c r="F384" s="361"/>
    </row>
    <row r="385" spans="1:7" ht="15.75" x14ac:dyDescent="0.25">
      <c r="A385" s="57">
        <v>13010200</v>
      </c>
      <c r="B385" s="43" t="s">
        <v>191</v>
      </c>
      <c r="C385" s="361">
        <f>C58+C326+C350</f>
        <v>5137477056</v>
      </c>
      <c r="D385" s="361">
        <f>D58+D326+D350</f>
        <v>6341163930</v>
      </c>
      <c r="E385" s="361">
        <f>E58+E326+E350</f>
        <v>6683895000</v>
      </c>
      <c r="F385" s="361">
        <f>F58+F326+F350</f>
        <v>6831606088</v>
      </c>
    </row>
    <row r="386" spans="1:7" x14ac:dyDescent="0.25">
      <c r="A386" s="29"/>
      <c r="B386" s="299"/>
      <c r="C386" s="368"/>
      <c r="D386" s="368"/>
      <c r="E386" s="361"/>
      <c r="F386" s="361"/>
    </row>
    <row r="387" spans="1:7" ht="15.75" x14ac:dyDescent="0.25">
      <c r="A387" s="26">
        <v>13020000</v>
      </c>
      <c r="B387" s="56" t="s">
        <v>211</v>
      </c>
      <c r="C387" s="499"/>
      <c r="D387" s="499"/>
      <c r="E387" s="499"/>
      <c r="F387" s="499"/>
    </row>
    <row r="388" spans="1:7" ht="15.75" x14ac:dyDescent="0.25">
      <c r="A388" s="57">
        <v>13020100</v>
      </c>
      <c r="B388" s="43" t="s">
        <v>192</v>
      </c>
      <c r="C388" s="424">
        <f>C17+C69+C195+C274+C302+C333</f>
        <v>5571391868</v>
      </c>
      <c r="D388" s="424">
        <f>D17+D69+D195+D274+D302+D333</f>
        <v>3637431800.1300001</v>
      </c>
      <c r="E388" s="424">
        <f>E17+E69+E195+E274+E302+E333</f>
        <v>8646443640</v>
      </c>
      <c r="F388" s="424">
        <f>F17+F69+F195+F274+F302+F333</f>
        <v>13696674450</v>
      </c>
    </row>
    <row r="389" spans="1:7" ht="15.75" x14ac:dyDescent="0.25">
      <c r="A389" s="57"/>
      <c r="B389" s="469"/>
      <c r="C389" s="500"/>
      <c r="D389" s="500"/>
      <c r="E389" s="361"/>
      <c r="F389" s="361"/>
    </row>
    <row r="390" spans="1:7" ht="15.75" x14ac:dyDescent="0.25">
      <c r="A390" s="57">
        <v>13020200</v>
      </c>
      <c r="B390" s="43" t="s">
        <v>193</v>
      </c>
      <c r="C390" s="368">
        <f>C201+C253+C279</f>
        <v>1170000</v>
      </c>
      <c r="D390" s="368">
        <f>D201+D253+D279</f>
        <v>0</v>
      </c>
      <c r="E390" s="368">
        <f>E201+E253+E279</f>
        <v>1003108483</v>
      </c>
      <c r="F390" s="368">
        <f>F201+F253+F279</f>
        <v>4499501644</v>
      </c>
    </row>
    <row r="391" spans="1:7" x14ac:dyDescent="0.25">
      <c r="A391" s="29"/>
      <c r="B391" s="30"/>
      <c r="C391" s="368"/>
      <c r="D391" s="368"/>
      <c r="E391" s="361"/>
      <c r="F391" s="361"/>
    </row>
    <row r="392" spans="1:7" x14ac:dyDescent="0.25">
      <c r="A392" s="29"/>
      <c r="B392" s="62" t="s">
        <v>73</v>
      </c>
      <c r="C392" s="503">
        <f>SUM(C383,C385,C388,C390)</f>
        <v>18644167412</v>
      </c>
      <c r="D392" s="503">
        <f t="shared" ref="D392:F392" si="49">SUM(D383,D385,D388,D390)</f>
        <v>16861182570.130001</v>
      </c>
      <c r="E392" s="503">
        <f t="shared" si="49"/>
        <v>24333447123</v>
      </c>
      <c r="F392" s="503">
        <f t="shared" si="49"/>
        <v>46032782182</v>
      </c>
    </row>
    <row r="393" spans="1:7" s="17" customFormat="1" ht="25.5" customHeight="1" x14ac:dyDescent="0.4">
      <c r="A393" s="1474" t="s">
        <v>1098</v>
      </c>
      <c r="B393" s="1474"/>
      <c r="C393" s="1474"/>
      <c r="D393" s="1474"/>
      <c r="E393" s="1474"/>
      <c r="F393" s="1474"/>
    </row>
    <row r="394" spans="1:7" s="11" customFormat="1" ht="18" customHeight="1" x14ac:dyDescent="0.3">
      <c r="A394" s="1475" t="s">
        <v>341</v>
      </c>
      <c r="B394" s="1475"/>
      <c r="C394" s="1475"/>
      <c r="D394" s="1475"/>
      <c r="E394" s="1475"/>
      <c r="F394" s="1475"/>
    </row>
    <row r="395" spans="1:7" x14ac:dyDescent="0.25">
      <c r="A395" s="1476" t="s">
        <v>42</v>
      </c>
      <c r="B395" s="1476"/>
      <c r="C395" s="1476"/>
      <c r="D395" s="1476"/>
      <c r="E395" s="1476"/>
      <c r="F395" s="1476"/>
      <c r="G395" s="129"/>
    </row>
    <row r="396" spans="1:7" s="18" customFormat="1" ht="83.25" customHeight="1" x14ac:dyDescent="0.25">
      <c r="A396" s="386" t="s">
        <v>194</v>
      </c>
      <c r="B396" s="387" t="s">
        <v>463</v>
      </c>
      <c r="C396" s="421" t="s">
        <v>1422</v>
      </c>
      <c r="D396" s="421" t="s">
        <v>1422</v>
      </c>
      <c r="E396" s="420" t="s">
        <v>903</v>
      </c>
      <c r="F396" s="460" t="s">
        <v>2951</v>
      </c>
    </row>
    <row r="397" spans="1:7" s="18" customFormat="1" ht="15.6" customHeight="1" x14ac:dyDescent="0.25">
      <c r="A397" s="475"/>
      <c r="B397" s="422"/>
      <c r="C397" s="425">
        <v>2015</v>
      </c>
      <c r="D397" s="425">
        <v>2016</v>
      </c>
      <c r="E397" s="425">
        <v>2016</v>
      </c>
      <c r="F397" s="474">
        <v>2017</v>
      </c>
    </row>
    <row r="398" spans="1:7" s="17" customFormat="1" ht="14.45" customHeight="1" x14ac:dyDescent="0.4">
      <c r="A398" s="388">
        <v>1</v>
      </c>
      <c r="B398" s="388">
        <v>2</v>
      </c>
      <c r="C398" s="388">
        <v>3</v>
      </c>
      <c r="D398" s="388">
        <v>4</v>
      </c>
      <c r="E398" s="388">
        <v>5</v>
      </c>
      <c r="F398" s="388">
        <v>6</v>
      </c>
    </row>
    <row r="399" spans="1:7" ht="15.75" x14ac:dyDescent="0.25">
      <c r="A399" s="59"/>
      <c r="B399" s="68"/>
      <c r="C399" s="501"/>
      <c r="D399" s="501"/>
      <c r="E399" s="501"/>
      <c r="F399" s="501"/>
    </row>
    <row r="400" spans="1:7" ht="15.75" x14ac:dyDescent="0.25">
      <c r="A400" s="57">
        <v>14</v>
      </c>
      <c r="B400" s="43" t="s">
        <v>198</v>
      </c>
      <c r="C400" s="361">
        <v>0</v>
      </c>
      <c r="D400" s="361">
        <v>0</v>
      </c>
      <c r="E400" s="361">
        <v>0</v>
      </c>
      <c r="F400" s="361">
        <v>0</v>
      </c>
    </row>
    <row r="401" spans="1:6" ht="15.75" x14ac:dyDescent="0.25">
      <c r="A401" s="57"/>
      <c r="B401" s="43"/>
      <c r="C401" s="502"/>
      <c r="D401" s="502"/>
      <c r="E401" s="502"/>
      <c r="F401" s="502"/>
    </row>
    <row r="402" spans="1:6" ht="31.5" x14ac:dyDescent="0.25">
      <c r="A402" s="57">
        <v>1401</v>
      </c>
      <c r="B402" s="43" t="s">
        <v>199</v>
      </c>
      <c r="C402" s="424">
        <f>C373</f>
        <v>-5804280295.6800079</v>
      </c>
      <c r="D402" s="424">
        <f>D373</f>
        <v>5009344751.340004</v>
      </c>
      <c r="E402" s="424">
        <f>E373</f>
        <v>14774507952.820007</v>
      </c>
      <c r="F402" s="424">
        <f>F373</f>
        <v>24199652457.799988</v>
      </c>
    </row>
    <row r="403" spans="1:6" ht="15.75" x14ac:dyDescent="0.25">
      <c r="A403" s="57"/>
      <c r="B403" s="469"/>
      <c r="C403" s="361"/>
      <c r="D403" s="361"/>
      <c r="E403" s="361"/>
      <c r="F403" s="361"/>
    </row>
    <row r="404" spans="1:6" ht="15.75" x14ac:dyDescent="0.25">
      <c r="A404" s="57">
        <v>1402</v>
      </c>
      <c r="B404" s="43" t="s">
        <v>200</v>
      </c>
      <c r="C404" s="361">
        <f>C133+C224+C162</f>
        <v>0</v>
      </c>
      <c r="D404" s="361">
        <f>D133+D224+D162</f>
        <v>0</v>
      </c>
      <c r="E404" s="361">
        <f>E133+E224+E162</f>
        <v>9942776095</v>
      </c>
      <c r="F404" s="361">
        <f>F133+F224+F162</f>
        <v>12803985627</v>
      </c>
    </row>
    <row r="405" spans="1:6" x14ac:dyDescent="0.25">
      <c r="A405" s="49"/>
      <c r="B405" s="469"/>
      <c r="C405" s="424"/>
      <c r="D405" s="424"/>
      <c r="E405" s="424"/>
      <c r="F405" s="424"/>
    </row>
    <row r="406" spans="1:6" ht="15.75" x14ac:dyDescent="0.25">
      <c r="A406" s="57">
        <v>1403</v>
      </c>
      <c r="B406" s="43" t="s">
        <v>304</v>
      </c>
      <c r="C406" s="361">
        <v>0</v>
      </c>
      <c r="D406" s="361">
        <v>0</v>
      </c>
      <c r="E406" s="361">
        <v>0</v>
      </c>
      <c r="F406" s="361">
        <v>0</v>
      </c>
    </row>
    <row r="407" spans="1:6" ht="15.75" x14ac:dyDescent="0.25">
      <c r="A407" s="57"/>
      <c r="B407" s="43"/>
      <c r="C407" s="368"/>
      <c r="D407" s="368"/>
      <c r="E407" s="368"/>
      <c r="F407" s="368"/>
    </row>
    <row r="408" spans="1:6" ht="15.75" x14ac:dyDescent="0.25">
      <c r="A408" s="57">
        <v>14030100</v>
      </c>
      <c r="B408" s="43" t="s">
        <v>201</v>
      </c>
      <c r="C408" s="368">
        <f>C140</f>
        <v>10470000000</v>
      </c>
      <c r="D408" s="368">
        <f>D140</f>
        <v>2120000000</v>
      </c>
      <c r="E408" s="368">
        <f>E140</f>
        <v>4200000000</v>
      </c>
      <c r="F408" s="368">
        <f>F140</f>
        <v>6000000000</v>
      </c>
    </row>
    <row r="409" spans="1:6" ht="15.75" x14ac:dyDescent="0.25">
      <c r="A409" s="57"/>
      <c r="B409" s="469"/>
      <c r="C409" s="368"/>
      <c r="D409" s="368"/>
      <c r="E409" s="368"/>
      <c r="F409" s="368"/>
    </row>
    <row r="410" spans="1:6" ht="15.75" x14ac:dyDescent="0.25">
      <c r="A410" s="57">
        <v>14030200</v>
      </c>
      <c r="B410" s="43" t="s">
        <v>202</v>
      </c>
      <c r="C410" s="368">
        <f>C41+C97+C231</f>
        <v>75595754</v>
      </c>
      <c r="D410" s="368">
        <f>D41+D97+D231</f>
        <v>47440757</v>
      </c>
      <c r="E410" s="368">
        <f>E41+E97+E231</f>
        <v>900000000</v>
      </c>
      <c r="F410" s="368">
        <f>F41+F97+F231</f>
        <v>1105000000</v>
      </c>
    </row>
    <row r="411" spans="1:6" ht="15.75" x14ac:dyDescent="0.25">
      <c r="A411" s="57"/>
      <c r="B411" s="43"/>
      <c r="C411" s="368"/>
      <c r="D411" s="368"/>
      <c r="E411" s="361"/>
      <c r="F411" s="361"/>
    </row>
    <row r="412" spans="1:6" ht="15.75" x14ac:dyDescent="0.25">
      <c r="A412" s="42"/>
      <c r="B412" s="299" t="s">
        <v>73</v>
      </c>
      <c r="C412" s="503">
        <f t="shared" ref="C412:F412" si="50">SUM(C400,C402,C404,C406,C408,C410)</f>
        <v>4741315458.3199921</v>
      </c>
      <c r="D412" s="503">
        <f t="shared" si="50"/>
        <v>7176785508.340004</v>
      </c>
      <c r="E412" s="503">
        <f t="shared" si="50"/>
        <v>29817284047.820007</v>
      </c>
      <c r="F412" s="503">
        <f t="shared" si="50"/>
        <v>44108638084.799988</v>
      </c>
    </row>
    <row r="413" spans="1:6" ht="15.75" x14ac:dyDescent="0.25">
      <c r="A413" s="42"/>
      <c r="B413" s="70"/>
      <c r="C413" s="368"/>
      <c r="D413" s="368"/>
      <c r="E413" s="368"/>
      <c r="F413" s="368"/>
    </row>
    <row r="414" spans="1:6" ht="15.75" x14ac:dyDescent="0.25">
      <c r="A414" s="42"/>
      <c r="B414" s="299" t="s">
        <v>317</v>
      </c>
      <c r="C414" s="503">
        <f>SUM(C392,C412)</f>
        <v>23385482870.319992</v>
      </c>
      <c r="D414" s="503">
        <f t="shared" ref="D414:F414" si="51">SUM(D392,D412)</f>
        <v>24037968078.470005</v>
      </c>
      <c r="E414" s="503">
        <f t="shared" si="51"/>
        <v>54150731170.820007</v>
      </c>
      <c r="F414" s="503">
        <f t="shared" si="51"/>
        <v>90141420266.799988</v>
      </c>
    </row>
    <row r="415" spans="1:6" ht="9" customHeight="1" x14ac:dyDescent="0.25">
      <c r="A415" s="47"/>
      <c r="B415" s="47"/>
    </row>
    <row r="416" spans="1:6" s="12" customFormat="1" ht="24" customHeight="1" x14ac:dyDescent="0.25">
      <c r="A416" s="86"/>
      <c r="B416" s="86" t="s">
        <v>198</v>
      </c>
      <c r="C416" s="504">
        <f>C404+C410</f>
        <v>75595754</v>
      </c>
      <c r="D416" s="504">
        <f t="shared" ref="D416:F416" si="52">D404+D410</f>
        <v>47440757</v>
      </c>
      <c r="E416" s="504">
        <f t="shared" si="52"/>
        <v>10842776095</v>
      </c>
      <c r="F416" s="504">
        <f t="shared" si="52"/>
        <v>13908985627</v>
      </c>
    </row>
    <row r="417" spans="1:6" x14ac:dyDescent="0.25">
      <c r="A417" s="47"/>
      <c r="B417" s="47"/>
    </row>
    <row r="418" spans="1:6" x14ac:dyDescent="0.25">
      <c r="A418" s="47"/>
      <c r="B418" s="47"/>
      <c r="C418" s="505">
        <f t="shared" ref="C418:F418" si="53">C392+C416</f>
        <v>18719763166</v>
      </c>
      <c r="D418" s="505">
        <f t="shared" si="53"/>
        <v>16908623327.130001</v>
      </c>
      <c r="E418" s="505">
        <f t="shared" si="53"/>
        <v>35176223218</v>
      </c>
      <c r="F418" s="505">
        <f t="shared" si="53"/>
        <v>59941767809</v>
      </c>
    </row>
    <row r="419" spans="1:6" x14ac:dyDescent="0.25">
      <c r="A419" s="47"/>
      <c r="B419" s="47"/>
    </row>
    <row r="420" spans="1:6" ht="33" customHeight="1" x14ac:dyDescent="0.25">
      <c r="A420" s="47"/>
      <c r="B420" s="372" t="s">
        <v>328</v>
      </c>
      <c r="C420" s="506">
        <f>C374</f>
        <v>23385482870.319992</v>
      </c>
      <c r="D420" s="506">
        <f>D374</f>
        <v>24037968078.470005</v>
      </c>
      <c r="E420" s="506">
        <f>E374</f>
        <v>54150731170.820007</v>
      </c>
      <c r="F420" s="506">
        <f>F374</f>
        <v>90141420266.799988</v>
      </c>
    </row>
    <row r="421" spans="1:6" ht="6.6" customHeight="1" x14ac:dyDescent="0.25">
      <c r="A421" s="47"/>
      <c r="B421" s="47"/>
    </row>
    <row r="422" spans="1:6" x14ac:dyDescent="0.25">
      <c r="A422" s="470"/>
      <c r="B422" s="470"/>
      <c r="C422" s="507"/>
      <c r="D422" s="507"/>
      <c r="E422" s="507"/>
      <c r="F422" s="507"/>
    </row>
    <row r="423" spans="1:6" ht="37.9" customHeight="1" x14ac:dyDescent="0.25">
      <c r="A423" s="470"/>
      <c r="B423" s="470"/>
      <c r="C423" s="507"/>
      <c r="D423" s="507"/>
      <c r="E423" s="507"/>
      <c r="F423" s="507"/>
    </row>
    <row r="424" spans="1:6" s="10" customFormat="1" ht="28.15" customHeight="1" x14ac:dyDescent="0.35">
      <c r="A424" s="1474" t="s">
        <v>1098</v>
      </c>
      <c r="B424" s="1474"/>
      <c r="C424" s="1474"/>
      <c r="D424" s="1474"/>
      <c r="E424" s="1474"/>
      <c r="F424" s="1474"/>
    </row>
    <row r="425" spans="1:6" s="10" customFormat="1" ht="21" customHeight="1" x14ac:dyDescent="0.35">
      <c r="A425" s="1474" t="s">
        <v>450</v>
      </c>
      <c r="B425" s="1474"/>
      <c r="C425" s="1474"/>
      <c r="D425" s="1474"/>
      <c r="E425" s="1474"/>
      <c r="F425" s="1474"/>
    </row>
    <row r="426" spans="1:6" s="10" customFormat="1" ht="21" customHeight="1" x14ac:dyDescent="0.35">
      <c r="A426" s="1474" t="s">
        <v>448</v>
      </c>
      <c r="B426" s="1474"/>
      <c r="C426" s="1474"/>
      <c r="D426" s="1474"/>
      <c r="E426" s="1474"/>
      <c r="F426" s="1474"/>
    </row>
    <row r="427" spans="1:6" s="10" customFormat="1" ht="21" customHeight="1" x14ac:dyDescent="0.35">
      <c r="A427" s="1475" t="s">
        <v>351</v>
      </c>
      <c r="B427" s="1475"/>
      <c r="C427" s="1475"/>
      <c r="D427" s="1475"/>
      <c r="E427" s="1475"/>
      <c r="F427" s="1475"/>
    </row>
    <row r="428" spans="1:6" s="10" customFormat="1" ht="85.5" customHeight="1" x14ac:dyDescent="0.35">
      <c r="A428" s="293" t="s">
        <v>225</v>
      </c>
      <c r="B428" s="294" t="s">
        <v>224</v>
      </c>
      <c r="C428" s="421" t="s">
        <v>1430</v>
      </c>
      <c r="D428" s="421" t="s">
        <v>1431</v>
      </c>
      <c r="E428" s="420" t="s">
        <v>903</v>
      </c>
      <c r="F428" s="460" t="s">
        <v>2951</v>
      </c>
    </row>
    <row r="429" spans="1:6" s="10" customFormat="1" ht="16.899999999999999" customHeight="1" x14ac:dyDescent="0.35">
      <c r="A429" s="293"/>
      <c r="B429" s="294"/>
      <c r="C429" s="425">
        <v>2015</v>
      </c>
      <c r="D429" s="425">
        <v>2016</v>
      </c>
      <c r="E429" s="425">
        <v>2016</v>
      </c>
      <c r="F429" s="474">
        <v>2017</v>
      </c>
    </row>
    <row r="430" spans="1:6" s="10" customFormat="1" ht="19.899999999999999" customHeight="1" x14ac:dyDescent="0.35">
      <c r="A430" s="297">
        <v>1</v>
      </c>
      <c r="B430" s="297">
        <v>2</v>
      </c>
      <c r="C430" s="297">
        <v>3</v>
      </c>
      <c r="D430" s="297">
        <v>4</v>
      </c>
      <c r="E430" s="297">
        <v>5</v>
      </c>
      <c r="F430" s="297">
        <v>6</v>
      </c>
    </row>
    <row r="431" spans="1:6" s="10" customFormat="1" ht="16.5" customHeight="1" x14ac:dyDescent="0.35">
      <c r="A431" s="26">
        <v>2301</v>
      </c>
      <c r="B431" s="27" t="s">
        <v>183</v>
      </c>
      <c r="C431" s="498"/>
      <c r="D431" s="498"/>
      <c r="E431" s="498"/>
      <c r="F431" s="498"/>
    </row>
    <row r="432" spans="1:6" s="10" customFormat="1" ht="16.5" customHeight="1" x14ac:dyDescent="0.35">
      <c r="A432" s="26">
        <v>230101</v>
      </c>
      <c r="B432" s="27" t="s">
        <v>184</v>
      </c>
      <c r="C432" s="498"/>
      <c r="D432" s="498"/>
      <c r="E432" s="498"/>
      <c r="F432" s="498"/>
    </row>
    <row r="433" spans="1:6" s="10" customFormat="1" ht="16.5" customHeight="1" x14ac:dyDescent="0.35">
      <c r="A433" s="29"/>
      <c r="B433" s="30"/>
      <c r="C433" s="300"/>
      <c r="D433" s="300"/>
      <c r="E433" s="300"/>
      <c r="F433" s="300"/>
    </row>
    <row r="434" spans="1:6" s="10" customFormat="1" ht="16.5" customHeight="1" x14ac:dyDescent="0.35">
      <c r="A434" s="26">
        <v>2302</v>
      </c>
      <c r="B434" s="27" t="s">
        <v>172</v>
      </c>
      <c r="C434" s="499"/>
      <c r="D434" s="499"/>
      <c r="E434" s="499"/>
      <c r="F434" s="499"/>
    </row>
    <row r="435" spans="1:6" s="10" customFormat="1" ht="35.25" customHeight="1" x14ac:dyDescent="0.35">
      <c r="A435" s="26">
        <v>230201</v>
      </c>
      <c r="B435" s="27" t="s">
        <v>171</v>
      </c>
      <c r="C435" s="499"/>
      <c r="D435" s="499"/>
      <c r="E435" s="499"/>
      <c r="F435" s="499"/>
    </row>
    <row r="436" spans="1:6" s="10" customFormat="1" ht="16.5" customHeight="1" x14ac:dyDescent="0.35">
      <c r="A436" s="29"/>
      <c r="B436" s="30"/>
      <c r="C436" s="368"/>
      <c r="D436" s="368"/>
      <c r="E436" s="508"/>
      <c r="F436" s="508"/>
    </row>
    <row r="437" spans="1:6" s="10" customFormat="1" ht="16.5" customHeight="1" x14ac:dyDescent="0.35">
      <c r="A437" s="37">
        <v>2303</v>
      </c>
      <c r="B437" s="27" t="s">
        <v>173</v>
      </c>
      <c r="C437" s="499"/>
      <c r="D437" s="499"/>
      <c r="E437" s="499"/>
      <c r="F437" s="499"/>
    </row>
    <row r="438" spans="1:6" s="10" customFormat="1" ht="34.5" customHeight="1" x14ac:dyDescent="0.35">
      <c r="A438" s="37">
        <v>230301</v>
      </c>
      <c r="B438" s="27" t="s">
        <v>174</v>
      </c>
      <c r="C438" s="499"/>
      <c r="D438" s="499"/>
      <c r="E438" s="499"/>
      <c r="F438" s="499"/>
    </row>
    <row r="439" spans="1:6" s="10" customFormat="1" ht="16.5" customHeight="1" x14ac:dyDescent="0.35">
      <c r="A439" s="29"/>
      <c r="B439" s="38"/>
      <c r="C439" s="479"/>
      <c r="D439" s="479"/>
      <c r="E439" s="479"/>
      <c r="F439" s="479"/>
    </row>
    <row r="440" spans="1:6" s="10" customFormat="1" ht="17.25" customHeight="1" x14ac:dyDescent="0.35">
      <c r="A440" s="37">
        <v>2305</v>
      </c>
      <c r="B440" s="27" t="s">
        <v>71</v>
      </c>
      <c r="C440" s="499"/>
      <c r="D440" s="499"/>
      <c r="E440" s="499"/>
      <c r="F440" s="499"/>
    </row>
    <row r="441" spans="1:6" s="10" customFormat="1" ht="17.25" customHeight="1" x14ac:dyDescent="0.35">
      <c r="A441" s="37">
        <v>230501</v>
      </c>
      <c r="B441" s="27" t="s">
        <v>72</v>
      </c>
      <c r="C441" s="499"/>
      <c r="D441" s="499"/>
      <c r="E441" s="499"/>
      <c r="F441" s="499"/>
    </row>
    <row r="442" spans="1:6" s="10" customFormat="1" ht="34.5" customHeight="1" x14ac:dyDescent="0.35">
      <c r="A442" s="29">
        <v>23050300</v>
      </c>
      <c r="B442" s="45" t="s">
        <v>326</v>
      </c>
      <c r="C442" s="479">
        <f>C16</f>
        <v>0</v>
      </c>
      <c r="D442" s="479">
        <f>D16</f>
        <v>0</v>
      </c>
      <c r="E442" s="479">
        <f>E16</f>
        <v>0</v>
      </c>
      <c r="F442" s="479">
        <f>F16</f>
        <v>0</v>
      </c>
    </row>
    <row r="443" spans="1:6" s="10" customFormat="1" ht="34.5" customHeight="1" x14ac:dyDescent="0.35">
      <c r="A443" s="29">
        <v>23050301</v>
      </c>
      <c r="B443" s="30" t="s">
        <v>453</v>
      </c>
      <c r="C443" s="424">
        <f>C40</f>
        <v>75595754</v>
      </c>
      <c r="D443" s="424">
        <f>D40</f>
        <v>45940757</v>
      </c>
      <c r="E443" s="424">
        <f>E40</f>
        <v>100000000</v>
      </c>
      <c r="F443" s="424">
        <f>F40</f>
        <v>180000000</v>
      </c>
    </row>
    <row r="444" spans="1:6" s="10" customFormat="1" ht="21" customHeight="1" x14ac:dyDescent="0.35">
      <c r="A444" s="359"/>
      <c r="B444" s="471" t="s">
        <v>7</v>
      </c>
      <c r="C444" s="509">
        <f t="shared" ref="C444" si="54">SUM(C442:C443)</f>
        <v>75595754</v>
      </c>
      <c r="D444" s="509">
        <f t="shared" ref="D444:F444" si="55">SUM(D442:D443)</f>
        <v>45940757</v>
      </c>
      <c r="E444" s="509">
        <f t="shared" si="55"/>
        <v>100000000</v>
      </c>
      <c r="F444" s="509">
        <f t="shared" si="55"/>
        <v>180000000</v>
      </c>
    </row>
    <row r="445" spans="1:6" s="10" customFormat="1" ht="21" customHeight="1" x14ac:dyDescent="0.35">
      <c r="A445" s="359"/>
      <c r="B445" s="472" t="s">
        <v>73</v>
      </c>
      <c r="C445" s="509">
        <f t="shared" ref="C445" si="56">SUM(C444)</f>
        <v>75595754</v>
      </c>
      <c r="D445" s="509">
        <f t="shared" ref="D445:F445" si="57">SUM(D444)</f>
        <v>45940757</v>
      </c>
      <c r="E445" s="509">
        <f t="shared" si="57"/>
        <v>100000000</v>
      </c>
      <c r="F445" s="509">
        <f t="shared" si="57"/>
        <v>180000000</v>
      </c>
    </row>
    <row r="446" spans="1:6" s="10" customFormat="1" ht="24.6" customHeight="1" x14ac:dyDescent="0.35">
      <c r="A446" s="1474" t="s">
        <v>1098</v>
      </c>
      <c r="B446" s="1474"/>
      <c r="C446" s="1474"/>
      <c r="D446" s="1474"/>
      <c r="E446" s="1474"/>
      <c r="F446" s="1474"/>
    </row>
    <row r="447" spans="1:6" s="10" customFormat="1" ht="25.5" customHeight="1" x14ac:dyDescent="0.35">
      <c r="A447" s="1474" t="s">
        <v>114</v>
      </c>
      <c r="B447" s="1474"/>
      <c r="C447" s="1474"/>
      <c r="D447" s="1474"/>
      <c r="E447" s="1474"/>
      <c r="F447" s="1474"/>
    </row>
    <row r="448" spans="1:6" s="11" customFormat="1" ht="19.5" customHeight="1" x14ac:dyDescent="0.3">
      <c r="A448" s="1474" t="s">
        <v>197</v>
      </c>
      <c r="B448" s="1474"/>
      <c r="C448" s="1474"/>
      <c r="D448" s="1474"/>
      <c r="E448" s="1474"/>
      <c r="F448" s="1474"/>
    </row>
    <row r="449" spans="1:6" s="11" customFormat="1" ht="17.25" customHeight="1" x14ac:dyDescent="0.3">
      <c r="A449" s="1475" t="s">
        <v>351</v>
      </c>
      <c r="B449" s="1475"/>
      <c r="C449" s="1475"/>
      <c r="D449" s="1475"/>
      <c r="E449" s="1475"/>
      <c r="F449" s="1475"/>
    </row>
    <row r="450" spans="1:6" s="10" customFormat="1" ht="51.75" customHeight="1" x14ac:dyDescent="0.35">
      <c r="A450" s="293" t="s">
        <v>225</v>
      </c>
      <c r="B450" s="294" t="s">
        <v>224</v>
      </c>
      <c r="C450" s="421" t="s">
        <v>1430</v>
      </c>
      <c r="D450" s="421" t="s">
        <v>1431</v>
      </c>
      <c r="E450" s="420" t="s">
        <v>903</v>
      </c>
      <c r="F450" s="460" t="s">
        <v>2951</v>
      </c>
    </row>
    <row r="451" spans="1:6" s="10" customFormat="1" ht="16.899999999999999" customHeight="1" x14ac:dyDescent="0.35">
      <c r="A451" s="293"/>
      <c r="B451" s="294"/>
      <c r="C451" s="425">
        <v>2015</v>
      </c>
      <c r="D451" s="425">
        <v>2016</v>
      </c>
      <c r="E451" s="425">
        <v>2016</v>
      </c>
      <c r="F451" s="474">
        <v>2017</v>
      </c>
    </row>
    <row r="452" spans="1:6" s="10" customFormat="1" ht="19.899999999999999" customHeight="1" x14ac:dyDescent="0.35">
      <c r="A452" s="297">
        <v>1</v>
      </c>
      <c r="B452" s="297">
        <v>2</v>
      </c>
      <c r="C452" s="297">
        <v>3</v>
      </c>
      <c r="D452" s="297">
        <v>4</v>
      </c>
      <c r="E452" s="297">
        <v>5</v>
      </c>
      <c r="F452" s="297">
        <v>6</v>
      </c>
    </row>
    <row r="453" spans="1:6" s="1" customFormat="1" ht="15.75" x14ac:dyDescent="0.25">
      <c r="A453" s="26">
        <v>2301</v>
      </c>
      <c r="B453" s="27" t="s">
        <v>183</v>
      </c>
      <c r="C453" s="498"/>
      <c r="D453" s="498"/>
      <c r="E453" s="498"/>
      <c r="F453" s="498"/>
    </row>
    <row r="454" spans="1:6" s="1" customFormat="1" ht="15.75" x14ac:dyDescent="0.25">
      <c r="A454" s="26">
        <v>230101</v>
      </c>
      <c r="B454" s="27" t="s">
        <v>184</v>
      </c>
      <c r="C454" s="498"/>
      <c r="D454" s="498"/>
      <c r="E454" s="498"/>
      <c r="F454" s="498"/>
    </row>
    <row r="455" spans="1:6" s="1" customFormat="1" ht="15.75" x14ac:dyDescent="0.25">
      <c r="A455" s="29"/>
      <c r="B455" s="30"/>
      <c r="C455" s="300"/>
      <c r="D455" s="300"/>
      <c r="E455" s="300"/>
      <c r="F455" s="300"/>
    </row>
    <row r="456" spans="1:6" s="1" customFormat="1" ht="15.75" x14ac:dyDescent="0.25">
      <c r="A456" s="26">
        <v>2302</v>
      </c>
      <c r="B456" s="27" t="s">
        <v>172</v>
      </c>
      <c r="C456" s="499"/>
      <c r="D456" s="499"/>
      <c r="E456" s="499"/>
      <c r="F456" s="499"/>
    </row>
    <row r="457" spans="1:6" s="1" customFormat="1" ht="38.25" customHeight="1" x14ac:dyDescent="0.25">
      <c r="A457" s="26">
        <v>230201</v>
      </c>
      <c r="B457" s="27" t="s">
        <v>171</v>
      </c>
      <c r="C457" s="499"/>
      <c r="D457" s="499"/>
      <c r="E457" s="499"/>
      <c r="F457" s="499"/>
    </row>
    <row r="458" spans="1:6" s="1" customFormat="1" ht="22.5" customHeight="1" x14ac:dyDescent="0.25">
      <c r="A458" s="29">
        <v>23020212</v>
      </c>
      <c r="B458" s="34" t="s">
        <v>204</v>
      </c>
      <c r="C458" s="300">
        <v>0</v>
      </c>
      <c r="D458" s="424">
        <v>0</v>
      </c>
      <c r="E458" s="479">
        <v>0</v>
      </c>
      <c r="F458" s="424">
        <v>0</v>
      </c>
    </row>
    <row r="459" spans="1:6" s="1" customFormat="1" ht="36" customHeight="1" x14ac:dyDescent="0.25">
      <c r="A459" s="29">
        <v>23020213</v>
      </c>
      <c r="B459" s="34" t="s">
        <v>651</v>
      </c>
      <c r="C459" s="300">
        <v>0</v>
      </c>
      <c r="D459" s="424">
        <v>0</v>
      </c>
      <c r="E459" s="479">
        <v>0</v>
      </c>
      <c r="F459" s="424">
        <v>0</v>
      </c>
    </row>
    <row r="460" spans="1:6" s="1" customFormat="1" ht="32.450000000000003" customHeight="1" x14ac:dyDescent="0.25">
      <c r="A460" s="29">
        <v>23020214</v>
      </c>
      <c r="B460" s="34" t="s">
        <v>593</v>
      </c>
      <c r="C460" s="300">
        <v>0</v>
      </c>
      <c r="D460" s="424">
        <v>0</v>
      </c>
      <c r="E460" s="479">
        <v>0</v>
      </c>
      <c r="F460" s="424">
        <v>0</v>
      </c>
    </row>
    <row r="461" spans="1:6" s="1" customFormat="1" ht="22.5" customHeight="1" x14ac:dyDescent="0.25">
      <c r="A461" s="29">
        <v>23020215</v>
      </c>
      <c r="B461" s="30" t="s">
        <v>93</v>
      </c>
      <c r="C461" s="300">
        <v>0</v>
      </c>
      <c r="D461" s="424">
        <v>0</v>
      </c>
      <c r="E461" s="479">
        <v>0</v>
      </c>
      <c r="F461" s="424">
        <v>250000000</v>
      </c>
    </row>
    <row r="462" spans="1:6" ht="22.5" customHeight="1" x14ac:dyDescent="0.25">
      <c r="A462" s="29">
        <v>23020216</v>
      </c>
      <c r="B462" s="34" t="s">
        <v>592</v>
      </c>
      <c r="C462" s="300">
        <v>0</v>
      </c>
      <c r="D462" s="424">
        <v>0</v>
      </c>
      <c r="E462" s="300">
        <v>0</v>
      </c>
      <c r="F462" s="424">
        <v>0</v>
      </c>
    </row>
    <row r="463" spans="1:6" ht="34.15" customHeight="1" x14ac:dyDescent="0.25">
      <c r="A463" s="29">
        <v>23020217</v>
      </c>
      <c r="B463" s="30" t="s">
        <v>195</v>
      </c>
      <c r="C463" s="300">
        <v>0</v>
      </c>
      <c r="D463" s="424">
        <v>0</v>
      </c>
      <c r="E463" s="300">
        <v>0</v>
      </c>
      <c r="F463" s="424">
        <v>0</v>
      </c>
    </row>
    <row r="464" spans="1:6" ht="21" customHeight="1" x14ac:dyDescent="0.25">
      <c r="A464" s="29">
        <v>23020218</v>
      </c>
      <c r="B464" s="30" t="s">
        <v>203</v>
      </c>
      <c r="C464" s="424">
        <v>0</v>
      </c>
      <c r="D464" s="424">
        <v>0</v>
      </c>
      <c r="E464" s="424">
        <v>0</v>
      </c>
      <c r="F464" s="424">
        <v>0</v>
      </c>
    </row>
    <row r="465" spans="1:6" ht="21" customHeight="1" x14ac:dyDescent="0.25">
      <c r="A465" s="29">
        <v>23020219</v>
      </c>
      <c r="B465" s="34" t="s">
        <v>591</v>
      </c>
      <c r="C465" s="300">
        <v>0</v>
      </c>
      <c r="D465" s="424">
        <v>0</v>
      </c>
      <c r="E465" s="300">
        <v>0</v>
      </c>
      <c r="F465" s="424">
        <v>105000000</v>
      </c>
    </row>
    <row r="466" spans="1:6" ht="21" customHeight="1" x14ac:dyDescent="0.25">
      <c r="A466" s="29">
        <v>23020220</v>
      </c>
      <c r="B466" s="34" t="s">
        <v>3041</v>
      </c>
      <c r="D466" s="424"/>
      <c r="F466" s="424">
        <v>1000000000</v>
      </c>
    </row>
    <row r="467" spans="1:6" ht="35.25" customHeight="1" x14ac:dyDescent="0.25">
      <c r="A467" s="29">
        <v>23020239</v>
      </c>
      <c r="B467" s="34" t="s">
        <v>322</v>
      </c>
      <c r="C467" s="424">
        <v>0</v>
      </c>
      <c r="D467" s="424">
        <v>0</v>
      </c>
      <c r="E467" s="424">
        <v>0</v>
      </c>
      <c r="F467" s="424">
        <v>0</v>
      </c>
    </row>
    <row r="468" spans="1:6" ht="23.25" customHeight="1" x14ac:dyDescent="0.25">
      <c r="A468" s="29">
        <v>23020240</v>
      </c>
      <c r="B468" s="34" t="s">
        <v>594</v>
      </c>
      <c r="C468" s="300">
        <v>0</v>
      </c>
      <c r="D468" s="424">
        <v>0</v>
      </c>
      <c r="E468" s="300">
        <v>0</v>
      </c>
      <c r="F468" s="424">
        <v>0</v>
      </c>
    </row>
    <row r="469" spans="1:6" s="1" customFormat="1" ht="20.45" customHeight="1" x14ac:dyDescent="0.25">
      <c r="A469" s="359"/>
      <c r="B469" s="472" t="s">
        <v>7</v>
      </c>
      <c r="C469" s="510">
        <f>SUM(C458:C468)</f>
        <v>0</v>
      </c>
      <c r="D469" s="510">
        <f t="shared" ref="D469:F469" si="58">SUM(D458:D468)</f>
        <v>0</v>
      </c>
      <c r="E469" s="510">
        <f t="shared" si="58"/>
        <v>0</v>
      </c>
      <c r="F469" s="510">
        <f t="shared" si="58"/>
        <v>1355000000</v>
      </c>
    </row>
    <row r="470" spans="1:6" s="1" customFormat="1" ht="19.5" customHeight="1" x14ac:dyDescent="0.25">
      <c r="A470" s="37">
        <v>2303</v>
      </c>
      <c r="B470" s="27" t="s">
        <v>173</v>
      </c>
      <c r="C470" s="499"/>
      <c r="D470" s="499"/>
      <c r="E470" s="499"/>
      <c r="F470" s="499"/>
    </row>
    <row r="471" spans="1:6" s="1" customFormat="1" ht="24.75" customHeight="1" x14ac:dyDescent="0.25">
      <c r="A471" s="37">
        <v>230301</v>
      </c>
      <c r="B471" s="27" t="s">
        <v>174</v>
      </c>
      <c r="C471" s="499"/>
      <c r="D471" s="499"/>
      <c r="E471" s="499"/>
      <c r="F471" s="499"/>
    </row>
    <row r="472" spans="1:6" s="1" customFormat="1" ht="15.75" x14ac:dyDescent="0.25">
      <c r="A472" s="29"/>
      <c r="B472" s="38"/>
      <c r="C472" s="479"/>
      <c r="D472" s="479"/>
      <c r="E472" s="479"/>
      <c r="F472" s="479"/>
    </row>
    <row r="473" spans="1:6" s="1" customFormat="1" ht="15.75" x14ac:dyDescent="0.25">
      <c r="A473" s="37">
        <v>2304</v>
      </c>
      <c r="B473" s="27" t="s">
        <v>94</v>
      </c>
      <c r="C473" s="499"/>
      <c r="D473" s="499"/>
      <c r="E473" s="499"/>
      <c r="F473" s="499"/>
    </row>
    <row r="474" spans="1:6" s="1" customFormat="1" ht="15.75" x14ac:dyDescent="0.25">
      <c r="A474" s="37">
        <v>230401</v>
      </c>
      <c r="B474" s="27" t="s">
        <v>95</v>
      </c>
      <c r="C474" s="499"/>
      <c r="D474" s="499"/>
      <c r="E474" s="499"/>
      <c r="F474" s="499"/>
    </row>
    <row r="475" spans="1:6" s="1" customFormat="1" ht="21.75" customHeight="1" x14ac:dyDescent="0.25">
      <c r="A475" s="29">
        <v>23040150</v>
      </c>
      <c r="B475" s="30" t="s">
        <v>589</v>
      </c>
      <c r="C475" s="300">
        <v>0</v>
      </c>
      <c r="D475" s="300">
        <v>0</v>
      </c>
      <c r="E475" s="479">
        <v>0</v>
      </c>
      <c r="F475" s="479">
        <v>0</v>
      </c>
    </row>
    <row r="476" spans="1:6" s="1" customFormat="1" ht="21.75" customHeight="1" x14ac:dyDescent="0.25">
      <c r="A476" s="29">
        <v>23040151</v>
      </c>
      <c r="B476" s="30" t="s">
        <v>100</v>
      </c>
      <c r="C476" s="300">
        <f>C63</f>
        <v>0</v>
      </c>
      <c r="D476" s="300">
        <f>D63</f>
        <v>0</v>
      </c>
      <c r="E476" s="300">
        <f>E63</f>
        <v>0</v>
      </c>
      <c r="F476" s="300">
        <f>F63</f>
        <v>30000000</v>
      </c>
    </row>
    <row r="477" spans="1:6" s="1" customFormat="1" ht="36" customHeight="1" x14ac:dyDescent="0.25">
      <c r="A477" s="29">
        <v>23040152</v>
      </c>
      <c r="B477" s="30" t="s">
        <v>590</v>
      </c>
      <c r="C477" s="300">
        <f>C65</f>
        <v>18986123</v>
      </c>
      <c r="D477" s="300">
        <f>D65</f>
        <v>425000</v>
      </c>
      <c r="E477" s="300">
        <f>E65</f>
        <v>35000000</v>
      </c>
      <c r="F477" s="300">
        <f>F65</f>
        <v>35000000</v>
      </c>
    </row>
    <row r="478" spans="1:6" s="1" customFormat="1" ht="18.75" customHeight="1" x14ac:dyDescent="0.25">
      <c r="A478" s="359"/>
      <c r="B478" s="472" t="s">
        <v>7</v>
      </c>
      <c r="C478" s="509">
        <f>SUM(C475:C477)</f>
        <v>18986123</v>
      </c>
      <c r="D478" s="509">
        <f t="shared" ref="D478:F478" si="59">SUM(D475:D477)</f>
        <v>425000</v>
      </c>
      <c r="E478" s="509">
        <f t="shared" si="59"/>
        <v>35000000</v>
      </c>
      <c r="F478" s="509">
        <f t="shared" si="59"/>
        <v>65000000</v>
      </c>
    </row>
    <row r="479" spans="1:6" s="1" customFormat="1" ht="18.75" customHeight="1" x14ac:dyDescent="0.25">
      <c r="A479" s="37">
        <v>2305</v>
      </c>
      <c r="B479" s="27" t="s">
        <v>71</v>
      </c>
      <c r="C479" s="499"/>
      <c r="D479" s="499"/>
      <c r="E479" s="499"/>
      <c r="F479" s="499"/>
    </row>
    <row r="480" spans="1:6" s="1" customFormat="1" ht="18.75" customHeight="1" x14ac:dyDescent="0.25">
      <c r="A480" s="37">
        <v>230501</v>
      </c>
      <c r="B480" s="27" t="s">
        <v>72</v>
      </c>
      <c r="C480" s="499"/>
      <c r="D480" s="499"/>
      <c r="E480" s="499"/>
      <c r="F480" s="499"/>
    </row>
    <row r="481" spans="1:6" s="1" customFormat="1" ht="18.75" customHeight="1" x14ac:dyDescent="0.25">
      <c r="A481" s="29"/>
      <c r="B481" s="299"/>
      <c r="C481" s="511"/>
      <c r="D481" s="511"/>
      <c r="E481" s="511"/>
      <c r="F481" s="511"/>
    </row>
    <row r="482" spans="1:6" s="1" customFormat="1" ht="18.75" customHeight="1" x14ac:dyDescent="0.25">
      <c r="A482" s="359"/>
      <c r="B482" s="472" t="s">
        <v>73</v>
      </c>
      <c r="C482" s="509">
        <f t="shared" ref="C482" si="60">SUM(C469,C478)</f>
        <v>18986123</v>
      </c>
      <c r="D482" s="509">
        <f t="shared" ref="D482:F482" si="61">SUM(D469,D478)</f>
        <v>425000</v>
      </c>
      <c r="E482" s="509">
        <f t="shared" si="61"/>
        <v>35000000</v>
      </c>
      <c r="F482" s="509">
        <f t="shared" si="61"/>
        <v>1420000000</v>
      </c>
    </row>
    <row r="483" spans="1:6" s="127" customFormat="1" ht="25.15" customHeight="1" x14ac:dyDescent="0.25">
      <c r="A483" s="1474" t="s">
        <v>1098</v>
      </c>
      <c r="B483" s="1474"/>
      <c r="C483" s="1474"/>
      <c r="D483" s="1474"/>
      <c r="E483" s="1474"/>
      <c r="F483" s="1474"/>
    </row>
    <row r="484" spans="1:6" s="127" customFormat="1" ht="22.15" customHeight="1" x14ac:dyDescent="0.25">
      <c r="A484" s="1474" t="s">
        <v>117</v>
      </c>
      <c r="B484" s="1474"/>
      <c r="C484" s="1474"/>
      <c r="D484" s="1474"/>
      <c r="E484" s="1474"/>
      <c r="F484" s="1474"/>
    </row>
    <row r="485" spans="1:6" s="127" customFormat="1" ht="18.75" customHeight="1" x14ac:dyDescent="0.25">
      <c r="A485" s="1474" t="s">
        <v>644</v>
      </c>
      <c r="B485" s="1474"/>
      <c r="C485" s="1474"/>
      <c r="D485" s="1474"/>
      <c r="E485" s="1474"/>
      <c r="F485" s="1474"/>
    </row>
    <row r="486" spans="1:6" s="127" customFormat="1" ht="18.75" customHeight="1" x14ac:dyDescent="0.25">
      <c r="A486" s="1475" t="s">
        <v>351</v>
      </c>
      <c r="B486" s="1475"/>
      <c r="C486" s="1475"/>
      <c r="D486" s="1475"/>
      <c r="E486" s="1475"/>
      <c r="F486" s="1475"/>
    </row>
    <row r="487" spans="1:6" s="10" customFormat="1" ht="84.75" customHeight="1" x14ac:dyDescent="0.35">
      <c r="A487" s="293" t="s">
        <v>225</v>
      </c>
      <c r="B487" s="294" t="s">
        <v>224</v>
      </c>
      <c r="C487" s="421" t="s">
        <v>1430</v>
      </c>
      <c r="D487" s="421" t="s">
        <v>1431</v>
      </c>
      <c r="E487" s="420" t="s">
        <v>903</v>
      </c>
      <c r="F487" s="460" t="s">
        <v>2951</v>
      </c>
    </row>
    <row r="488" spans="1:6" s="10" customFormat="1" ht="16.899999999999999" customHeight="1" x14ac:dyDescent="0.35">
      <c r="A488" s="293"/>
      <c r="B488" s="294"/>
      <c r="C488" s="425">
        <v>2015</v>
      </c>
      <c r="D488" s="425">
        <v>2016</v>
      </c>
      <c r="E488" s="425">
        <v>2016</v>
      </c>
      <c r="F488" s="474">
        <v>2017</v>
      </c>
    </row>
    <row r="489" spans="1:6" s="10" customFormat="1" ht="19.899999999999999" customHeight="1" x14ac:dyDescent="0.35">
      <c r="A489" s="297">
        <v>1</v>
      </c>
      <c r="B489" s="297">
        <v>2</v>
      </c>
      <c r="C489" s="297">
        <v>3</v>
      </c>
      <c r="D489" s="297">
        <v>4</v>
      </c>
      <c r="E489" s="297">
        <v>5</v>
      </c>
      <c r="F489" s="297">
        <v>6</v>
      </c>
    </row>
    <row r="490" spans="1:6" s="127" customFormat="1" ht="18.75" customHeight="1" x14ac:dyDescent="0.25">
      <c r="A490" s="26">
        <v>2301</v>
      </c>
      <c r="B490" s="27" t="s">
        <v>183</v>
      </c>
      <c r="C490" s="498"/>
      <c r="D490" s="498"/>
      <c r="E490" s="498"/>
      <c r="F490" s="498"/>
    </row>
    <row r="491" spans="1:6" s="127" customFormat="1" ht="18.75" customHeight="1" x14ac:dyDescent="0.25">
      <c r="A491" s="26">
        <v>230101</v>
      </c>
      <c r="B491" s="27" t="s">
        <v>184</v>
      </c>
      <c r="C491" s="498"/>
      <c r="D491" s="498"/>
      <c r="E491" s="498"/>
      <c r="F491" s="498"/>
    </row>
    <row r="492" spans="1:6" s="127" customFormat="1" ht="21.75" customHeight="1" x14ac:dyDescent="0.25">
      <c r="A492" s="29"/>
      <c r="B492" s="30"/>
      <c r="C492" s="300"/>
      <c r="D492" s="300"/>
      <c r="E492" s="300"/>
      <c r="F492" s="300"/>
    </row>
    <row r="493" spans="1:6" s="127" customFormat="1" ht="18.75" customHeight="1" x14ac:dyDescent="0.25">
      <c r="A493" s="26">
        <v>2302</v>
      </c>
      <c r="B493" s="27" t="s">
        <v>172</v>
      </c>
      <c r="C493" s="499"/>
      <c r="D493" s="499"/>
      <c r="E493" s="499"/>
      <c r="F493" s="499"/>
    </row>
    <row r="494" spans="1:6" s="127" customFormat="1" ht="42" customHeight="1" x14ac:dyDescent="0.25">
      <c r="A494" s="26">
        <v>230201</v>
      </c>
      <c r="B494" s="27" t="s">
        <v>171</v>
      </c>
      <c r="C494" s="499"/>
      <c r="D494" s="499"/>
      <c r="E494" s="499"/>
      <c r="F494" s="499"/>
    </row>
    <row r="495" spans="1:6" s="127" customFormat="1" ht="20.25" customHeight="1" x14ac:dyDescent="0.25">
      <c r="A495" s="49"/>
      <c r="B495" s="469"/>
      <c r="C495" s="500"/>
      <c r="D495" s="500"/>
      <c r="E495" s="500"/>
      <c r="F495" s="500"/>
    </row>
    <row r="496" spans="1:6" s="1" customFormat="1" ht="15.75" x14ac:dyDescent="0.25">
      <c r="A496" s="37">
        <v>2303</v>
      </c>
      <c r="B496" s="27" t="s">
        <v>173</v>
      </c>
      <c r="C496" s="499"/>
      <c r="D496" s="499"/>
      <c r="E496" s="499"/>
      <c r="F496" s="499"/>
    </row>
    <row r="497" spans="1:6" s="1" customFormat="1" ht="15.75" customHeight="1" x14ac:dyDescent="0.25">
      <c r="A497" s="37">
        <v>230301</v>
      </c>
      <c r="B497" s="27" t="s">
        <v>174</v>
      </c>
      <c r="C497" s="499"/>
      <c r="D497" s="499"/>
      <c r="E497" s="499"/>
      <c r="F497" s="499"/>
    </row>
    <row r="498" spans="1:6" s="1" customFormat="1" ht="22.5" customHeight="1" x14ac:dyDescent="0.25">
      <c r="A498" s="29"/>
      <c r="B498" s="38"/>
      <c r="C498" s="479"/>
      <c r="D498" s="479"/>
      <c r="E498" s="479"/>
      <c r="F498" s="479"/>
    </row>
    <row r="499" spans="1:6" s="127" customFormat="1" ht="16.5" customHeight="1" x14ac:dyDescent="0.25">
      <c r="A499" s="37">
        <v>2305</v>
      </c>
      <c r="B499" s="27" t="s">
        <v>71</v>
      </c>
      <c r="C499" s="499"/>
      <c r="D499" s="499"/>
      <c r="E499" s="499"/>
      <c r="F499" s="499"/>
    </row>
    <row r="500" spans="1:6" s="127" customFormat="1" ht="16.5" customHeight="1" x14ac:dyDescent="0.25">
      <c r="A500" s="37">
        <v>230501</v>
      </c>
      <c r="B500" s="27" t="s">
        <v>72</v>
      </c>
      <c r="C500" s="499"/>
      <c r="D500" s="499"/>
      <c r="E500" s="499"/>
      <c r="F500" s="499"/>
    </row>
    <row r="501" spans="1:6" s="127" customFormat="1" ht="48" customHeight="1" x14ac:dyDescent="0.25">
      <c r="A501" s="29">
        <v>23050302</v>
      </c>
      <c r="B501" s="30" t="s">
        <v>889</v>
      </c>
      <c r="C501" s="424">
        <f>C160</f>
        <v>0</v>
      </c>
      <c r="D501" s="424">
        <f>D160</f>
        <v>0</v>
      </c>
      <c r="E501" s="424">
        <f>E160</f>
        <v>14439296</v>
      </c>
      <c r="F501" s="424">
        <f>F160</f>
        <v>14439296</v>
      </c>
    </row>
    <row r="502" spans="1:6" s="127" customFormat="1" ht="45.75" customHeight="1" x14ac:dyDescent="0.25">
      <c r="A502" s="29">
        <v>23050303</v>
      </c>
      <c r="B502" s="30" t="s">
        <v>888</v>
      </c>
      <c r="C502" s="424">
        <f>C159</f>
        <v>0</v>
      </c>
      <c r="D502" s="424">
        <f>D159</f>
        <v>0</v>
      </c>
      <c r="E502" s="424">
        <f>E159</f>
        <v>6445707834</v>
      </c>
      <c r="F502" s="424">
        <f>F159</f>
        <v>6445707834</v>
      </c>
    </row>
    <row r="503" spans="1:6" s="127" customFormat="1" ht="45.75" customHeight="1" x14ac:dyDescent="0.25">
      <c r="A503" s="29">
        <v>23050304</v>
      </c>
      <c r="B503" s="30" t="s">
        <v>890</v>
      </c>
      <c r="C503" s="424">
        <f>C161</f>
        <v>0</v>
      </c>
      <c r="D503" s="424">
        <f>D161</f>
        <v>0</v>
      </c>
      <c r="E503" s="424">
        <f>E161</f>
        <v>951345491</v>
      </c>
      <c r="F503" s="424">
        <f>F161</f>
        <v>1012218251</v>
      </c>
    </row>
    <row r="504" spans="1:6" s="127" customFormat="1" ht="23.45" customHeight="1" x14ac:dyDescent="0.25">
      <c r="A504" s="359"/>
      <c r="B504" s="472" t="s">
        <v>7</v>
      </c>
      <c r="C504" s="509">
        <f>SUM(C501:C503)</f>
        <v>0</v>
      </c>
      <c r="D504" s="509">
        <f t="shared" ref="D504:F504" si="62">SUM(D501:D503)</f>
        <v>0</v>
      </c>
      <c r="E504" s="509">
        <f t="shared" si="62"/>
        <v>7411492621</v>
      </c>
      <c r="F504" s="509">
        <f t="shared" si="62"/>
        <v>7472365381</v>
      </c>
    </row>
    <row r="505" spans="1:6" s="127" customFormat="1" ht="18.75" customHeight="1" x14ac:dyDescent="0.25">
      <c r="A505" s="359"/>
      <c r="B505" s="472" t="s">
        <v>73</v>
      </c>
      <c r="C505" s="509">
        <f t="shared" ref="C505:F505" si="63">C504</f>
        <v>0</v>
      </c>
      <c r="D505" s="509">
        <f t="shared" si="63"/>
        <v>0</v>
      </c>
      <c r="E505" s="509">
        <f t="shared" si="63"/>
        <v>7411492621</v>
      </c>
      <c r="F505" s="509">
        <f t="shared" si="63"/>
        <v>7472365381</v>
      </c>
    </row>
    <row r="506" spans="1:6" s="10" customFormat="1" ht="25.9" customHeight="1" x14ac:dyDescent="0.35">
      <c r="A506" s="1474" t="s">
        <v>1098</v>
      </c>
      <c r="B506" s="1474"/>
      <c r="C506" s="1474"/>
      <c r="D506" s="1474"/>
      <c r="E506" s="1474"/>
      <c r="F506" s="1474"/>
    </row>
    <row r="507" spans="1:6" s="10" customFormat="1" ht="19.5" customHeight="1" x14ac:dyDescent="0.35">
      <c r="A507" s="1474" t="s">
        <v>60</v>
      </c>
      <c r="B507" s="1474"/>
      <c r="C507" s="1474"/>
      <c r="D507" s="1474"/>
      <c r="E507" s="1474"/>
      <c r="F507" s="1474"/>
    </row>
    <row r="508" spans="1:6" s="11" customFormat="1" ht="19.5" customHeight="1" x14ac:dyDescent="0.3">
      <c r="A508" s="1474" t="s">
        <v>217</v>
      </c>
      <c r="B508" s="1474"/>
      <c r="C508" s="1474"/>
      <c r="D508" s="1474"/>
      <c r="E508" s="1474"/>
      <c r="F508" s="1474"/>
    </row>
    <row r="509" spans="1:6" s="11" customFormat="1" ht="19.5" customHeight="1" x14ac:dyDescent="0.3">
      <c r="A509" s="1475" t="s">
        <v>351</v>
      </c>
      <c r="B509" s="1475"/>
      <c r="C509" s="1475"/>
      <c r="D509" s="1475"/>
      <c r="E509" s="1475"/>
      <c r="F509" s="1475"/>
    </row>
    <row r="510" spans="1:6" s="10" customFormat="1" ht="45.75" customHeight="1" x14ac:dyDescent="0.35">
      <c r="A510" s="293" t="s">
        <v>225</v>
      </c>
      <c r="B510" s="294" t="s">
        <v>224</v>
      </c>
      <c r="C510" s="421" t="s">
        <v>1430</v>
      </c>
      <c r="D510" s="421" t="s">
        <v>1431</v>
      </c>
      <c r="E510" s="420" t="s">
        <v>903</v>
      </c>
      <c r="F510" s="460" t="s">
        <v>2951</v>
      </c>
    </row>
    <row r="511" spans="1:6" s="10" customFormat="1" ht="16.899999999999999" customHeight="1" x14ac:dyDescent="0.35">
      <c r="A511" s="293"/>
      <c r="B511" s="294"/>
      <c r="C511" s="425">
        <v>2015</v>
      </c>
      <c r="D511" s="425">
        <v>2016</v>
      </c>
      <c r="E511" s="425">
        <v>2016</v>
      </c>
      <c r="F511" s="474">
        <v>2017</v>
      </c>
    </row>
    <row r="512" spans="1:6" s="10" customFormat="1" ht="19.899999999999999" customHeight="1" x14ac:dyDescent="0.35">
      <c r="A512" s="297">
        <v>1</v>
      </c>
      <c r="B512" s="297">
        <v>2</v>
      </c>
      <c r="C512" s="297">
        <v>3</v>
      </c>
      <c r="D512" s="297">
        <v>4</v>
      </c>
      <c r="E512" s="297">
        <v>5</v>
      </c>
      <c r="F512" s="297">
        <v>6</v>
      </c>
    </row>
    <row r="513" spans="1:6" s="1" customFormat="1" ht="15.75" x14ac:dyDescent="0.25">
      <c r="A513" s="26">
        <v>2301</v>
      </c>
      <c r="B513" s="27" t="s">
        <v>183</v>
      </c>
      <c r="C513" s="498"/>
      <c r="D513" s="498"/>
      <c r="E513" s="498"/>
      <c r="F513" s="498"/>
    </row>
    <row r="514" spans="1:6" s="1" customFormat="1" ht="15.75" x14ac:dyDescent="0.25">
      <c r="A514" s="26">
        <v>230101</v>
      </c>
      <c r="B514" s="27" t="s">
        <v>184</v>
      </c>
      <c r="C514" s="498"/>
      <c r="D514" s="498"/>
      <c r="E514" s="498"/>
      <c r="F514" s="498"/>
    </row>
    <row r="515" spans="1:6" s="1" customFormat="1" ht="19.149999999999999" customHeight="1" x14ac:dyDescent="0.25">
      <c r="A515" s="29"/>
      <c r="B515" s="30"/>
      <c r="C515" s="300"/>
      <c r="D515" s="300"/>
      <c r="E515" s="300"/>
      <c r="F515" s="300"/>
    </row>
    <row r="516" spans="1:6" s="1" customFormat="1" ht="15.75" x14ac:dyDescent="0.25">
      <c r="A516" s="26">
        <v>2302</v>
      </c>
      <c r="B516" s="27" t="s">
        <v>172</v>
      </c>
      <c r="C516" s="499"/>
      <c r="D516" s="499"/>
      <c r="E516" s="499"/>
      <c r="F516" s="499"/>
    </row>
    <row r="517" spans="1:6" s="1" customFormat="1" ht="29.25" customHeight="1" x14ac:dyDescent="0.25">
      <c r="A517" s="26">
        <v>230201</v>
      </c>
      <c r="B517" s="27" t="s">
        <v>171</v>
      </c>
      <c r="C517" s="499"/>
      <c r="D517" s="499"/>
      <c r="E517" s="499"/>
      <c r="F517" s="499"/>
    </row>
    <row r="518" spans="1:6" s="1" customFormat="1" ht="22.5" customHeight="1" x14ac:dyDescent="0.25">
      <c r="A518" s="29">
        <v>23020222</v>
      </c>
      <c r="B518" s="30" t="s">
        <v>314</v>
      </c>
      <c r="C518" s="300">
        <f>C197</f>
        <v>1170000</v>
      </c>
      <c r="D518" s="300">
        <f>D197</f>
        <v>0</v>
      </c>
      <c r="E518" s="300">
        <f>E197</f>
        <v>79679333</v>
      </c>
      <c r="F518" s="300">
        <f>F197</f>
        <v>80390533</v>
      </c>
    </row>
    <row r="519" spans="1:6" s="1" customFormat="1" ht="33" customHeight="1" x14ac:dyDescent="0.25">
      <c r="A519" s="29">
        <v>23020223</v>
      </c>
      <c r="B519" s="44" t="s">
        <v>299</v>
      </c>
      <c r="C519" s="300">
        <f>C230</f>
        <v>0</v>
      </c>
      <c r="D519" s="300">
        <f>D230</f>
        <v>1500000</v>
      </c>
      <c r="E519" s="300">
        <f>E230</f>
        <v>800000000</v>
      </c>
      <c r="F519" s="300">
        <f>F230</f>
        <v>675000000</v>
      </c>
    </row>
    <row r="520" spans="1:6" s="1" customFormat="1" ht="24" customHeight="1" x14ac:dyDescent="0.25">
      <c r="A520" s="29">
        <v>23020224</v>
      </c>
      <c r="B520" s="45" t="s">
        <v>331</v>
      </c>
      <c r="C520" s="300">
        <f>C185</f>
        <v>0</v>
      </c>
      <c r="D520" s="300">
        <f>D185</f>
        <v>0</v>
      </c>
      <c r="E520" s="300">
        <f>E185</f>
        <v>0</v>
      </c>
      <c r="F520" s="300">
        <f>F185</f>
        <v>0</v>
      </c>
    </row>
    <row r="521" spans="1:6" s="1" customFormat="1" ht="35.25" customHeight="1" x14ac:dyDescent="0.25">
      <c r="A521" s="29">
        <v>23020225</v>
      </c>
      <c r="B521" s="30" t="s">
        <v>330</v>
      </c>
      <c r="C521" s="300">
        <f t="shared" ref="C521:F522" si="64">C187</f>
        <v>0</v>
      </c>
      <c r="D521" s="300">
        <f t="shared" si="64"/>
        <v>0</v>
      </c>
      <c r="E521" s="300">
        <f t="shared" si="64"/>
        <v>0</v>
      </c>
      <c r="F521" s="300">
        <f t="shared" si="64"/>
        <v>0</v>
      </c>
    </row>
    <row r="522" spans="1:6" s="1" customFormat="1" ht="37.5" customHeight="1" x14ac:dyDescent="0.25">
      <c r="A522" s="29">
        <v>23020226</v>
      </c>
      <c r="B522" s="45" t="s">
        <v>332</v>
      </c>
      <c r="C522" s="300">
        <f t="shared" si="64"/>
        <v>0</v>
      </c>
      <c r="D522" s="300">
        <f t="shared" si="64"/>
        <v>0</v>
      </c>
      <c r="E522" s="300">
        <f t="shared" si="64"/>
        <v>600000000</v>
      </c>
      <c r="F522" s="300">
        <f t="shared" si="64"/>
        <v>840000000</v>
      </c>
    </row>
    <row r="523" spans="1:6" ht="24" customHeight="1" x14ac:dyDescent="0.25">
      <c r="A523" s="40">
        <v>23020227</v>
      </c>
      <c r="B523" s="45" t="s">
        <v>602</v>
      </c>
      <c r="C523" s="300">
        <v>0</v>
      </c>
      <c r="D523" s="300">
        <v>0</v>
      </c>
      <c r="E523" s="300">
        <v>0</v>
      </c>
      <c r="F523" s="300">
        <v>0</v>
      </c>
    </row>
    <row r="524" spans="1:6" ht="38.25" customHeight="1" x14ac:dyDescent="0.25">
      <c r="A524" s="29">
        <v>23020228</v>
      </c>
      <c r="B524" s="45" t="s">
        <v>334</v>
      </c>
      <c r="C524" s="300">
        <f t="shared" ref="C524:F525" si="65">C190</f>
        <v>0</v>
      </c>
      <c r="D524" s="300">
        <f t="shared" si="65"/>
        <v>0</v>
      </c>
      <c r="E524" s="300">
        <f t="shared" si="65"/>
        <v>600000000</v>
      </c>
      <c r="F524" s="300">
        <f t="shared" si="65"/>
        <v>0</v>
      </c>
    </row>
    <row r="525" spans="1:6" ht="37.5" customHeight="1" x14ac:dyDescent="0.25">
      <c r="A525" s="29">
        <v>23020229</v>
      </c>
      <c r="B525" s="45" t="s">
        <v>333</v>
      </c>
      <c r="C525" s="300">
        <f t="shared" si="65"/>
        <v>0</v>
      </c>
      <c r="D525" s="300">
        <f t="shared" si="65"/>
        <v>0</v>
      </c>
      <c r="E525" s="300">
        <f t="shared" si="65"/>
        <v>0</v>
      </c>
      <c r="F525" s="300">
        <f t="shared" si="65"/>
        <v>0</v>
      </c>
    </row>
    <row r="526" spans="1:6" ht="54.75" customHeight="1" x14ac:dyDescent="0.25">
      <c r="A526" s="29">
        <v>23020238</v>
      </c>
      <c r="B526" s="45" t="s">
        <v>577</v>
      </c>
      <c r="C526" s="300">
        <f>C199</f>
        <v>0</v>
      </c>
      <c r="D526" s="300">
        <f>D199</f>
        <v>0</v>
      </c>
      <c r="E526" s="300">
        <f>E199</f>
        <v>0</v>
      </c>
      <c r="F526" s="300">
        <f>F199</f>
        <v>0</v>
      </c>
    </row>
    <row r="527" spans="1:6" ht="20.45" customHeight="1" x14ac:dyDescent="0.25">
      <c r="A527" s="360"/>
      <c r="B527" s="472" t="s">
        <v>7</v>
      </c>
      <c r="C527" s="510">
        <f>SUM(C518:C526)</f>
        <v>1170000</v>
      </c>
      <c r="D527" s="510">
        <f t="shared" ref="D527:F527" si="66">SUM(D518:D526)</f>
        <v>1500000</v>
      </c>
      <c r="E527" s="510">
        <f t="shared" si="66"/>
        <v>2079679333</v>
      </c>
      <c r="F527" s="510">
        <f t="shared" si="66"/>
        <v>1595390533</v>
      </c>
    </row>
    <row r="528" spans="1:6" s="1" customFormat="1" ht="19.5" customHeight="1" x14ac:dyDescent="0.25">
      <c r="A528" s="37">
        <v>2303</v>
      </c>
      <c r="B528" s="27" t="s">
        <v>173</v>
      </c>
      <c r="C528" s="499"/>
      <c r="D528" s="499"/>
      <c r="E528" s="499"/>
      <c r="F528" s="499"/>
    </row>
    <row r="529" spans="1:6" s="1" customFormat="1" ht="30.75" customHeight="1" x14ac:dyDescent="0.25">
      <c r="A529" s="37">
        <v>230301</v>
      </c>
      <c r="B529" s="27" t="s">
        <v>174</v>
      </c>
      <c r="C529" s="499"/>
      <c r="D529" s="499"/>
      <c r="E529" s="499"/>
      <c r="F529" s="499"/>
    </row>
    <row r="530" spans="1:6" s="1" customFormat="1" ht="19.5" customHeight="1" x14ac:dyDescent="0.25">
      <c r="A530" s="29"/>
      <c r="B530" s="38"/>
      <c r="C530" s="479"/>
      <c r="D530" s="479"/>
      <c r="E530" s="479"/>
      <c r="F530" s="479"/>
    </row>
    <row r="531" spans="1:6" s="1" customFormat="1" ht="20.25" customHeight="1" x14ac:dyDescent="0.25">
      <c r="A531" s="37">
        <v>2305</v>
      </c>
      <c r="B531" s="27" t="s">
        <v>71</v>
      </c>
      <c r="C531" s="499"/>
      <c r="D531" s="499"/>
      <c r="E531" s="499"/>
      <c r="F531" s="499"/>
    </row>
    <row r="532" spans="1:6" s="1" customFormat="1" ht="20.25" customHeight="1" x14ac:dyDescent="0.25">
      <c r="A532" s="37">
        <v>230501</v>
      </c>
      <c r="B532" s="27" t="s">
        <v>72</v>
      </c>
      <c r="C532" s="499"/>
      <c r="D532" s="499"/>
      <c r="E532" s="499"/>
      <c r="F532" s="499"/>
    </row>
    <row r="533" spans="1:6" ht="20.25" customHeight="1" x14ac:dyDescent="0.25">
      <c r="A533" s="29">
        <v>23050305</v>
      </c>
      <c r="B533" s="47" t="s">
        <v>219</v>
      </c>
      <c r="C533" s="300">
        <f>C198</f>
        <v>0</v>
      </c>
      <c r="D533" s="300">
        <f>D198</f>
        <v>0</v>
      </c>
      <c r="E533" s="300">
        <f>E198</f>
        <v>0</v>
      </c>
      <c r="F533" s="300">
        <f>F198</f>
        <v>8000000</v>
      </c>
    </row>
    <row r="534" spans="1:6" ht="20.25" customHeight="1" x14ac:dyDescent="0.25">
      <c r="A534" s="29">
        <v>23050306</v>
      </c>
      <c r="B534" s="47" t="s">
        <v>311</v>
      </c>
      <c r="C534" s="300">
        <v>0</v>
      </c>
      <c r="D534" s="300">
        <v>0</v>
      </c>
      <c r="E534" s="300">
        <v>0</v>
      </c>
      <c r="F534" s="300">
        <v>0</v>
      </c>
    </row>
    <row r="535" spans="1:6" ht="20.25" customHeight="1" x14ac:dyDescent="0.25">
      <c r="A535" s="29">
        <v>23050307</v>
      </c>
      <c r="B535" s="396" t="s">
        <v>3048</v>
      </c>
      <c r="C535" s="300">
        <f>C194</f>
        <v>0</v>
      </c>
      <c r="D535" s="300">
        <f>D194</f>
        <v>0</v>
      </c>
      <c r="E535" s="300">
        <f>E194</f>
        <v>13513514</v>
      </c>
      <c r="F535" s="300">
        <f>F194</f>
        <v>2649240000</v>
      </c>
    </row>
    <row r="536" spans="1:6" s="1" customFormat="1" ht="20.25" customHeight="1" x14ac:dyDescent="0.25">
      <c r="A536" s="29">
        <v>23050308</v>
      </c>
      <c r="B536" s="47" t="s">
        <v>218</v>
      </c>
      <c r="C536" s="300">
        <f>C189</f>
        <v>0</v>
      </c>
      <c r="D536" s="300">
        <f>D189</f>
        <v>0</v>
      </c>
      <c r="E536" s="300">
        <f>E189</f>
        <v>0</v>
      </c>
      <c r="F536" s="300">
        <f>F189</f>
        <v>0</v>
      </c>
    </row>
    <row r="537" spans="1:6" s="1" customFormat="1" ht="20.25" customHeight="1" x14ac:dyDescent="0.25">
      <c r="A537" s="29">
        <v>23050309</v>
      </c>
      <c r="B537" s="45" t="s">
        <v>760</v>
      </c>
      <c r="C537" s="300">
        <f>C200</f>
        <v>0</v>
      </c>
      <c r="D537" s="300">
        <f>D200</f>
        <v>0</v>
      </c>
      <c r="E537" s="300">
        <f>E200</f>
        <v>600000000</v>
      </c>
      <c r="F537" s="300">
        <f>F200</f>
        <v>600000000</v>
      </c>
    </row>
    <row r="538" spans="1:6" s="1" customFormat="1" ht="18" customHeight="1" x14ac:dyDescent="0.25">
      <c r="A538" s="359"/>
      <c r="B538" s="472" t="s">
        <v>7</v>
      </c>
      <c r="C538" s="509">
        <f>SUM(C533:C537)</f>
        <v>0</v>
      </c>
      <c r="D538" s="509">
        <f t="shared" ref="D538:F538" si="67">SUM(D533:D537)</f>
        <v>0</v>
      </c>
      <c r="E538" s="509">
        <f t="shared" si="67"/>
        <v>613513514</v>
      </c>
      <c r="F538" s="509">
        <f t="shared" si="67"/>
        <v>3257240000</v>
      </c>
    </row>
    <row r="539" spans="1:6" s="1" customFormat="1" ht="18" customHeight="1" x14ac:dyDescent="0.25">
      <c r="A539" s="359"/>
      <c r="B539" s="472" t="s">
        <v>73</v>
      </c>
      <c r="C539" s="509">
        <f>SUM(C527,C538)</f>
        <v>1170000</v>
      </c>
      <c r="D539" s="509">
        <f t="shared" ref="D539:F539" si="68">SUM(D527,D538)</f>
        <v>1500000</v>
      </c>
      <c r="E539" s="509">
        <f t="shared" si="68"/>
        <v>2693192847</v>
      </c>
      <c r="F539" s="509">
        <f t="shared" si="68"/>
        <v>4852630533</v>
      </c>
    </row>
    <row r="540" spans="1:6" s="10" customFormat="1" ht="26.45" customHeight="1" x14ac:dyDescent="0.35">
      <c r="A540" s="1474" t="s">
        <v>1098</v>
      </c>
      <c r="B540" s="1474"/>
      <c r="C540" s="1474"/>
      <c r="D540" s="1474"/>
      <c r="E540" s="1474"/>
      <c r="F540" s="1474"/>
    </row>
    <row r="541" spans="1:6" s="10" customFormat="1" ht="22.5" customHeight="1" x14ac:dyDescent="0.35">
      <c r="A541" s="1474" t="s">
        <v>56</v>
      </c>
      <c r="B541" s="1474"/>
      <c r="C541" s="1474"/>
      <c r="D541" s="1474"/>
      <c r="E541" s="1474"/>
      <c r="F541" s="1474"/>
    </row>
    <row r="542" spans="1:6" s="11" customFormat="1" ht="19.5" customHeight="1" x14ac:dyDescent="0.3">
      <c r="A542" s="1474" t="s">
        <v>216</v>
      </c>
      <c r="B542" s="1474"/>
      <c r="C542" s="1474"/>
      <c r="D542" s="1474"/>
      <c r="E542" s="1474"/>
      <c r="F542" s="1474"/>
    </row>
    <row r="543" spans="1:6" s="11" customFormat="1" ht="23.25" customHeight="1" x14ac:dyDescent="0.3">
      <c r="A543" s="1475" t="s">
        <v>351</v>
      </c>
      <c r="B543" s="1475"/>
      <c r="C543" s="1475"/>
      <c r="D543" s="1475"/>
      <c r="E543" s="1475"/>
      <c r="F543" s="1475"/>
    </row>
    <row r="544" spans="1:6" s="10" customFormat="1" ht="66" customHeight="1" x14ac:dyDescent="0.35">
      <c r="A544" s="293" t="s">
        <v>225</v>
      </c>
      <c r="B544" s="294" t="s">
        <v>224</v>
      </c>
      <c r="C544" s="421" t="s">
        <v>1430</v>
      </c>
      <c r="D544" s="421" t="s">
        <v>1431</v>
      </c>
      <c r="E544" s="420" t="s">
        <v>903</v>
      </c>
      <c r="F544" s="460" t="s">
        <v>2951</v>
      </c>
    </row>
    <row r="545" spans="1:6" s="10" customFormat="1" ht="16.899999999999999" customHeight="1" x14ac:dyDescent="0.35">
      <c r="A545" s="293"/>
      <c r="B545" s="294"/>
      <c r="C545" s="425">
        <v>2015</v>
      </c>
      <c r="D545" s="425">
        <v>2016</v>
      </c>
      <c r="E545" s="425">
        <v>2016</v>
      </c>
      <c r="F545" s="474">
        <v>2017</v>
      </c>
    </row>
    <row r="546" spans="1:6" s="10" customFormat="1" ht="19.899999999999999" customHeight="1" x14ac:dyDescent="0.35">
      <c r="A546" s="297">
        <v>1</v>
      </c>
      <c r="B546" s="297">
        <v>2</v>
      </c>
      <c r="C546" s="297">
        <v>3</v>
      </c>
      <c r="D546" s="297">
        <v>4</v>
      </c>
      <c r="E546" s="297">
        <v>5</v>
      </c>
      <c r="F546" s="297">
        <v>6</v>
      </c>
    </row>
    <row r="547" spans="1:6" s="1" customFormat="1" ht="15.75" x14ac:dyDescent="0.25">
      <c r="A547" s="26">
        <v>2301</v>
      </c>
      <c r="B547" s="27" t="s">
        <v>183</v>
      </c>
      <c r="C547" s="498"/>
      <c r="D547" s="498"/>
      <c r="E547" s="498"/>
      <c r="F547" s="498"/>
    </row>
    <row r="548" spans="1:6" s="1" customFormat="1" ht="15.75" x14ac:dyDescent="0.25">
      <c r="A548" s="26">
        <v>230101</v>
      </c>
      <c r="B548" s="27" t="s">
        <v>184</v>
      </c>
      <c r="C548" s="498"/>
      <c r="D548" s="498"/>
      <c r="E548" s="498"/>
      <c r="F548" s="498"/>
    </row>
    <row r="549" spans="1:6" s="1" customFormat="1" ht="15.75" x14ac:dyDescent="0.25">
      <c r="A549" s="29"/>
      <c r="B549" s="30"/>
      <c r="C549" s="300"/>
      <c r="D549" s="300"/>
      <c r="E549" s="300"/>
      <c r="F549" s="300"/>
    </row>
    <row r="550" spans="1:6" s="1" customFormat="1" ht="15.75" x14ac:dyDescent="0.25">
      <c r="A550" s="26">
        <v>2302</v>
      </c>
      <c r="B550" s="27" t="s">
        <v>172</v>
      </c>
      <c r="C550" s="499"/>
      <c r="D550" s="499"/>
      <c r="E550" s="499"/>
      <c r="F550" s="499"/>
    </row>
    <row r="551" spans="1:6" s="1" customFormat="1" ht="30.75" customHeight="1" x14ac:dyDescent="0.25">
      <c r="A551" s="26">
        <v>230201</v>
      </c>
      <c r="B551" s="27" t="s">
        <v>171</v>
      </c>
      <c r="C551" s="499"/>
      <c r="D551" s="499"/>
      <c r="E551" s="499"/>
      <c r="F551" s="499"/>
    </row>
    <row r="552" spans="1:6" s="1" customFormat="1" ht="15.75" x14ac:dyDescent="0.25">
      <c r="A552" s="29"/>
      <c r="B552" s="30"/>
      <c r="C552" s="368"/>
      <c r="D552" s="368"/>
      <c r="E552" s="508"/>
      <c r="F552" s="508"/>
    </row>
    <row r="553" spans="1:6" s="1" customFormat="1" ht="15.75" x14ac:dyDescent="0.25">
      <c r="A553" s="37">
        <v>2303</v>
      </c>
      <c r="B553" s="27" t="s">
        <v>173</v>
      </c>
      <c r="C553" s="499"/>
      <c r="D553" s="499"/>
      <c r="E553" s="499"/>
      <c r="F553" s="499"/>
    </row>
    <row r="554" spans="1:6" s="1" customFormat="1" ht="15.75" customHeight="1" x14ac:dyDescent="0.25">
      <c r="A554" s="37">
        <v>230301</v>
      </c>
      <c r="B554" s="27" t="s">
        <v>174</v>
      </c>
      <c r="C554" s="499"/>
      <c r="D554" s="499"/>
      <c r="E554" s="499"/>
      <c r="F554" s="499"/>
    </row>
    <row r="555" spans="1:6" s="1" customFormat="1" ht="15.75" x14ac:dyDescent="0.25">
      <c r="A555" s="29"/>
      <c r="B555" s="38"/>
      <c r="C555" s="479"/>
      <c r="D555" s="479"/>
      <c r="E555" s="479"/>
      <c r="F555" s="479"/>
    </row>
    <row r="556" spans="1:6" s="1" customFormat="1" ht="15.75" x14ac:dyDescent="0.25">
      <c r="A556" s="37">
        <v>2305</v>
      </c>
      <c r="B556" s="27" t="s">
        <v>71</v>
      </c>
      <c r="C556" s="499"/>
      <c r="D556" s="499"/>
      <c r="E556" s="499"/>
      <c r="F556" s="499"/>
    </row>
    <row r="557" spans="1:6" s="1" customFormat="1" ht="15.75" x14ac:dyDescent="0.25">
      <c r="A557" s="37">
        <v>230501</v>
      </c>
      <c r="B557" s="27" t="s">
        <v>72</v>
      </c>
      <c r="C557" s="499"/>
      <c r="D557" s="499"/>
      <c r="E557" s="499"/>
      <c r="F557" s="499"/>
    </row>
    <row r="558" spans="1:6" ht="39" customHeight="1" x14ac:dyDescent="0.25">
      <c r="A558" s="29">
        <v>23050310</v>
      </c>
      <c r="B558" s="30" t="s">
        <v>695</v>
      </c>
      <c r="C558" s="368">
        <f>C252</f>
        <v>0</v>
      </c>
      <c r="D558" s="368">
        <f>D252</f>
        <v>0</v>
      </c>
      <c r="E558" s="368">
        <f>E252</f>
        <v>10429150</v>
      </c>
      <c r="F558" s="368">
        <f>F252</f>
        <v>0</v>
      </c>
    </row>
    <row r="559" spans="1:6" ht="19.5" customHeight="1" x14ac:dyDescent="0.25">
      <c r="A559" s="359"/>
      <c r="B559" s="472" t="s">
        <v>7</v>
      </c>
      <c r="C559" s="510">
        <f t="shared" ref="C559:F559" si="69">SUM(C558)</f>
        <v>0</v>
      </c>
      <c r="D559" s="510">
        <f t="shared" si="69"/>
        <v>0</v>
      </c>
      <c r="E559" s="510">
        <f t="shared" si="69"/>
        <v>10429150</v>
      </c>
      <c r="F559" s="510">
        <f t="shared" si="69"/>
        <v>0</v>
      </c>
    </row>
    <row r="560" spans="1:6" s="1" customFormat="1" ht="21.6" customHeight="1" x14ac:dyDescent="0.25">
      <c r="A560" s="359"/>
      <c r="B560" s="472" t="s">
        <v>73</v>
      </c>
      <c r="C560" s="509">
        <f t="shared" ref="C560:F560" si="70">SUM(C559)</f>
        <v>0</v>
      </c>
      <c r="D560" s="509">
        <f t="shared" si="70"/>
        <v>0</v>
      </c>
      <c r="E560" s="509">
        <f t="shared" si="70"/>
        <v>10429150</v>
      </c>
      <c r="F560" s="509">
        <f t="shared" si="70"/>
        <v>0</v>
      </c>
    </row>
    <row r="561" spans="1:6" s="10" customFormat="1" ht="24.75" customHeight="1" x14ac:dyDescent="0.35">
      <c r="A561" s="1474" t="s">
        <v>1098</v>
      </c>
      <c r="B561" s="1474"/>
      <c r="C561" s="1474"/>
      <c r="D561" s="1474"/>
      <c r="E561" s="1474"/>
      <c r="F561" s="1474"/>
    </row>
    <row r="562" spans="1:6" s="10" customFormat="1" ht="24.75" customHeight="1" x14ac:dyDescent="0.35">
      <c r="A562" s="1474" t="s">
        <v>128</v>
      </c>
      <c r="B562" s="1474"/>
      <c r="C562" s="1474"/>
      <c r="D562" s="1474"/>
      <c r="E562" s="1474"/>
      <c r="F562" s="1474"/>
    </row>
    <row r="563" spans="1:6" s="11" customFormat="1" ht="19.5" customHeight="1" x14ac:dyDescent="0.3">
      <c r="A563" s="1474" t="s">
        <v>213</v>
      </c>
      <c r="B563" s="1474"/>
      <c r="C563" s="1474"/>
      <c r="D563" s="1474"/>
      <c r="E563" s="1474"/>
      <c r="F563" s="1474"/>
    </row>
    <row r="564" spans="1:6" s="11" customFormat="1" ht="17.25" customHeight="1" x14ac:dyDescent="0.3">
      <c r="A564" s="1475" t="s">
        <v>351</v>
      </c>
      <c r="B564" s="1475"/>
      <c r="C564" s="1475"/>
      <c r="D564" s="1475"/>
      <c r="E564" s="1475"/>
      <c r="F564" s="1475"/>
    </row>
    <row r="565" spans="1:6" s="10" customFormat="1" ht="84.75" customHeight="1" x14ac:dyDescent="0.35">
      <c r="A565" s="293" t="s">
        <v>225</v>
      </c>
      <c r="B565" s="294" t="s">
        <v>224</v>
      </c>
      <c r="C565" s="421" t="s">
        <v>1430</v>
      </c>
      <c r="D565" s="421" t="s">
        <v>1431</v>
      </c>
      <c r="E565" s="420" t="s">
        <v>903</v>
      </c>
      <c r="F565" s="460" t="s">
        <v>2951</v>
      </c>
    </row>
    <row r="566" spans="1:6" s="10" customFormat="1" ht="16.899999999999999" customHeight="1" x14ac:dyDescent="0.35">
      <c r="A566" s="293"/>
      <c r="B566" s="294"/>
      <c r="C566" s="425">
        <v>2015</v>
      </c>
      <c r="D566" s="425">
        <v>2016</v>
      </c>
      <c r="E566" s="425">
        <v>2016</v>
      </c>
      <c r="F566" s="474">
        <v>2017</v>
      </c>
    </row>
    <row r="567" spans="1:6" s="10" customFormat="1" ht="19.899999999999999" customHeight="1" x14ac:dyDescent="0.35">
      <c r="A567" s="297">
        <v>1</v>
      </c>
      <c r="B567" s="297">
        <v>2</v>
      </c>
      <c r="C567" s="297">
        <v>3</v>
      </c>
      <c r="D567" s="297">
        <v>4</v>
      </c>
      <c r="E567" s="297">
        <v>5</v>
      </c>
      <c r="F567" s="297">
        <v>6</v>
      </c>
    </row>
    <row r="568" spans="1:6" s="1" customFormat="1" ht="15.75" x14ac:dyDescent="0.25">
      <c r="A568" s="26">
        <v>2301</v>
      </c>
      <c r="B568" s="27" t="s">
        <v>183</v>
      </c>
      <c r="C568" s="498"/>
      <c r="D568" s="498"/>
      <c r="E568" s="498"/>
      <c r="F568" s="498"/>
    </row>
    <row r="569" spans="1:6" s="1" customFormat="1" ht="15.75" x14ac:dyDescent="0.25">
      <c r="A569" s="26">
        <v>230101</v>
      </c>
      <c r="B569" s="27" t="s">
        <v>184</v>
      </c>
      <c r="C569" s="498"/>
      <c r="D569" s="498"/>
      <c r="E569" s="498"/>
      <c r="F569" s="498"/>
    </row>
    <row r="570" spans="1:6" s="1" customFormat="1" ht="15.75" x14ac:dyDescent="0.25">
      <c r="A570" s="29"/>
      <c r="B570" s="30"/>
      <c r="C570" s="300"/>
      <c r="D570" s="300"/>
      <c r="E570" s="300"/>
      <c r="F570" s="300"/>
    </row>
    <row r="571" spans="1:6" s="1" customFormat="1" ht="15.75" x14ac:dyDescent="0.25">
      <c r="A571" s="26">
        <v>2302</v>
      </c>
      <c r="B571" s="27" t="s">
        <v>172</v>
      </c>
      <c r="C571" s="499"/>
      <c r="D571" s="499"/>
      <c r="E571" s="499"/>
      <c r="F571" s="499"/>
    </row>
    <row r="572" spans="1:6" s="1" customFormat="1" ht="15" customHeight="1" x14ac:dyDescent="0.25">
      <c r="A572" s="26">
        <v>230201</v>
      </c>
      <c r="B572" s="27" t="s">
        <v>171</v>
      </c>
      <c r="C572" s="499"/>
      <c r="D572" s="499"/>
      <c r="E572" s="499"/>
      <c r="F572" s="499"/>
    </row>
    <row r="573" spans="1:6" s="1" customFormat="1" ht="35.25" customHeight="1" x14ac:dyDescent="0.25">
      <c r="A573" s="29">
        <v>23020231</v>
      </c>
      <c r="B573" s="34" t="s">
        <v>349</v>
      </c>
      <c r="C573" s="479">
        <v>0</v>
      </c>
      <c r="D573" s="479">
        <v>0</v>
      </c>
      <c r="E573" s="479">
        <v>0</v>
      </c>
      <c r="F573" s="479">
        <v>0</v>
      </c>
    </row>
    <row r="574" spans="1:6" s="1" customFormat="1" ht="20.45" customHeight="1" x14ac:dyDescent="0.25">
      <c r="A574" s="29">
        <v>23020232</v>
      </c>
      <c r="B574" s="30" t="s">
        <v>177</v>
      </c>
      <c r="C574" s="300">
        <f>C276</f>
        <v>0</v>
      </c>
      <c r="D574" s="300">
        <f>D276</f>
        <v>0</v>
      </c>
      <c r="E574" s="300">
        <f>E276</f>
        <v>313000000</v>
      </c>
      <c r="F574" s="300">
        <f>F276</f>
        <v>0</v>
      </c>
    </row>
    <row r="575" spans="1:6" s="1" customFormat="1" ht="33.6" customHeight="1" x14ac:dyDescent="0.25">
      <c r="A575" s="29">
        <v>23020233</v>
      </c>
      <c r="B575" s="30" t="s">
        <v>347</v>
      </c>
      <c r="C575" s="300">
        <f>C270</f>
        <v>0</v>
      </c>
      <c r="D575" s="300">
        <f>D270</f>
        <v>1829054054.0599999</v>
      </c>
      <c r="E575" s="300">
        <f>E270</f>
        <v>2061594595</v>
      </c>
      <c r="F575" s="300">
        <f>F270</f>
        <v>1042027027</v>
      </c>
    </row>
    <row r="576" spans="1:6" s="1" customFormat="1" ht="18.600000000000001" customHeight="1" x14ac:dyDescent="0.25">
      <c r="A576" s="359"/>
      <c r="B576" s="471" t="s">
        <v>7</v>
      </c>
      <c r="C576" s="510">
        <f>SUM(C573:C575)</f>
        <v>0</v>
      </c>
      <c r="D576" s="510">
        <f t="shared" ref="D576:F576" si="71">SUM(D573:D575)</f>
        <v>1829054054.0599999</v>
      </c>
      <c r="E576" s="510">
        <f t="shared" si="71"/>
        <v>2374594595</v>
      </c>
      <c r="F576" s="510">
        <f t="shared" si="71"/>
        <v>1042027027</v>
      </c>
    </row>
    <row r="577" spans="1:6" s="1" customFormat="1" ht="15.75" x14ac:dyDescent="0.25">
      <c r="A577" s="37">
        <v>2303</v>
      </c>
      <c r="B577" s="27" t="s">
        <v>173</v>
      </c>
      <c r="C577" s="499"/>
      <c r="D577" s="499"/>
      <c r="E577" s="499"/>
      <c r="F577" s="499"/>
    </row>
    <row r="578" spans="1:6" s="1" customFormat="1" ht="36.75" customHeight="1" x14ac:dyDescent="0.25">
      <c r="A578" s="37">
        <v>230301</v>
      </c>
      <c r="B578" s="27" t="s">
        <v>174</v>
      </c>
      <c r="C578" s="499"/>
      <c r="D578" s="499"/>
      <c r="E578" s="499"/>
      <c r="F578" s="499"/>
    </row>
    <row r="579" spans="1:6" s="1" customFormat="1" ht="15.75" x14ac:dyDescent="0.25">
      <c r="A579" s="29"/>
      <c r="B579" s="38"/>
      <c r="C579" s="479"/>
      <c r="D579" s="479"/>
      <c r="E579" s="479"/>
      <c r="F579" s="479"/>
    </row>
    <row r="580" spans="1:6" s="1" customFormat="1" ht="15.75" x14ac:dyDescent="0.25">
      <c r="A580" s="37">
        <v>2305</v>
      </c>
      <c r="B580" s="27" t="s">
        <v>71</v>
      </c>
      <c r="C580" s="499"/>
      <c r="D580" s="499"/>
      <c r="E580" s="499"/>
      <c r="F580" s="499"/>
    </row>
    <row r="581" spans="1:6" s="1" customFormat="1" ht="22.5" customHeight="1" x14ac:dyDescent="0.25">
      <c r="A581" s="37">
        <v>230501</v>
      </c>
      <c r="B581" s="27" t="s">
        <v>72</v>
      </c>
      <c r="C581" s="499"/>
      <c r="D581" s="499"/>
      <c r="E581" s="499"/>
      <c r="F581" s="499"/>
    </row>
    <row r="582" spans="1:6" s="1" customFormat="1" ht="19.5" customHeight="1" x14ac:dyDescent="0.25">
      <c r="A582" s="29">
        <v>23050311</v>
      </c>
      <c r="B582" s="30" t="s">
        <v>175</v>
      </c>
      <c r="C582" s="300">
        <f>C271</f>
        <v>0</v>
      </c>
      <c r="D582" s="300">
        <f>D271</f>
        <v>60000000</v>
      </c>
      <c r="E582" s="300">
        <f>E271</f>
        <v>120000000</v>
      </c>
      <c r="F582" s="300">
        <f>F271</f>
        <v>120000000</v>
      </c>
    </row>
    <row r="583" spans="1:6" s="1" customFormat="1" ht="19.5" customHeight="1" x14ac:dyDescent="0.25">
      <c r="A583" s="29">
        <v>23050312</v>
      </c>
      <c r="B583" s="30" t="s">
        <v>176</v>
      </c>
      <c r="C583" s="300">
        <v>0</v>
      </c>
      <c r="D583" s="300">
        <v>0</v>
      </c>
      <c r="E583" s="300">
        <v>0</v>
      </c>
      <c r="F583" s="300">
        <v>0</v>
      </c>
    </row>
    <row r="584" spans="1:6" ht="27" customHeight="1" x14ac:dyDescent="0.25">
      <c r="A584" s="29">
        <v>23050313</v>
      </c>
      <c r="B584" s="30" t="s">
        <v>307</v>
      </c>
      <c r="C584" s="508">
        <f>C278</f>
        <v>0</v>
      </c>
      <c r="D584" s="508">
        <f>D278</f>
        <v>0</v>
      </c>
      <c r="E584" s="508">
        <f>E278</f>
        <v>0</v>
      </c>
      <c r="F584" s="508">
        <f>F278</f>
        <v>3811111111</v>
      </c>
    </row>
    <row r="585" spans="1:6" ht="31.5" customHeight="1" x14ac:dyDescent="0.25">
      <c r="A585" s="29">
        <v>23050314</v>
      </c>
      <c r="B585" s="34" t="s">
        <v>437</v>
      </c>
      <c r="C585" s="508">
        <v>0</v>
      </c>
      <c r="D585" s="508">
        <v>0</v>
      </c>
      <c r="E585" s="508">
        <v>0</v>
      </c>
      <c r="F585" s="508">
        <v>0</v>
      </c>
    </row>
    <row r="586" spans="1:6" s="1" customFormat="1" ht="19.899999999999999" customHeight="1" x14ac:dyDescent="0.25">
      <c r="A586" s="359"/>
      <c r="B586" s="471" t="s">
        <v>7</v>
      </c>
      <c r="C586" s="509">
        <f>SUM(C582:C585)</f>
        <v>0</v>
      </c>
      <c r="D586" s="509">
        <f t="shared" ref="D586:F586" si="72">SUM(D582:D585)</f>
        <v>60000000</v>
      </c>
      <c r="E586" s="509">
        <f t="shared" si="72"/>
        <v>120000000</v>
      </c>
      <c r="F586" s="509">
        <f t="shared" si="72"/>
        <v>3931111111</v>
      </c>
    </row>
    <row r="587" spans="1:6" s="1" customFormat="1" ht="19.899999999999999" customHeight="1" x14ac:dyDescent="0.25">
      <c r="A587" s="359"/>
      <c r="B587" s="472" t="s">
        <v>73</v>
      </c>
      <c r="C587" s="509">
        <f>SUM(C576,C586)</f>
        <v>0</v>
      </c>
      <c r="D587" s="509">
        <f t="shared" ref="D587:F587" si="73">SUM(D576,D586)</f>
        <v>1889054054.0599999</v>
      </c>
      <c r="E587" s="509">
        <f t="shared" si="73"/>
        <v>2494594595</v>
      </c>
      <c r="F587" s="509">
        <f t="shared" si="73"/>
        <v>4973138138</v>
      </c>
    </row>
    <row r="588" spans="1:6" s="10" customFormat="1" ht="24.6" customHeight="1" x14ac:dyDescent="0.35">
      <c r="A588" s="1474" t="s">
        <v>1098</v>
      </c>
      <c r="B588" s="1474"/>
      <c r="C588" s="1474"/>
      <c r="D588" s="1474"/>
      <c r="E588" s="1474"/>
      <c r="F588" s="1474"/>
    </row>
    <row r="589" spans="1:6" s="10" customFormat="1" ht="23.25" customHeight="1" x14ac:dyDescent="0.35">
      <c r="A589" s="1474" t="s">
        <v>129</v>
      </c>
      <c r="B589" s="1474"/>
      <c r="C589" s="1474"/>
      <c r="D589" s="1474"/>
      <c r="E589" s="1474"/>
      <c r="F589" s="1474"/>
    </row>
    <row r="590" spans="1:6" s="11" customFormat="1" ht="21" customHeight="1" x14ac:dyDescent="0.3">
      <c r="A590" s="1474" t="s">
        <v>209</v>
      </c>
      <c r="B590" s="1474"/>
      <c r="C590" s="1474"/>
      <c r="D590" s="1474"/>
      <c r="E590" s="1474"/>
      <c r="F590" s="1474"/>
    </row>
    <row r="591" spans="1:6" s="11" customFormat="1" ht="19.899999999999999" customHeight="1" x14ac:dyDescent="0.3">
      <c r="A591" s="1475" t="s">
        <v>351</v>
      </c>
      <c r="B591" s="1475"/>
      <c r="C591" s="1475"/>
      <c r="D591" s="1475"/>
      <c r="E591" s="1475"/>
      <c r="F591" s="1475"/>
    </row>
    <row r="592" spans="1:6" s="10" customFormat="1" ht="82.5" customHeight="1" x14ac:dyDescent="0.35">
      <c r="A592" s="293" t="s">
        <v>225</v>
      </c>
      <c r="B592" s="294" t="s">
        <v>224</v>
      </c>
      <c r="C592" s="421" t="s">
        <v>1430</v>
      </c>
      <c r="D592" s="421" t="s">
        <v>1431</v>
      </c>
      <c r="E592" s="420" t="s">
        <v>903</v>
      </c>
      <c r="F592" s="460" t="s">
        <v>2951</v>
      </c>
    </row>
    <row r="593" spans="1:6" s="10" customFormat="1" ht="16.899999999999999" customHeight="1" x14ac:dyDescent="0.35">
      <c r="A593" s="293"/>
      <c r="B593" s="294"/>
      <c r="C593" s="425">
        <v>2015</v>
      </c>
      <c r="D593" s="425">
        <v>2016</v>
      </c>
      <c r="E593" s="425">
        <v>2016</v>
      </c>
      <c r="F593" s="474">
        <v>2017</v>
      </c>
    </row>
    <row r="594" spans="1:6" s="10" customFormat="1" ht="19.899999999999999" customHeight="1" x14ac:dyDescent="0.35">
      <c r="A594" s="297">
        <v>1</v>
      </c>
      <c r="B594" s="297">
        <v>2</v>
      </c>
      <c r="C594" s="297">
        <v>3</v>
      </c>
      <c r="D594" s="297">
        <v>4</v>
      </c>
      <c r="E594" s="297">
        <v>5</v>
      </c>
      <c r="F594" s="297">
        <v>6</v>
      </c>
    </row>
    <row r="595" spans="1:6" s="1" customFormat="1" ht="15.75" x14ac:dyDescent="0.25">
      <c r="A595" s="26">
        <v>2301</v>
      </c>
      <c r="B595" s="27" t="s">
        <v>183</v>
      </c>
      <c r="C595" s="498"/>
      <c r="D595" s="498"/>
      <c r="E595" s="498"/>
      <c r="F595" s="498"/>
    </row>
    <row r="596" spans="1:6" s="1" customFormat="1" ht="15.75" x14ac:dyDescent="0.25">
      <c r="A596" s="26">
        <v>230101</v>
      </c>
      <c r="B596" s="27" t="s">
        <v>184</v>
      </c>
      <c r="C596" s="498"/>
      <c r="D596" s="498"/>
      <c r="E596" s="498"/>
      <c r="F596" s="498"/>
    </row>
    <row r="597" spans="1:6" s="1" customFormat="1" ht="15.75" x14ac:dyDescent="0.25">
      <c r="A597" s="29"/>
      <c r="B597" s="30"/>
      <c r="C597" s="300"/>
      <c r="D597" s="300"/>
      <c r="E597" s="300"/>
      <c r="F597" s="300"/>
    </row>
    <row r="598" spans="1:6" s="1" customFormat="1" ht="15.75" x14ac:dyDescent="0.25">
      <c r="A598" s="26">
        <v>2302</v>
      </c>
      <c r="B598" s="27" t="s">
        <v>172</v>
      </c>
      <c r="C598" s="499"/>
      <c r="D598" s="499"/>
      <c r="E598" s="499"/>
      <c r="F598" s="499"/>
    </row>
    <row r="599" spans="1:6" s="1" customFormat="1" ht="32.25" customHeight="1" x14ac:dyDescent="0.25">
      <c r="A599" s="26">
        <v>230201</v>
      </c>
      <c r="B599" s="27" t="s">
        <v>171</v>
      </c>
      <c r="C599" s="499"/>
      <c r="D599" s="499"/>
      <c r="E599" s="499"/>
      <c r="F599" s="499"/>
    </row>
    <row r="600" spans="1:6" s="1" customFormat="1" ht="29.25" customHeight="1" x14ac:dyDescent="0.25">
      <c r="A600" s="29">
        <v>23020234</v>
      </c>
      <c r="B600" s="30" t="s">
        <v>300</v>
      </c>
      <c r="C600" s="362">
        <f>C297</f>
        <v>788038440</v>
      </c>
      <c r="D600" s="362">
        <f>D297</f>
        <v>204953448</v>
      </c>
      <c r="E600" s="362">
        <f>E297</f>
        <v>651800000</v>
      </c>
      <c r="F600" s="362">
        <f>F297</f>
        <v>253000000</v>
      </c>
    </row>
    <row r="601" spans="1:6" s="1" customFormat="1" ht="29.25" customHeight="1" x14ac:dyDescent="0.25">
      <c r="A601" s="29">
        <v>23020235</v>
      </c>
      <c r="B601" s="45" t="s">
        <v>460</v>
      </c>
      <c r="C601" s="508">
        <f>C296</f>
        <v>385096855</v>
      </c>
      <c r="D601" s="508">
        <f>D296</f>
        <v>196507600</v>
      </c>
      <c r="E601" s="508">
        <f>E296</f>
        <v>196507600</v>
      </c>
      <c r="F601" s="508">
        <f>F296</f>
        <v>338000000</v>
      </c>
    </row>
    <row r="602" spans="1:6" s="1" customFormat="1" ht="29.25" customHeight="1" x14ac:dyDescent="0.25">
      <c r="A602" s="29">
        <v>23020236</v>
      </c>
      <c r="B602" s="52" t="s">
        <v>461</v>
      </c>
      <c r="C602" s="508">
        <f t="shared" ref="C602:F603" si="74">C298</f>
        <v>3449930000</v>
      </c>
      <c r="D602" s="508">
        <f t="shared" si="74"/>
        <v>191026112.41</v>
      </c>
      <c r="E602" s="508">
        <f t="shared" si="74"/>
        <v>1405066112</v>
      </c>
      <c r="F602" s="508">
        <f t="shared" si="74"/>
        <v>720000000</v>
      </c>
    </row>
    <row r="603" spans="1:6" s="1" customFormat="1" ht="29.25" customHeight="1" x14ac:dyDescent="0.25">
      <c r="A603" s="29">
        <v>23020237</v>
      </c>
      <c r="B603" s="53" t="s">
        <v>106</v>
      </c>
      <c r="C603" s="508">
        <f t="shared" si="74"/>
        <v>0</v>
      </c>
      <c r="D603" s="508">
        <f t="shared" si="74"/>
        <v>0</v>
      </c>
      <c r="E603" s="508">
        <f t="shared" si="74"/>
        <v>0</v>
      </c>
      <c r="F603" s="508">
        <f t="shared" si="74"/>
        <v>0</v>
      </c>
    </row>
    <row r="604" spans="1:6" s="8" customFormat="1" ht="20.25" customHeight="1" x14ac:dyDescent="0.25">
      <c r="A604" s="357"/>
      <c r="B604" s="471" t="s">
        <v>7</v>
      </c>
      <c r="C604" s="510">
        <f>SUM(C600:C603)</f>
        <v>4623065295</v>
      </c>
      <c r="D604" s="510">
        <f t="shared" ref="D604:F604" si="75">SUM(D600:D603)</f>
        <v>592487160.40999997</v>
      </c>
      <c r="E604" s="510">
        <f t="shared" si="75"/>
        <v>2253373712</v>
      </c>
      <c r="F604" s="510">
        <f t="shared" si="75"/>
        <v>1311000000</v>
      </c>
    </row>
    <row r="605" spans="1:6" s="1" customFormat="1" ht="15.75" x14ac:dyDescent="0.25">
      <c r="A605" s="37">
        <v>2303</v>
      </c>
      <c r="B605" s="27" t="s">
        <v>173</v>
      </c>
      <c r="C605" s="499"/>
      <c r="D605" s="499"/>
      <c r="E605" s="499"/>
      <c r="F605" s="499"/>
    </row>
    <row r="606" spans="1:6" s="1" customFormat="1" ht="21" customHeight="1" x14ac:dyDescent="0.25">
      <c r="A606" s="37">
        <v>230301</v>
      </c>
      <c r="B606" s="27" t="s">
        <v>174</v>
      </c>
      <c r="C606" s="499"/>
      <c r="D606" s="499"/>
      <c r="E606" s="499"/>
      <c r="F606" s="499"/>
    </row>
    <row r="607" spans="1:6" s="1" customFormat="1" ht="15" customHeight="1" x14ac:dyDescent="0.25">
      <c r="A607" s="29"/>
      <c r="B607" s="62"/>
      <c r="C607" s="511"/>
      <c r="D607" s="511"/>
      <c r="E607" s="511"/>
      <c r="F607" s="511"/>
    </row>
    <row r="608" spans="1:6" s="1" customFormat="1" ht="15.75" x14ac:dyDescent="0.25">
      <c r="A608" s="37">
        <v>2305</v>
      </c>
      <c r="B608" s="27" t="s">
        <v>71</v>
      </c>
      <c r="C608" s="499"/>
      <c r="D608" s="499"/>
      <c r="E608" s="499"/>
      <c r="F608" s="499"/>
    </row>
    <row r="609" spans="1:6" s="1" customFormat="1" ht="15.75" x14ac:dyDescent="0.25">
      <c r="A609" s="37">
        <v>230501</v>
      </c>
      <c r="B609" s="27" t="s">
        <v>72</v>
      </c>
      <c r="C609" s="499"/>
      <c r="D609" s="499"/>
      <c r="E609" s="499"/>
      <c r="F609" s="499"/>
    </row>
    <row r="610" spans="1:6" s="1" customFormat="1" ht="31.9" customHeight="1" x14ac:dyDescent="0.25">
      <c r="A610" s="29">
        <v>23050315</v>
      </c>
      <c r="B610" s="45" t="s">
        <v>458</v>
      </c>
      <c r="C610" s="508">
        <f>C301</f>
        <v>366090450</v>
      </c>
      <c r="D610" s="508">
        <f>D301</f>
        <v>90122667.5</v>
      </c>
      <c r="E610" s="508">
        <f>E301</f>
        <v>340122888</v>
      </c>
      <c r="F610" s="508">
        <f>F301</f>
        <v>500000000</v>
      </c>
    </row>
    <row r="611" spans="1:6" ht="31.9" customHeight="1" x14ac:dyDescent="0.25">
      <c r="A611" s="29">
        <v>23050316</v>
      </c>
      <c r="B611" s="45" t="s">
        <v>459</v>
      </c>
      <c r="C611" s="300">
        <f>C300</f>
        <v>563250000</v>
      </c>
      <c r="D611" s="300">
        <f>D300</f>
        <v>110866483</v>
      </c>
      <c r="E611" s="300">
        <f>E300</f>
        <v>365866483</v>
      </c>
      <c r="F611" s="300">
        <f>F300</f>
        <v>0</v>
      </c>
    </row>
    <row r="612" spans="1:6" s="1" customFormat="1" ht="15.75" x14ac:dyDescent="0.25">
      <c r="A612" s="359"/>
      <c r="B612" s="471" t="s">
        <v>7</v>
      </c>
      <c r="C612" s="509">
        <f>SUM(C610:C611)</f>
        <v>929340450</v>
      </c>
      <c r="D612" s="509">
        <f t="shared" ref="D612:F612" si="76">SUM(D610:D611)</f>
        <v>200989150.5</v>
      </c>
      <c r="E612" s="509">
        <f t="shared" si="76"/>
        <v>705989371</v>
      </c>
      <c r="F612" s="509">
        <f t="shared" si="76"/>
        <v>500000000</v>
      </c>
    </row>
    <row r="613" spans="1:6" s="1" customFormat="1" ht="18.75" customHeight="1" x14ac:dyDescent="0.25">
      <c r="A613" s="359"/>
      <c r="B613" s="472" t="s">
        <v>73</v>
      </c>
      <c r="C613" s="509">
        <f>SUM(C604,C612)</f>
        <v>5552405745</v>
      </c>
      <c r="D613" s="509">
        <f t="shared" ref="D613:F613" si="77">SUM(D604,D612)</f>
        <v>793476310.90999997</v>
      </c>
      <c r="E613" s="509">
        <f t="shared" si="77"/>
        <v>2959363083</v>
      </c>
      <c r="F613" s="509">
        <f t="shared" si="77"/>
        <v>1811000000</v>
      </c>
    </row>
    <row r="614" spans="1:6" s="10" customFormat="1" ht="27" customHeight="1" x14ac:dyDescent="0.35">
      <c r="A614" s="1474" t="s">
        <v>1098</v>
      </c>
      <c r="B614" s="1474"/>
      <c r="C614" s="1474"/>
      <c r="D614" s="1474"/>
      <c r="E614" s="1474"/>
      <c r="F614" s="1474"/>
    </row>
    <row r="615" spans="1:6" s="10" customFormat="1" ht="21.75" customHeight="1" x14ac:dyDescent="0.35">
      <c r="A615" s="1474" t="s">
        <v>120</v>
      </c>
      <c r="B615" s="1474"/>
      <c r="C615" s="1474"/>
      <c r="D615" s="1474"/>
      <c r="E615" s="1474"/>
      <c r="F615" s="1474"/>
    </row>
    <row r="616" spans="1:6" s="11" customFormat="1" ht="19.5" customHeight="1" x14ac:dyDescent="0.3">
      <c r="A616" s="1474" t="s">
        <v>205</v>
      </c>
      <c r="B616" s="1474"/>
      <c r="C616" s="1474"/>
      <c r="D616" s="1474"/>
      <c r="E616" s="1474"/>
      <c r="F616" s="1474"/>
    </row>
    <row r="617" spans="1:6" s="11" customFormat="1" ht="21" customHeight="1" x14ac:dyDescent="0.3">
      <c r="A617" s="1475" t="s">
        <v>351</v>
      </c>
      <c r="B617" s="1475"/>
      <c r="C617" s="1475"/>
      <c r="D617" s="1475"/>
      <c r="E617" s="1475"/>
      <c r="F617" s="1475"/>
    </row>
    <row r="618" spans="1:6" s="10" customFormat="1" ht="81.75" customHeight="1" x14ac:dyDescent="0.35">
      <c r="A618" s="293" t="s">
        <v>225</v>
      </c>
      <c r="B618" s="294" t="s">
        <v>224</v>
      </c>
      <c r="C618" s="421" t="s">
        <v>1430</v>
      </c>
      <c r="D618" s="421" t="s">
        <v>1431</v>
      </c>
      <c r="E618" s="420" t="s">
        <v>903</v>
      </c>
      <c r="F618" s="460" t="s">
        <v>2951</v>
      </c>
    </row>
    <row r="619" spans="1:6" s="10" customFormat="1" ht="16.899999999999999" customHeight="1" x14ac:dyDescent="0.35">
      <c r="A619" s="293"/>
      <c r="B619" s="294"/>
      <c r="C619" s="425">
        <v>2015</v>
      </c>
      <c r="D619" s="425">
        <v>2016</v>
      </c>
      <c r="E619" s="425">
        <v>2016</v>
      </c>
      <c r="F619" s="474">
        <v>2017</v>
      </c>
    </row>
    <row r="620" spans="1:6" s="10" customFormat="1" ht="19.899999999999999" customHeight="1" x14ac:dyDescent="0.35">
      <c r="A620" s="297">
        <v>1</v>
      </c>
      <c r="B620" s="297">
        <v>2</v>
      </c>
      <c r="C620" s="297">
        <v>3</v>
      </c>
      <c r="D620" s="297">
        <v>4</v>
      </c>
      <c r="E620" s="297">
        <v>5</v>
      </c>
      <c r="F620" s="297">
        <v>6</v>
      </c>
    </row>
    <row r="621" spans="1:6" s="1" customFormat="1" ht="15.75" x14ac:dyDescent="0.25">
      <c r="A621" s="26">
        <v>2301</v>
      </c>
      <c r="B621" s="27" t="s">
        <v>183</v>
      </c>
      <c r="C621" s="498"/>
      <c r="D621" s="498"/>
      <c r="E621" s="498"/>
      <c r="F621" s="498"/>
    </row>
    <row r="622" spans="1:6" s="1" customFormat="1" ht="15.75" x14ac:dyDescent="0.25">
      <c r="A622" s="26">
        <v>230101</v>
      </c>
      <c r="B622" s="27" t="s">
        <v>184</v>
      </c>
      <c r="C622" s="498"/>
      <c r="D622" s="498"/>
      <c r="E622" s="498"/>
      <c r="F622" s="498"/>
    </row>
    <row r="623" spans="1:6" s="1" customFormat="1" ht="14.45" customHeight="1" x14ac:dyDescent="0.25">
      <c r="A623" s="29"/>
      <c r="B623" s="30"/>
      <c r="C623" s="300"/>
      <c r="D623" s="300"/>
      <c r="E623" s="300"/>
      <c r="F623" s="300"/>
    </row>
    <row r="624" spans="1:6" s="1" customFormat="1" ht="18.75" customHeight="1" x14ac:dyDescent="0.25">
      <c r="A624" s="26">
        <v>2302</v>
      </c>
      <c r="B624" s="27" t="s">
        <v>172</v>
      </c>
      <c r="C624" s="499"/>
      <c r="D624" s="499"/>
      <c r="E624" s="499"/>
      <c r="F624" s="499"/>
    </row>
    <row r="625" spans="1:6" s="1" customFormat="1" ht="33.75" customHeight="1" x14ac:dyDescent="0.25">
      <c r="A625" s="26">
        <v>230201</v>
      </c>
      <c r="B625" s="27" t="s">
        <v>171</v>
      </c>
      <c r="C625" s="499"/>
      <c r="D625" s="499"/>
      <c r="E625" s="499"/>
      <c r="F625" s="499"/>
    </row>
    <row r="626" spans="1:6" s="1" customFormat="1" ht="13.15" customHeight="1" x14ac:dyDescent="0.25">
      <c r="A626" s="29"/>
      <c r="B626" s="30"/>
      <c r="C626" s="368"/>
      <c r="D626" s="368"/>
      <c r="E626" s="508"/>
      <c r="F626" s="508"/>
    </row>
    <row r="627" spans="1:6" s="1" customFormat="1" ht="15.75" x14ac:dyDescent="0.25">
      <c r="A627" s="37">
        <v>2303</v>
      </c>
      <c r="B627" s="27" t="s">
        <v>173</v>
      </c>
      <c r="C627" s="499"/>
      <c r="D627" s="499"/>
      <c r="E627" s="499"/>
      <c r="F627" s="499"/>
    </row>
    <row r="628" spans="1:6" s="1" customFormat="1" ht="15.75" customHeight="1" x14ac:dyDescent="0.25">
      <c r="A628" s="37">
        <v>230301</v>
      </c>
      <c r="B628" s="27" t="s">
        <v>174</v>
      </c>
      <c r="C628" s="499"/>
      <c r="D628" s="499"/>
      <c r="E628" s="499"/>
      <c r="F628" s="499"/>
    </row>
    <row r="629" spans="1:6" s="1" customFormat="1" ht="15.75" x14ac:dyDescent="0.25">
      <c r="A629" s="29"/>
      <c r="B629" s="38"/>
      <c r="C629" s="479"/>
      <c r="D629" s="479"/>
      <c r="E629" s="479"/>
      <c r="F629" s="479"/>
    </row>
    <row r="630" spans="1:6" s="1" customFormat="1" ht="15.75" x14ac:dyDescent="0.25">
      <c r="A630" s="37">
        <v>2305</v>
      </c>
      <c r="B630" s="27" t="s">
        <v>71</v>
      </c>
      <c r="C630" s="499"/>
      <c r="D630" s="499"/>
      <c r="E630" s="499"/>
      <c r="F630" s="499"/>
    </row>
    <row r="631" spans="1:6" s="1" customFormat="1" ht="15.75" x14ac:dyDescent="0.25">
      <c r="A631" s="37">
        <v>230501</v>
      </c>
      <c r="B631" s="27" t="s">
        <v>72</v>
      </c>
      <c r="C631" s="499"/>
      <c r="D631" s="499"/>
      <c r="E631" s="499"/>
      <c r="F631" s="499"/>
    </row>
    <row r="632" spans="1:6" s="1" customFormat="1" ht="21.75" customHeight="1" x14ac:dyDescent="0.25">
      <c r="A632" s="29">
        <v>23050317</v>
      </c>
      <c r="B632" s="402" t="s">
        <v>1423</v>
      </c>
      <c r="C632" s="300">
        <f t="shared" ref="C632:F633" si="78">C320</f>
        <v>3251400000</v>
      </c>
      <c r="D632" s="300">
        <f t="shared" si="78"/>
        <v>6102279000</v>
      </c>
      <c r="E632" s="300">
        <f t="shared" si="78"/>
        <v>6102279000</v>
      </c>
      <c r="F632" s="300">
        <f t="shared" si="78"/>
        <v>6200000000</v>
      </c>
    </row>
    <row r="633" spans="1:6" s="1" customFormat="1" ht="21.75" customHeight="1" x14ac:dyDescent="0.25">
      <c r="A633" s="29">
        <v>23050318</v>
      </c>
      <c r="B633" s="30" t="s">
        <v>21</v>
      </c>
      <c r="C633" s="300">
        <f t="shared" si="78"/>
        <v>52967100</v>
      </c>
      <c r="D633" s="300">
        <f t="shared" si="78"/>
        <v>134245168</v>
      </c>
      <c r="E633" s="300">
        <f t="shared" si="78"/>
        <v>169616000</v>
      </c>
      <c r="F633" s="300">
        <f t="shared" si="78"/>
        <v>90000000</v>
      </c>
    </row>
    <row r="634" spans="1:6" s="1" customFormat="1" ht="31.5" customHeight="1" x14ac:dyDescent="0.25">
      <c r="A634" s="29">
        <v>23050319</v>
      </c>
      <c r="B634" s="30" t="s">
        <v>318</v>
      </c>
      <c r="C634" s="300">
        <f>C324</f>
        <v>5364000</v>
      </c>
      <c r="D634" s="300">
        <f>D324</f>
        <v>0</v>
      </c>
      <c r="E634" s="300">
        <f>E324</f>
        <v>22000000</v>
      </c>
      <c r="F634" s="300">
        <f>F324</f>
        <v>22000000</v>
      </c>
    </row>
    <row r="635" spans="1:6" s="1" customFormat="1" ht="20.25" customHeight="1" x14ac:dyDescent="0.25">
      <c r="A635" s="29">
        <v>23050320</v>
      </c>
      <c r="B635" s="30" t="s">
        <v>208</v>
      </c>
      <c r="C635" s="300">
        <f t="shared" ref="C635:F636" si="79">C322</f>
        <v>22488456</v>
      </c>
      <c r="D635" s="300">
        <f t="shared" si="79"/>
        <v>0</v>
      </c>
      <c r="E635" s="300">
        <f t="shared" si="79"/>
        <v>20000000</v>
      </c>
      <c r="F635" s="300">
        <f t="shared" si="79"/>
        <v>20000000</v>
      </c>
    </row>
    <row r="636" spans="1:6" s="1" customFormat="1" ht="21" customHeight="1" x14ac:dyDescent="0.25">
      <c r="A636" s="29">
        <v>23050321</v>
      </c>
      <c r="B636" s="55" t="s">
        <v>22</v>
      </c>
      <c r="C636" s="300">
        <f t="shared" si="79"/>
        <v>1805257500</v>
      </c>
      <c r="D636" s="300">
        <f t="shared" si="79"/>
        <v>0</v>
      </c>
      <c r="E636" s="300">
        <f t="shared" si="79"/>
        <v>250000000</v>
      </c>
      <c r="F636" s="300">
        <f t="shared" si="79"/>
        <v>0</v>
      </c>
    </row>
    <row r="637" spans="1:6" s="1" customFormat="1" ht="20.25" customHeight="1" x14ac:dyDescent="0.25">
      <c r="A637" s="29">
        <v>23050322</v>
      </c>
      <c r="B637" s="55" t="s">
        <v>186</v>
      </c>
      <c r="C637" s="361">
        <f t="shared" ref="C637:F638" si="80">C316</f>
        <v>0</v>
      </c>
      <c r="D637" s="361">
        <f t="shared" si="80"/>
        <v>0</v>
      </c>
      <c r="E637" s="361">
        <f t="shared" si="80"/>
        <v>0</v>
      </c>
      <c r="F637" s="361">
        <f t="shared" si="80"/>
        <v>5000000</v>
      </c>
    </row>
    <row r="638" spans="1:6" s="1" customFormat="1" ht="20.25" customHeight="1" x14ac:dyDescent="0.25">
      <c r="A638" s="29">
        <v>23050323</v>
      </c>
      <c r="B638" s="55" t="s">
        <v>27</v>
      </c>
      <c r="C638" s="361">
        <f t="shared" si="80"/>
        <v>7934128488</v>
      </c>
      <c r="D638" s="361">
        <f t="shared" si="80"/>
        <v>6882586840</v>
      </c>
      <c r="E638" s="361">
        <f t="shared" si="80"/>
        <v>8000000000</v>
      </c>
      <c r="F638" s="361">
        <f t="shared" si="80"/>
        <v>7500000000</v>
      </c>
    </row>
    <row r="639" spans="1:6" ht="18" customHeight="1" x14ac:dyDescent="0.25">
      <c r="A639" s="29">
        <v>23050324</v>
      </c>
      <c r="B639" s="45" t="s">
        <v>660</v>
      </c>
      <c r="C639" s="479">
        <f t="shared" ref="C639:F641" si="81">C329</f>
        <v>0</v>
      </c>
      <c r="D639" s="479">
        <f t="shared" si="81"/>
        <v>385310547.16000003</v>
      </c>
      <c r="E639" s="479">
        <f t="shared" si="81"/>
        <v>340000000</v>
      </c>
      <c r="F639" s="479">
        <f t="shared" si="81"/>
        <v>385311019</v>
      </c>
    </row>
    <row r="640" spans="1:6" ht="18" customHeight="1" x14ac:dyDescent="0.25">
      <c r="A640" s="29">
        <v>23050325</v>
      </c>
      <c r="B640" s="45" t="s">
        <v>637</v>
      </c>
      <c r="C640" s="479">
        <f t="shared" si="81"/>
        <v>0</v>
      </c>
      <c r="D640" s="479">
        <f t="shared" si="81"/>
        <v>0</v>
      </c>
      <c r="E640" s="479">
        <f t="shared" si="81"/>
        <v>209889504</v>
      </c>
      <c r="F640" s="479">
        <f t="shared" si="81"/>
        <v>200349072</v>
      </c>
    </row>
    <row r="641" spans="1:6" ht="34.5" customHeight="1" x14ac:dyDescent="0.25">
      <c r="A641" s="29">
        <v>23050326</v>
      </c>
      <c r="B641" s="45" t="s">
        <v>761</v>
      </c>
      <c r="C641" s="479">
        <f t="shared" si="81"/>
        <v>0</v>
      </c>
      <c r="D641" s="479">
        <f t="shared" si="81"/>
        <v>0</v>
      </c>
      <c r="E641" s="479">
        <f t="shared" si="81"/>
        <v>472500000</v>
      </c>
      <c r="F641" s="479">
        <f t="shared" si="81"/>
        <v>562500000</v>
      </c>
    </row>
    <row r="642" spans="1:6" ht="19.5" customHeight="1" x14ac:dyDescent="0.25">
      <c r="A642" s="29">
        <v>23050327</v>
      </c>
      <c r="B642" s="30" t="s">
        <v>981</v>
      </c>
      <c r="C642" s="479">
        <f>C325</f>
        <v>0</v>
      </c>
      <c r="D642" s="479">
        <f>D325</f>
        <v>104639762</v>
      </c>
      <c r="E642" s="479">
        <f>E325</f>
        <v>120000000</v>
      </c>
      <c r="F642" s="479">
        <f>F325</f>
        <v>100000000</v>
      </c>
    </row>
    <row r="643" spans="1:6" ht="24.75" customHeight="1" x14ac:dyDescent="0.25">
      <c r="A643" s="29">
        <v>23050328</v>
      </c>
      <c r="B643" s="298" t="s">
        <v>946</v>
      </c>
      <c r="C643" s="479">
        <f>C332</f>
        <v>0</v>
      </c>
      <c r="D643" s="479">
        <f>D332</f>
        <v>569165888</v>
      </c>
      <c r="E643" s="479">
        <f>E332</f>
        <v>1234582944</v>
      </c>
      <c r="F643" s="479">
        <f>F332</f>
        <v>5916247332</v>
      </c>
    </row>
    <row r="644" spans="1:6" s="1" customFormat="1" ht="19.899999999999999" customHeight="1" x14ac:dyDescent="0.25">
      <c r="A644" s="359"/>
      <c r="B644" s="471" t="s">
        <v>7</v>
      </c>
      <c r="C644" s="509">
        <f>SUM(C632:C643)</f>
        <v>13071605544</v>
      </c>
      <c r="D644" s="509">
        <f t="shared" ref="D644:F644" si="82">SUM(D632:D643)</f>
        <v>14178227205.16</v>
      </c>
      <c r="E644" s="509">
        <f t="shared" si="82"/>
        <v>16940867448</v>
      </c>
      <c r="F644" s="509">
        <f t="shared" si="82"/>
        <v>21001407423</v>
      </c>
    </row>
    <row r="645" spans="1:6" s="1" customFormat="1" ht="19.899999999999999" customHeight="1" x14ac:dyDescent="0.25">
      <c r="A645" s="359"/>
      <c r="B645" s="472" t="s">
        <v>73</v>
      </c>
      <c r="C645" s="509">
        <f t="shared" ref="C645" si="83">SUM(C644)</f>
        <v>13071605544</v>
      </c>
      <c r="D645" s="509">
        <f t="shared" ref="D645:F645" si="84">SUM(D644)</f>
        <v>14178227205.16</v>
      </c>
      <c r="E645" s="509">
        <f t="shared" si="84"/>
        <v>16940867448</v>
      </c>
      <c r="F645" s="509">
        <f t="shared" si="84"/>
        <v>21001407423</v>
      </c>
    </row>
    <row r="646" spans="1:6" s="10" customFormat="1" ht="26.45" customHeight="1" x14ac:dyDescent="0.35">
      <c r="A646" s="1474" t="s">
        <v>1098</v>
      </c>
      <c r="B646" s="1474"/>
      <c r="C646" s="1474"/>
      <c r="D646" s="1474"/>
      <c r="E646" s="1474"/>
      <c r="F646" s="1474"/>
    </row>
    <row r="647" spans="1:6" s="10" customFormat="1" ht="22.5" customHeight="1" x14ac:dyDescent="0.35">
      <c r="A647" s="1477" t="s">
        <v>121</v>
      </c>
      <c r="B647" s="1477"/>
      <c r="C647" s="1477"/>
      <c r="D647" s="1477"/>
      <c r="E647" s="1477"/>
      <c r="F647" s="1477"/>
    </row>
    <row r="648" spans="1:6" s="11" customFormat="1" ht="19.5" customHeight="1" x14ac:dyDescent="0.3">
      <c r="A648" s="1477" t="s">
        <v>1448</v>
      </c>
      <c r="B648" s="1477"/>
      <c r="C648" s="1477"/>
      <c r="D648" s="1477"/>
      <c r="E648" s="1477"/>
      <c r="F648" s="1477"/>
    </row>
    <row r="649" spans="1:6" s="11" customFormat="1" ht="23.25" customHeight="1" x14ac:dyDescent="0.3">
      <c r="A649" s="1475" t="s">
        <v>351</v>
      </c>
      <c r="B649" s="1475"/>
      <c r="C649" s="1475"/>
      <c r="D649" s="1475"/>
      <c r="E649" s="1475"/>
      <c r="F649" s="1475"/>
    </row>
    <row r="650" spans="1:6" s="10" customFormat="1" ht="84" customHeight="1" x14ac:dyDescent="0.35">
      <c r="A650" s="293" t="s">
        <v>225</v>
      </c>
      <c r="B650" s="294" t="s">
        <v>224</v>
      </c>
      <c r="C650" s="421" t="s">
        <v>1430</v>
      </c>
      <c r="D650" s="421" t="s">
        <v>1431</v>
      </c>
      <c r="E650" s="420" t="s">
        <v>903</v>
      </c>
      <c r="F650" s="460" t="s">
        <v>2951</v>
      </c>
    </row>
    <row r="651" spans="1:6" s="10" customFormat="1" ht="16.899999999999999" customHeight="1" x14ac:dyDescent="0.35">
      <c r="A651" s="293"/>
      <c r="B651" s="294"/>
      <c r="C651" s="425">
        <v>2015</v>
      </c>
      <c r="D651" s="425">
        <v>2016</v>
      </c>
      <c r="E651" s="425">
        <v>2016</v>
      </c>
      <c r="F651" s="474">
        <v>2017</v>
      </c>
    </row>
    <row r="652" spans="1:6" s="10" customFormat="1" ht="19.899999999999999" customHeight="1" x14ac:dyDescent="0.35">
      <c r="A652" s="297">
        <v>1</v>
      </c>
      <c r="B652" s="297">
        <v>2</v>
      </c>
      <c r="C652" s="297">
        <v>3</v>
      </c>
      <c r="D652" s="297">
        <v>4</v>
      </c>
      <c r="E652" s="297">
        <v>5</v>
      </c>
      <c r="F652" s="297">
        <v>6</v>
      </c>
    </row>
    <row r="653" spans="1:6" s="1" customFormat="1" ht="15.75" x14ac:dyDescent="0.25">
      <c r="A653" s="26">
        <v>2301</v>
      </c>
      <c r="B653" s="27" t="s">
        <v>183</v>
      </c>
      <c r="C653" s="498"/>
      <c r="D653" s="498"/>
      <c r="E653" s="498"/>
      <c r="F653" s="498"/>
    </row>
    <row r="654" spans="1:6" s="1" customFormat="1" ht="15.75" x14ac:dyDescent="0.25">
      <c r="A654" s="26">
        <v>230101</v>
      </c>
      <c r="B654" s="27" t="s">
        <v>184</v>
      </c>
      <c r="C654" s="498"/>
      <c r="D654" s="498"/>
      <c r="E654" s="498"/>
      <c r="F654" s="498"/>
    </row>
    <row r="655" spans="1:6" s="1" customFormat="1" ht="15.75" x14ac:dyDescent="0.25">
      <c r="A655" s="29"/>
      <c r="B655" s="30"/>
      <c r="C655" s="300"/>
      <c r="D655" s="300"/>
      <c r="E655" s="300"/>
      <c r="F655" s="300"/>
    </row>
    <row r="656" spans="1:6" s="1" customFormat="1" ht="15.75" x14ac:dyDescent="0.25">
      <c r="A656" s="26">
        <v>2302</v>
      </c>
      <c r="B656" s="27" t="s">
        <v>172</v>
      </c>
      <c r="C656" s="499"/>
      <c r="D656" s="499"/>
      <c r="E656" s="499"/>
      <c r="F656" s="499"/>
    </row>
    <row r="657" spans="1:6" s="1" customFormat="1" ht="30.75" customHeight="1" x14ac:dyDescent="0.25">
      <c r="A657" s="26">
        <v>230201</v>
      </c>
      <c r="B657" s="27" t="s">
        <v>171</v>
      </c>
      <c r="C657" s="499"/>
      <c r="D657" s="499"/>
      <c r="E657" s="499"/>
      <c r="F657" s="499"/>
    </row>
    <row r="658" spans="1:6" s="1" customFormat="1" ht="15.75" x14ac:dyDescent="0.25">
      <c r="A658" s="29"/>
      <c r="B658" s="30"/>
      <c r="C658" s="368"/>
      <c r="D658" s="368"/>
      <c r="E658" s="508"/>
      <c r="F658" s="508"/>
    </row>
    <row r="659" spans="1:6" s="1" customFormat="1" ht="15.75" x14ac:dyDescent="0.25">
      <c r="A659" s="37">
        <v>2303</v>
      </c>
      <c r="B659" s="27" t="s">
        <v>173</v>
      </c>
      <c r="C659" s="499"/>
      <c r="D659" s="499"/>
      <c r="E659" s="499"/>
      <c r="F659" s="499"/>
    </row>
    <row r="660" spans="1:6" s="1" customFormat="1" ht="15.75" customHeight="1" x14ac:dyDescent="0.25">
      <c r="A660" s="37">
        <v>230301</v>
      </c>
      <c r="B660" s="27" t="s">
        <v>174</v>
      </c>
      <c r="C660" s="499"/>
      <c r="D660" s="499"/>
      <c r="E660" s="499"/>
      <c r="F660" s="499"/>
    </row>
    <row r="661" spans="1:6" s="1" customFormat="1" ht="15.75" x14ac:dyDescent="0.25">
      <c r="A661" s="29"/>
      <c r="B661" s="38"/>
      <c r="C661" s="479"/>
      <c r="D661" s="479"/>
      <c r="E661" s="479"/>
      <c r="F661" s="479"/>
    </row>
    <row r="662" spans="1:6" s="1" customFormat="1" ht="15.75" x14ac:dyDescent="0.25">
      <c r="A662" s="37">
        <v>2305</v>
      </c>
      <c r="B662" s="27" t="s">
        <v>71</v>
      </c>
      <c r="C662" s="499"/>
      <c r="D662" s="499"/>
      <c r="E662" s="499"/>
      <c r="F662" s="499"/>
    </row>
    <row r="663" spans="1:6" s="1" customFormat="1" ht="15.75" x14ac:dyDescent="0.25">
      <c r="A663" s="37">
        <v>230501</v>
      </c>
      <c r="B663" s="27" t="s">
        <v>72</v>
      </c>
      <c r="C663" s="499"/>
      <c r="D663" s="499"/>
      <c r="E663" s="499"/>
      <c r="F663" s="499"/>
    </row>
    <row r="664" spans="1:6" ht="25.5" customHeight="1" x14ac:dyDescent="0.25">
      <c r="A664" s="29">
        <v>23050329</v>
      </c>
      <c r="B664" s="396" t="s">
        <v>1449</v>
      </c>
      <c r="C664" s="480">
        <v>0</v>
      </c>
      <c r="D664" s="480">
        <v>0</v>
      </c>
      <c r="E664" s="480">
        <v>0</v>
      </c>
      <c r="F664" s="480">
        <v>399606088</v>
      </c>
    </row>
    <row r="665" spans="1:6" ht="19.5" customHeight="1" x14ac:dyDescent="0.25">
      <c r="A665" s="359"/>
      <c r="B665" s="472" t="s">
        <v>7</v>
      </c>
      <c r="C665" s="510">
        <f>SUM(C664)</f>
        <v>0</v>
      </c>
      <c r="D665" s="510">
        <f t="shared" ref="D665:F665" si="85">SUM(D664)</f>
        <v>0</v>
      </c>
      <c r="E665" s="510">
        <f t="shared" si="85"/>
        <v>0</v>
      </c>
      <c r="F665" s="510">
        <f t="shared" si="85"/>
        <v>399606088</v>
      </c>
    </row>
    <row r="666" spans="1:6" s="1" customFormat="1" ht="21.6" customHeight="1" x14ac:dyDescent="0.25">
      <c r="A666" s="359"/>
      <c r="B666" s="472" t="s">
        <v>73</v>
      </c>
      <c r="C666" s="509">
        <f>SUM(C665)</f>
        <v>0</v>
      </c>
      <c r="D666" s="509">
        <f t="shared" ref="D666:F666" si="86">SUM(D665)</f>
        <v>0</v>
      </c>
      <c r="E666" s="509">
        <f t="shared" si="86"/>
        <v>0</v>
      </c>
      <c r="F666" s="509">
        <f t="shared" si="86"/>
        <v>399606088</v>
      </c>
    </row>
    <row r="667" spans="1:6" s="10" customFormat="1" ht="27" customHeight="1" x14ac:dyDescent="0.35">
      <c r="A667" s="1474" t="s">
        <v>1098</v>
      </c>
      <c r="B667" s="1474"/>
      <c r="C667" s="1474"/>
      <c r="D667" s="1474"/>
      <c r="E667" s="1474"/>
      <c r="F667" s="1474"/>
    </row>
    <row r="668" spans="1:6" s="11" customFormat="1" ht="26.25" customHeight="1" x14ac:dyDescent="0.3">
      <c r="A668" s="1475" t="s">
        <v>350</v>
      </c>
      <c r="B668" s="1475"/>
      <c r="C668" s="1475"/>
      <c r="D668" s="1475"/>
      <c r="E668" s="1475"/>
      <c r="F668" s="1475"/>
    </row>
    <row r="669" spans="1:6" s="1" customFormat="1" ht="26.25" customHeight="1" x14ac:dyDescent="0.25">
      <c r="A669" s="1476" t="s">
        <v>42</v>
      </c>
      <c r="B669" s="1476"/>
      <c r="C669" s="1476"/>
      <c r="D669" s="1476"/>
      <c r="E669" s="1476"/>
      <c r="F669" s="1476"/>
    </row>
    <row r="670" spans="1:6" s="10" customFormat="1" ht="79.5" customHeight="1" x14ac:dyDescent="0.35">
      <c r="A670" s="293" t="s">
        <v>346</v>
      </c>
      <c r="B670" s="294" t="s">
        <v>224</v>
      </c>
      <c r="C670" s="421" t="s">
        <v>1430</v>
      </c>
      <c r="D670" s="421" t="s">
        <v>1431</v>
      </c>
      <c r="E670" s="420" t="s">
        <v>903</v>
      </c>
      <c r="F670" s="460" t="s">
        <v>2951</v>
      </c>
    </row>
    <row r="671" spans="1:6" s="10" customFormat="1" ht="16.899999999999999" customHeight="1" x14ac:dyDescent="0.35">
      <c r="A671" s="293"/>
      <c r="B671" s="294"/>
      <c r="C671" s="425">
        <v>2015</v>
      </c>
      <c r="D671" s="425">
        <v>2016</v>
      </c>
      <c r="E671" s="425">
        <v>2016</v>
      </c>
      <c r="F671" s="474">
        <v>2017</v>
      </c>
    </row>
    <row r="672" spans="1:6" s="10" customFormat="1" ht="19.899999999999999" customHeight="1" x14ac:dyDescent="0.35">
      <c r="A672" s="297">
        <v>1</v>
      </c>
      <c r="B672" s="297">
        <v>2</v>
      </c>
      <c r="C672" s="297">
        <v>3</v>
      </c>
      <c r="D672" s="297">
        <v>4</v>
      </c>
      <c r="E672" s="297">
        <v>5</v>
      </c>
      <c r="F672" s="297">
        <v>6</v>
      </c>
    </row>
    <row r="673" spans="1:6" ht="25.5" customHeight="1" x14ac:dyDescent="0.25">
      <c r="A673" s="531" t="s">
        <v>185</v>
      </c>
      <c r="B673" s="68" t="s">
        <v>69</v>
      </c>
      <c r="C673" s="512">
        <f>C445</f>
        <v>75595754</v>
      </c>
      <c r="D673" s="512">
        <f>D445</f>
        <v>45940757</v>
      </c>
      <c r="E673" s="512">
        <f>E445</f>
        <v>100000000</v>
      </c>
      <c r="F673" s="512">
        <f>F445</f>
        <v>180000000</v>
      </c>
    </row>
    <row r="674" spans="1:6" s="1" customFormat="1" ht="37.5" customHeight="1" x14ac:dyDescent="0.25">
      <c r="A674" s="532" t="s">
        <v>135</v>
      </c>
      <c r="B674" s="73" t="s">
        <v>114</v>
      </c>
      <c r="C674" s="503">
        <f>C482</f>
        <v>18986123</v>
      </c>
      <c r="D674" s="503">
        <f>D482</f>
        <v>425000</v>
      </c>
      <c r="E674" s="503">
        <f>E482</f>
        <v>35000000</v>
      </c>
      <c r="F674" s="503">
        <f>F482</f>
        <v>1420000000</v>
      </c>
    </row>
    <row r="675" spans="1:6" s="1" customFormat="1" ht="27.75" customHeight="1" x14ac:dyDescent="0.25">
      <c r="A675" s="532" t="s">
        <v>139</v>
      </c>
      <c r="B675" s="75" t="s">
        <v>117</v>
      </c>
      <c r="C675" s="503">
        <f>C505</f>
        <v>0</v>
      </c>
      <c r="D675" s="503">
        <f>D505</f>
        <v>0</v>
      </c>
      <c r="E675" s="503">
        <f>E505</f>
        <v>7411492621</v>
      </c>
      <c r="F675" s="503">
        <f>F505</f>
        <v>7472365381</v>
      </c>
    </row>
    <row r="676" spans="1:6" s="1" customFormat="1" ht="40.5" customHeight="1" x14ac:dyDescent="0.25">
      <c r="A676" s="532" t="s">
        <v>142</v>
      </c>
      <c r="B676" s="73" t="s">
        <v>60</v>
      </c>
      <c r="C676" s="503">
        <f>C539</f>
        <v>1170000</v>
      </c>
      <c r="D676" s="503">
        <f>D539</f>
        <v>1500000</v>
      </c>
      <c r="E676" s="503">
        <f>E539</f>
        <v>2693192847</v>
      </c>
      <c r="F676" s="503">
        <f>F539</f>
        <v>4852630533</v>
      </c>
    </row>
    <row r="677" spans="1:6" s="1" customFormat="1" ht="27.75" customHeight="1" x14ac:dyDescent="0.25">
      <c r="A677" s="532" t="s">
        <v>143</v>
      </c>
      <c r="B677" s="73" t="s">
        <v>56</v>
      </c>
      <c r="C677" s="503">
        <f>C560</f>
        <v>0</v>
      </c>
      <c r="D677" s="503">
        <f>D560</f>
        <v>0</v>
      </c>
      <c r="E677" s="503">
        <f>E560</f>
        <v>10429150</v>
      </c>
      <c r="F677" s="503">
        <f>F560</f>
        <v>0</v>
      </c>
    </row>
    <row r="678" spans="1:6" s="1" customFormat="1" ht="35.25" customHeight="1" x14ac:dyDescent="0.25">
      <c r="A678" s="532" t="s">
        <v>152</v>
      </c>
      <c r="B678" s="72" t="s">
        <v>128</v>
      </c>
      <c r="C678" s="419">
        <f>C587</f>
        <v>0</v>
      </c>
      <c r="D678" s="419">
        <f>D587</f>
        <v>1889054054.0599999</v>
      </c>
      <c r="E678" s="419">
        <f>E587</f>
        <v>2494594595</v>
      </c>
      <c r="F678" s="419">
        <f>F587</f>
        <v>4973138138</v>
      </c>
    </row>
    <row r="679" spans="1:6" s="1" customFormat="1" ht="39.75" customHeight="1" x14ac:dyDescent="0.25">
      <c r="A679" s="532" t="s">
        <v>188</v>
      </c>
      <c r="B679" s="72" t="s">
        <v>129</v>
      </c>
      <c r="C679" s="419">
        <f>C613</f>
        <v>5552405745</v>
      </c>
      <c r="D679" s="419">
        <f>D613</f>
        <v>793476310.90999997</v>
      </c>
      <c r="E679" s="419">
        <f>E613</f>
        <v>2959363083</v>
      </c>
      <c r="F679" s="419">
        <f>F613</f>
        <v>1811000000</v>
      </c>
    </row>
    <row r="680" spans="1:6" s="1" customFormat="1" ht="24.75" customHeight="1" x14ac:dyDescent="0.25">
      <c r="A680" s="532" t="s">
        <v>153</v>
      </c>
      <c r="B680" s="74" t="s">
        <v>120</v>
      </c>
      <c r="C680" s="503">
        <f>C645</f>
        <v>13071605544</v>
      </c>
      <c r="D680" s="503">
        <f>D645</f>
        <v>14178227205.16</v>
      </c>
      <c r="E680" s="503">
        <f>E645</f>
        <v>16940867448</v>
      </c>
      <c r="F680" s="503">
        <f>F645</f>
        <v>21001407423</v>
      </c>
    </row>
    <row r="681" spans="1:6" s="127" customFormat="1" ht="24.75" customHeight="1" x14ac:dyDescent="0.25">
      <c r="A681" s="532" t="s">
        <v>154</v>
      </c>
      <c r="B681" s="74" t="s">
        <v>121</v>
      </c>
      <c r="C681" s="419">
        <f>C666</f>
        <v>0</v>
      </c>
      <c r="D681" s="419">
        <f t="shared" ref="D681:F681" si="87">D666</f>
        <v>0</v>
      </c>
      <c r="E681" s="419">
        <f t="shared" si="87"/>
        <v>0</v>
      </c>
      <c r="F681" s="419">
        <f t="shared" si="87"/>
        <v>399606088</v>
      </c>
    </row>
    <row r="682" spans="1:6" s="1" customFormat="1" ht="34.5" customHeight="1" x14ac:dyDescent="0.25">
      <c r="A682" s="49"/>
      <c r="B682" s="315" t="s">
        <v>335</v>
      </c>
      <c r="C682" s="503">
        <f>SUM(C673:C681)</f>
        <v>18719763166</v>
      </c>
      <c r="D682" s="503">
        <f t="shared" ref="D682:F682" si="88">SUM(D673:D681)</f>
        <v>16908623327.129999</v>
      </c>
      <c r="E682" s="503">
        <f t="shared" si="88"/>
        <v>32644939744</v>
      </c>
      <c r="F682" s="503">
        <f t="shared" si="88"/>
        <v>42110147563</v>
      </c>
    </row>
  </sheetData>
  <sheetProtection selectLockedCells="1"/>
  <mergeCells count="104">
    <mergeCell ref="A1:F1"/>
    <mergeCell ref="A2:F2"/>
    <mergeCell ref="A3:F3"/>
    <mergeCell ref="A4:F4"/>
    <mergeCell ref="A21:F21"/>
    <mergeCell ref="A646:F646"/>
    <mergeCell ref="A647:F647"/>
    <mergeCell ref="A648:F648"/>
    <mergeCell ref="A649:F649"/>
    <mergeCell ref="A22:F22"/>
    <mergeCell ref="A23:F23"/>
    <mergeCell ref="A24:F24"/>
    <mergeCell ref="A563:F563"/>
    <mergeCell ref="A564:F564"/>
    <mergeCell ref="A588:F588"/>
    <mergeCell ref="A589:F589"/>
    <mergeCell ref="A590:F590"/>
    <mergeCell ref="A45:F45"/>
    <mergeCell ref="A46:F46"/>
    <mergeCell ref="A47:F47"/>
    <mergeCell ref="A48:F48"/>
    <mergeCell ref="A118:F118"/>
    <mergeCell ref="A119:F119"/>
    <mergeCell ref="A120:F120"/>
    <mergeCell ref="A146:F146"/>
    <mergeCell ref="A147:F147"/>
    <mergeCell ref="A73:F73"/>
    <mergeCell ref="A74:F74"/>
    <mergeCell ref="A75:F75"/>
    <mergeCell ref="A76:F76"/>
    <mergeCell ref="A117:F117"/>
    <mergeCell ref="A101:F101"/>
    <mergeCell ref="A102:F102"/>
    <mergeCell ref="A103:F103"/>
    <mergeCell ref="A104:F104"/>
    <mergeCell ref="A235:F235"/>
    <mergeCell ref="A171:F171"/>
    <mergeCell ref="A172:F172"/>
    <mergeCell ref="A173:F173"/>
    <mergeCell ref="A203:F203"/>
    <mergeCell ref="A204:F204"/>
    <mergeCell ref="A148:F148"/>
    <mergeCell ref="A149:F149"/>
    <mergeCell ref="A170:F170"/>
    <mergeCell ref="A205:F205"/>
    <mergeCell ref="A206:F206"/>
    <mergeCell ref="A282:F282"/>
    <mergeCell ref="A283:F283"/>
    <mergeCell ref="A284:F284"/>
    <mergeCell ref="A306:F306"/>
    <mergeCell ref="A307:F307"/>
    <mergeCell ref="A236:F236"/>
    <mergeCell ref="A237:F237"/>
    <mergeCell ref="A257:F257"/>
    <mergeCell ref="A258:F258"/>
    <mergeCell ref="A281:F281"/>
    <mergeCell ref="A238:F238"/>
    <mergeCell ref="A255:F255"/>
    <mergeCell ref="A256:F256"/>
    <mergeCell ref="A308:F308"/>
    <mergeCell ref="A309:F309"/>
    <mergeCell ref="A357:F357"/>
    <mergeCell ref="A358:F358"/>
    <mergeCell ref="A359:F359"/>
    <mergeCell ref="A337:F337"/>
    <mergeCell ref="A338:F338"/>
    <mergeCell ref="A339:F339"/>
    <mergeCell ref="A340:F340"/>
    <mergeCell ref="A395:F395"/>
    <mergeCell ref="A424:F424"/>
    <mergeCell ref="A425:F425"/>
    <mergeCell ref="A426:F426"/>
    <mergeCell ref="A427:F427"/>
    <mergeCell ref="A375:F375"/>
    <mergeCell ref="A376:F376"/>
    <mergeCell ref="A377:F377"/>
    <mergeCell ref="A393:F393"/>
    <mergeCell ref="A394:F394"/>
    <mergeCell ref="A484:F484"/>
    <mergeCell ref="A485:F485"/>
    <mergeCell ref="A486:F486"/>
    <mergeCell ref="A506:F506"/>
    <mergeCell ref="A507:F507"/>
    <mergeCell ref="A446:F446"/>
    <mergeCell ref="A447:F447"/>
    <mergeCell ref="A448:F448"/>
    <mergeCell ref="A449:F449"/>
    <mergeCell ref="A483:F483"/>
    <mergeCell ref="A508:F508"/>
    <mergeCell ref="A509:F509"/>
    <mergeCell ref="A669:F669"/>
    <mergeCell ref="A615:F615"/>
    <mergeCell ref="A616:F616"/>
    <mergeCell ref="A617:F617"/>
    <mergeCell ref="A667:F667"/>
    <mergeCell ref="A668:F668"/>
    <mergeCell ref="A591:F591"/>
    <mergeCell ref="A614:F614"/>
    <mergeCell ref="A540:F540"/>
    <mergeCell ref="A541:F541"/>
    <mergeCell ref="A542:F542"/>
    <mergeCell ref="A543:F543"/>
    <mergeCell ref="A561:F561"/>
    <mergeCell ref="A562:F562"/>
  </mergeCells>
  <dataValidations count="2">
    <dataValidation allowBlank="1" showInputMessage="1" showErrorMessage="1" prompt="MDAs Submission" sqref="F5 F25 F49 F77 F121 F150 F174 F207 F239 F259 F285 F310 F360 F378 F396 F428 F450 F487 F510 F544 F565 F592 F618 F670 F341 F650 F105"/>
    <dataValidation allowBlank="1" showInputMessage="1" showErrorMessage="1" promptTitle="CBC Recommendation" prompt="." sqref="C16 C40:F40"/>
  </dataValidations>
  <pageMargins left="1.25" right="0.7" top="0.75" bottom="0.75" header="0.3" footer="0.3"/>
  <pageSetup scale="60" orientation="landscape" r:id="rId1"/>
  <rowBreaks count="27" manualBreakCount="27">
    <brk id="20" max="5" man="1"/>
    <brk id="44" max="5" man="1"/>
    <brk id="72" max="16383" man="1"/>
    <brk id="100" max="5" man="1"/>
    <brk id="116" max="16383" man="1"/>
    <brk id="145" max="5" man="1"/>
    <brk id="169" max="16383" man="1"/>
    <brk id="202" max="5" man="1"/>
    <brk id="234" max="16383" man="1"/>
    <brk id="254" max="16383" man="1"/>
    <brk id="280" max="16383" man="1"/>
    <brk id="305" max="16383" man="1"/>
    <brk id="336" max="5" man="1"/>
    <brk id="356" max="5" man="1"/>
    <brk id="374" max="16383" man="1"/>
    <brk id="392" max="5" man="1"/>
    <brk id="414" max="5" man="1"/>
    <brk id="423" max="16383" man="1"/>
    <brk id="445" max="16383" man="1"/>
    <brk id="482" max="5" man="1"/>
    <brk id="505" max="5" man="1"/>
    <brk id="539" max="5" man="1"/>
    <brk id="560" max="5" man="1"/>
    <brk id="587" max="5" man="1"/>
    <brk id="613" max="5" man="1"/>
    <brk id="645" max="5" man="1"/>
    <brk id="66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7"/>
  <sheetViews>
    <sheetView view="pageBreakPreview" zoomScale="84" zoomScaleSheetLayoutView="84" workbookViewId="0">
      <pane ySplit="5" topLeftCell="A527" activePane="bottomLeft" state="frozen"/>
      <selection activeCell="A206" sqref="A206:H206"/>
      <selection pane="bottomLeft" activeCell="E432" sqref="E432"/>
    </sheetView>
  </sheetViews>
  <sheetFormatPr defaultRowHeight="15" x14ac:dyDescent="0.25"/>
  <cols>
    <col min="1" max="1" width="15.140625" style="380" customWidth="1"/>
    <col min="2" max="2" width="52.140625" style="380" customWidth="1"/>
    <col min="3" max="3" width="19.5703125" style="38" customWidth="1"/>
    <col min="4" max="4" width="19.5703125" style="528" customWidth="1"/>
    <col min="5" max="7" width="19.28515625" style="524" customWidth="1"/>
    <col min="8" max="8" width="25.28515625" customWidth="1"/>
  </cols>
  <sheetData>
    <row r="1" spans="1:8" s="21" customFormat="1" ht="27.6" customHeight="1" x14ac:dyDescent="0.4">
      <c r="A1" s="1479" t="s">
        <v>1098</v>
      </c>
      <c r="B1" s="1479"/>
      <c r="C1" s="1479"/>
      <c r="D1" s="1479"/>
      <c r="E1" s="1479"/>
      <c r="F1" s="1479"/>
      <c r="G1" s="1479"/>
      <c r="H1" s="1233"/>
    </row>
    <row r="2" spans="1:8" s="21" customFormat="1" ht="22.15" customHeight="1" x14ac:dyDescent="0.4">
      <c r="A2" s="1483" t="s">
        <v>228</v>
      </c>
      <c r="B2" s="1483"/>
      <c r="C2" s="1483"/>
      <c r="D2" s="1483"/>
      <c r="E2" s="1483"/>
      <c r="F2" s="1483"/>
      <c r="G2" s="1483"/>
      <c r="H2" s="1233"/>
    </row>
    <row r="3" spans="1:8" s="355" customFormat="1" ht="69" customHeight="1" x14ac:dyDescent="0.25">
      <c r="A3" s="293" t="s">
        <v>227</v>
      </c>
      <c r="B3" s="294" t="s">
        <v>224</v>
      </c>
      <c r="C3" s="513" t="s">
        <v>1096</v>
      </c>
      <c r="D3" s="513"/>
      <c r="E3" s="513" t="s">
        <v>1096</v>
      </c>
      <c r="F3" s="460" t="s">
        <v>903</v>
      </c>
      <c r="G3" s="460" t="s">
        <v>2951</v>
      </c>
      <c r="H3" s="374"/>
    </row>
    <row r="4" spans="1:8" s="355" customFormat="1" ht="18" customHeight="1" x14ac:dyDescent="0.25">
      <c r="A4" s="293"/>
      <c r="B4" s="294"/>
      <c r="C4" s="461">
        <v>2015</v>
      </c>
      <c r="D4" s="461"/>
      <c r="E4" s="461">
        <v>2016</v>
      </c>
      <c r="F4" s="461">
        <v>2016</v>
      </c>
      <c r="G4" s="1205">
        <v>2017</v>
      </c>
      <c r="H4" s="374"/>
    </row>
    <row r="5" spans="1:8" s="1" customFormat="1" ht="15" customHeight="1" x14ac:dyDescent="0.25">
      <c r="A5" s="296" t="s">
        <v>0</v>
      </c>
      <c r="B5" s="296" t="s">
        <v>1</v>
      </c>
      <c r="C5" s="296">
        <v>3</v>
      </c>
      <c r="D5" s="296"/>
      <c r="E5" s="296">
        <v>4</v>
      </c>
      <c r="F5" s="296">
        <v>5</v>
      </c>
      <c r="G5" s="296">
        <v>6</v>
      </c>
      <c r="H5" s="6"/>
    </row>
    <row r="6" spans="1:8" s="7" customFormat="1" ht="27" customHeight="1" x14ac:dyDescent="0.4">
      <c r="A6" s="59">
        <v>23</v>
      </c>
      <c r="B6" s="68" t="s">
        <v>373</v>
      </c>
      <c r="C6" s="296"/>
      <c r="D6" s="296"/>
      <c r="E6" s="296"/>
      <c r="F6" s="38"/>
      <c r="G6" s="38"/>
      <c r="H6" s="375"/>
    </row>
    <row r="7" spans="1:8" s="7" customFormat="1" ht="23.45" customHeight="1" x14ac:dyDescent="0.4">
      <c r="A7" s="59"/>
      <c r="B7" s="68"/>
      <c r="C7" s="296"/>
      <c r="D7" s="296"/>
      <c r="E7" s="296"/>
      <c r="F7" s="38"/>
      <c r="G7" s="38"/>
      <c r="H7" s="375"/>
    </row>
    <row r="8" spans="1:8" s="7" customFormat="1" ht="27" customHeight="1" x14ac:dyDescent="0.4">
      <c r="A8" s="61" t="s">
        <v>185</v>
      </c>
      <c r="B8" s="62" t="s">
        <v>69</v>
      </c>
      <c r="C8" s="296"/>
      <c r="D8" s="296"/>
      <c r="E8" s="296"/>
      <c r="F8" s="38"/>
      <c r="G8" s="38"/>
      <c r="H8" s="375"/>
    </row>
    <row r="9" spans="1:8" s="1" customFormat="1" ht="27" customHeight="1" x14ac:dyDescent="0.25">
      <c r="A9" s="26">
        <v>701</v>
      </c>
      <c r="B9" s="27" t="s">
        <v>354</v>
      </c>
      <c r="C9" s="514"/>
      <c r="D9" s="514"/>
      <c r="E9" s="514"/>
      <c r="F9" s="514"/>
      <c r="G9" s="514"/>
      <c r="H9" s="6"/>
    </row>
    <row r="10" spans="1:8" s="1" customFormat="1" ht="34.5" customHeight="1" x14ac:dyDescent="0.25">
      <c r="A10" s="40">
        <v>7011</v>
      </c>
      <c r="B10" s="34" t="s">
        <v>237</v>
      </c>
      <c r="C10" s="502">
        <f>SUM(C18:C19)</f>
        <v>553748247</v>
      </c>
      <c r="D10" s="502"/>
      <c r="E10" s="502">
        <f t="shared" ref="E10:G10" si="0">SUM(E18:E19)</f>
        <v>1149259768</v>
      </c>
      <c r="F10" s="502">
        <f t="shared" si="0"/>
        <v>2381575000</v>
      </c>
      <c r="G10" s="502">
        <f t="shared" si="0"/>
        <v>4410145307</v>
      </c>
      <c r="H10" s="6"/>
    </row>
    <row r="11" spans="1:8" s="1" customFormat="1" ht="27" customHeight="1" x14ac:dyDescent="0.25">
      <c r="A11" s="40">
        <v>7012</v>
      </c>
      <c r="B11" s="34" t="s">
        <v>238</v>
      </c>
      <c r="C11" s="292"/>
      <c r="D11" s="292"/>
      <c r="E11" s="292"/>
      <c r="F11" s="38"/>
      <c r="G11" s="38"/>
      <c r="H11" s="6"/>
    </row>
    <row r="12" spans="1:8" s="1" customFormat="1" ht="27" customHeight="1" x14ac:dyDescent="0.25">
      <c r="A12" s="40">
        <v>7013</v>
      </c>
      <c r="B12" s="34" t="s">
        <v>239</v>
      </c>
      <c r="C12" s="292"/>
      <c r="D12" s="292"/>
      <c r="E12" s="292"/>
      <c r="F12" s="38"/>
      <c r="G12" s="38"/>
      <c r="H12" s="6"/>
    </row>
    <row r="13" spans="1:8" s="1" customFormat="1" ht="27" customHeight="1" x14ac:dyDescent="0.25">
      <c r="A13" s="40">
        <v>7014</v>
      </c>
      <c r="B13" s="34" t="s">
        <v>240</v>
      </c>
      <c r="C13" s="292"/>
      <c r="D13" s="292"/>
      <c r="E13" s="292"/>
      <c r="F13" s="38"/>
      <c r="G13" s="38"/>
      <c r="H13" s="6"/>
    </row>
    <row r="14" spans="1:8" s="1" customFormat="1" ht="27" customHeight="1" x14ac:dyDescent="0.25">
      <c r="A14" s="40">
        <v>7015</v>
      </c>
      <c r="B14" s="34" t="s">
        <v>810</v>
      </c>
      <c r="C14" s="292"/>
      <c r="D14" s="292"/>
      <c r="E14" s="292"/>
      <c r="F14" s="38"/>
      <c r="G14" s="38"/>
      <c r="H14" s="6"/>
    </row>
    <row r="15" spans="1:8" s="1" customFormat="1" ht="27" customHeight="1" x14ac:dyDescent="0.25">
      <c r="A15" s="40">
        <v>7016</v>
      </c>
      <c r="B15" s="34" t="s">
        <v>811</v>
      </c>
      <c r="C15" s="292"/>
      <c r="D15" s="292"/>
      <c r="E15" s="292"/>
      <c r="F15" s="38"/>
      <c r="G15" s="38"/>
      <c r="H15" s="6"/>
    </row>
    <row r="16" spans="1:8" s="1" customFormat="1" ht="27" customHeight="1" x14ac:dyDescent="0.25">
      <c r="A16" s="40">
        <v>7017</v>
      </c>
      <c r="B16" s="34" t="s">
        <v>241</v>
      </c>
      <c r="C16" s="292"/>
      <c r="D16" s="292"/>
      <c r="E16" s="292"/>
      <c r="F16" s="38"/>
      <c r="G16" s="38"/>
      <c r="H16" s="6"/>
    </row>
    <row r="17" spans="1:8" s="1" customFormat="1" ht="33" customHeight="1" x14ac:dyDescent="0.25">
      <c r="A17" s="40">
        <v>7018</v>
      </c>
      <c r="B17" s="34" t="s">
        <v>325</v>
      </c>
      <c r="C17" s="292"/>
      <c r="D17" s="292"/>
      <c r="E17" s="292"/>
      <c r="F17" s="38"/>
      <c r="G17" s="38"/>
      <c r="H17" s="6"/>
    </row>
    <row r="18" spans="1:8" s="1" customFormat="1" ht="27" customHeight="1" x14ac:dyDescent="0.25">
      <c r="A18" s="57"/>
      <c r="B18" s="60" t="s">
        <v>337</v>
      </c>
      <c r="C18" s="361">
        <f>CAPEX!C1081</f>
        <v>478152493</v>
      </c>
      <c r="D18" s="361"/>
      <c r="E18" s="361">
        <f>CAPEX!D1081</f>
        <v>1103319011</v>
      </c>
      <c r="F18" s="361">
        <f>CAPEX!E1081</f>
        <v>2281575000</v>
      </c>
      <c r="G18" s="361">
        <f>CAPEX!F1081</f>
        <v>4230145307</v>
      </c>
      <c r="H18" s="6"/>
    </row>
    <row r="19" spans="1:8" s="1" customFormat="1" ht="27" customHeight="1" x14ac:dyDescent="0.25">
      <c r="A19" s="57"/>
      <c r="B19" s="60" t="s">
        <v>338</v>
      </c>
      <c r="C19" s="361">
        <f>'REC&amp;LEG'!C673</f>
        <v>75595754</v>
      </c>
      <c r="D19" s="361"/>
      <c r="E19" s="361">
        <f>'REC&amp;LEG'!D673</f>
        <v>45940757</v>
      </c>
      <c r="F19" s="361">
        <f>'REC&amp;LEG'!E673</f>
        <v>100000000</v>
      </c>
      <c r="G19" s="361">
        <f>'REC&amp;LEG'!F673</f>
        <v>180000000</v>
      </c>
      <c r="H19" s="6"/>
    </row>
    <row r="20" spans="1:8" s="1" customFormat="1" ht="24" customHeight="1" x14ac:dyDescent="0.25">
      <c r="A20" s="57"/>
      <c r="B20" s="43"/>
      <c r="C20" s="361"/>
      <c r="D20" s="361"/>
      <c r="E20" s="502"/>
      <c r="F20" s="38"/>
      <c r="G20" s="38"/>
      <c r="H20" s="6"/>
    </row>
    <row r="21" spans="1:8" s="7" customFormat="1" ht="27" customHeight="1" x14ac:dyDescent="0.4">
      <c r="A21" s="61" t="s">
        <v>131</v>
      </c>
      <c r="B21" s="62" t="s">
        <v>123</v>
      </c>
      <c r="C21" s="296"/>
      <c r="D21" s="296"/>
      <c r="E21" s="296"/>
      <c r="F21" s="38"/>
      <c r="G21" s="38"/>
      <c r="H21" s="375"/>
    </row>
    <row r="22" spans="1:8" s="1" customFormat="1" ht="27" customHeight="1" x14ac:dyDescent="0.25">
      <c r="A22" s="26">
        <v>701</v>
      </c>
      <c r="B22" s="27" t="s">
        <v>354</v>
      </c>
      <c r="C22" s="514"/>
      <c r="D22" s="514"/>
      <c r="E22" s="514"/>
      <c r="F22" s="514"/>
      <c r="G22" s="514"/>
      <c r="H22" s="6"/>
    </row>
    <row r="23" spans="1:8" s="1" customFormat="1" ht="33" customHeight="1" x14ac:dyDescent="0.25">
      <c r="A23" s="40">
        <v>7011</v>
      </c>
      <c r="B23" s="34" t="s">
        <v>237</v>
      </c>
      <c r="C23" s="502">
        <f t="shared" ref="C23:G23" si="1">C29</f>
        <v>106364494.31999999</v>
      </c>
      <c r="D23" s="502"/>
      <c r="E23" s="502">
        <f t="shared" si="1"/>
        <v>1906799</v>
      </c>
      <c r="F23" s="502">
        <f t="shared" si="1"/>
        <v>256800000</v>
      </c>
      <c r="G23" s="502">
        <f t="shared" si="1"/>
        <v>409400000</v>
      </c>
      <c r="H23" s="6"/>
    </row>
    <row r="24" spans="1:8" s="1" customFormat="1" ht="27" customHeight="1" x14ac:dyDescent="0.25">
      <c r="A24" s="40">
        <v>7012</v>
      </c>
      <c r="B24" s="34" t="s">
        <v>238</v>
      </c>
      <c r="C24" s="292"/>
      <c r="D24" s="292"/>
      <c r="E24" s="292"/>
      <c r="F24" s="292"/>
      <c r="G24" s="292"/>
      <c r="H24" s="6"/>
    </row>
    <row r="25" spans="1:8" s="1" customFormat="1" ht="27" customHeight="1" x14ac:dyDescent="0.25">
      <c r="A25" s="40">
        <v>7013</v>
      </c>
      <c r="B25" s="34" t="s">
        <v>239</v>
      </c>
      <c r="C25" s="292"/>
      <c r="D25" s="292"/>
      <c r="E25" s="292"/>
      <c r="F25" s="292"/>
      <c r="G25" s="292"/>
      <c r="H25" s="6"/>
    </row>
    <row r="26" spans="1:8" s="1" customFormat="1" ht="27" customHeight="1" x14ac:dyDescent="0.25">
      <c r="A26" s="40">
        <v>7016</v>
      </c>
      <c r="B26" s="34" t="s">
        <v>811</v>
      </c>
      <c r="C26" s="292"/>
      <c r="D26" s="292"/>
      <c r="E26" s="292"/>
      <c r="F26" s="292"/>
      <c r="G26" s="292"/>
      <c r="H26" s="6"/>
    </row>
    <row r="27" spans="1:8" s="1" customFormat="1" ht="27" customHeight="1" x14ac:dyDescent="0.25">
      <c r="A27" s="40">
        <v>7017</v>
      </c>
      <c r="B27" s="34" t="s">
        <v>241</v>
      </c>
      <c r="C27" s="292"/>
      <c r="D27" s="292"/>
      <c r="E27" s="292"/>
      <c r="F27" s="292"/>
      <c r="G27" s="292"/>
      <c r="H27" s="6"/>
    </row>
    <row r="28" spans="1:8" s="1" customFormat="1" ht="30.75" customHeight="1" x14ac:dyDescent="0.25">
      <c r="A28" s="40">
        <v>7018</v>
      </c>
      <c r="B28" s="34" t="s">
        <v>325</v>
      </c>
      <c r="C28" s="292"/>
      <c r="D28" s="292"/>
      <c r="E28" s="292"/>
      <c r="F28" s="292"/>
      <c r="G28" s="292"/>
      <c r="H28" s="6"/>
    </row>
    <row r="29" spans="1:8" s="1" customFormat="1" ht="27" customHeight="1" x14ac:dyDescent="0.25">
      <c r="A29" s="57"/>
      <c r="B29" s="60" t="s">
        <v>337</v>
      </c>
      <c r="C29" s="361">
        <f>CAPEX!C1082</f>
        <v>106364494.31999999</v>
      </c>
      <c r="D29" s="361"/>
      <c r="E29" s="361">
        <f>CAPEX!D1082</f>
        <v>1906799</v>
      </c>
      <c r="F29" s="361">
        <f>CAPEX!E1082</f>
        <v>256800000</v>
      </c>
      <c r="G29" s="361">
        <f>CAPEX!F1082</f>
        <v>409400000</v>
      </c>
      <c r="H29" s="6"/>
    </row>
    <row r="30" spans="1:8" s="1" customFormat="1" ht="27" customHeight="1" x14ac:dyDescent="0.25">
      <c r="A30" s="57"/>
      <c r="B30" s="43"/>
      <c r="C30" s="502"/>
      <c r="D30" s="502"/>
      <c r="E30" s="502"/>
      <c r="F30" s="38"/>
      <c r="G30" s="38"/>
      <c r="H30" s="6"/>
    </row>
    <row r="31" spans="1:8" s="7" customFormat="1" ht="43.15" customHeight="1" x14ac:dyDescent="0.4">
      <c r="A31" s="61" t="s">
        <v>132</v>
      </c>
      <c r="B31" s="63" t="s">
        <v>124</v>
      </c>
      <c r="C31" s="296"/>
      <c r="D31" s="296"/>
      <c r="E31" s="296"/>
      <c r="F31" s="38"/>
      <c r="G31" s="38"/>
      <c r="H31" s="375"/>
    </row>
    <row r="32" spans="1:8" s="1" customFormat="1" ht="27" customHeight="1" x14ac:dyDescent="0.25">
      <c r="A32" s="37">
        <v>704</v>
      </c>
      <c r="B32" s="27" t="s">
        <v>230</v>
      </c>
      <c r="C32" s="515"/>
      <c r="D32" s="515"/>
      <c r="E32" s="515"/>
      <c r="F32" s="515"/>
      <c r="G32" s="515"/>
      <c r="H32" s="6"/>
    </row>
    <row r="33" spans="1:8" s="1" customFormat="1" ht="27" customHeight="1" x14ac:dyDescent="0.25">
      <c r="A33" s="29">
        <v>7041</v>
      </c>
      <c r="B33" s="30" t="s">
        <v>248</v>
      </c>
      <c r="C33" s="300"/>
      <c r="D33" s="300"/>
      <c r="E33" s="300"/>
      <c r="F33" s="38"/>
      <c r="G33" s="38"/>
      <c r="H33" s="6"/>
    </row>
    <row r="34" spans="1:8" s="1" customFormat="1" ht="27" customHeight="1" x14ac:dyDescent="0.25">
      <c r="A34" s="29">
        <v>7042</v>
      </c>
      <c r="B34" s="30" t="s">
        <v>249</v>
      </c>
      <c r="C34" s="300"/>
      <c r="D34" s="300"/>
      <c r="E34" s="300"/>
      <c r="F34" s="38"/>
      <c r="G34" s="38"/>
      <c r="H34" s="6"/>
    </row>
    <row r="35" spans="1:8" s="1" customFormat="1" ht="27" customHeight="1" x14ac:dyDescent="0.25">
      <c r="A35" s="29">
        <v>7043</v>
      </c>
      <c r="B35" s="30" t="s">
        <v>250</v>
      </c>
      <c r="C35" s="300"/>
      <c r="D35" s="300"/>
      <c r="E35" s="300"/>
      <c r="F35" s="38"/>
      <c r="G35" s="38"/>
      <c r="H35" s="6"/>
    </row>
    <row r="36" spans="1:8" s="1" customFormat="1" ht="27" customHeight="1" x14ac:dyDescent="0.25">
      <c r="A36" s="29">
        <v>7044</v>
      </c>
      <c r="B36" s="30" t="s">
        <v>251</v>
      </c>
      <c r="C36" s="300"/>
      <c r="D36" s="300"/>
      <c r="E36" s="300"/>
      <c r="F36" s="38"/>
      <c r="G36" s="38"/>
      <c r="H36" s="6"/>
    </row>
    <row r="37" spans="1:8" s="1" customFormat="1" ht="27" customHeight="1" x14ac:dyDescent="0.25">
      <c r="A37" s="29">
        <v>7045</v>
      </c>
      <c r="B37" s="30" t="s">
        <v>252</v>
      </c>
      <c r="C37" s="300"/>
      <c r="D37" s="300"/>
      <c r="E37" s="300"/>
      <c r="F37" s="38"/>
      <c r="G37" s="38"/>
      <c r="H37" s="6"/>
    </row>
    <row r="38" spans="1:8" s="1" customFormat="1" ht="27" customHeight="1" x14ac:dyDescent="0.25">
      <c r="A38" s="29">
        <v>7046</v>
      </c>
      <c r="B38" s="30" t="s">
        <v>253</v>
      </c>
      <c r="C38" s="516">
        <f t="shared" ref="C38:G38" si="2">C42</f>
        <v>9500000</v>
      </c>
      <c r="D38" s="516"/>
      <c r="E38" s="516">
        <f t="shared" si="2"/>
        <v>2450000</v>
      </c>
      <c r="F38" s="516">
        <f t="shared" si="2"/>
        <v>84462225</v>
      </c>
      <c r="G38" s="516">
        <f t="shared" si="2"/>
        <v>49462257</v>
      </c>
      <c r="H38" s="6"/>
    </row>
    <row r="39" spans="1:8" s="1" customFormat="1" ht="27" customHeight="1" x14ac:dyDescent="0.25">
      <c r="A39" s="29">
        <v>7047</v>
      </c>
      <c r="B39" s="30" t="s">
        <v>254</v>
      </c>
      <c r="C39" s="362"/>
      <c r="D39" s="362"/>
      <c r="E39" s="362"/>
      <c r="F39" s="362"/>
      <c r="G39" s="362"/>
      <c r="H39" s="6"/>
    </row>
    <row r="40" spans="1:8" s="1" customFormat="1" ht="27" customHeight="1" x14ac:dyDescent="0.25">
      <c r="A40" s="29">
        <v>7048</v>
      </c>
      <c r="B40" s="30" t="s">
        <v>255</v>
      </c>
      <c r="C40" s="362"/>
      <c r="D40" s="362"/>
      <c r="E40" s="362"/>
      <c r="F40" s="362"/>
      <c r="G40" s="362"/>
      <c r="H40" s="6"/>
    </row>
    <row r="41" spans="1:8" s="1" customFormat="1" ht="27" customHeight="1" x14ac:dyDescent="0.25">
      <c r="A41" s="29">
        <v>7049</v>
      </c>
      <c r="B41" s="30" t="s">
        <v>256</v>
      </c>
      <c r="C41" s="362"/>
      <c r="D41" s="362"/>
      <c r="E41" s="362"/>
      <c r="F41" s="362"/>
      <c r="G41" s="362"/>
      <c r="H41" s="6"/>
    </row>
    <row r="42" spans="1:8" s="1" customFormat="1" ht="27" customHeight="1" x14ac:dyDescent="0.25">
      <c r="A42" s="54"/>
      <c r="B42" s="60" t="s">
        <v>337</v>
      </c>
      <c r="C42" s="362">
        <f>CAPEX!C1083</f>
        <v>9500000</v>
      </c>
      <c r="D42" s="362"/>
      <c r="E42" s="362">
        <f>CAPEX!D1083</f>
        <v>2450000</v>
      </c>
      <c r="F42" s="362">
        <f>CAPEX!E1083</f>
        <v>84462225</v>
      </c>
      <c r="G42" s="362">
        <f>CAPEX!F1083</f>
        <v>49462257</v>
      </c>
      <c r="H42" s="6"/>
    </row>
    <row r="43" spans="1:8" s="1" customFormat="1" ht="27" customHeight="1" x14ac:dyDescent="0.25">
      <c r="A43" s="57"/>
      <c r="B43" s="43"/>
      <c r="C43" s="502"/>
      <c r="D43" s="502"/>
      <c r="E43" s="502"/>
      <c r="F43" s="38"/>
      <c r="G43" s="38"/>
      <c r="H43" s="6"/>
    </row>
    <row r="44" spans="1:8" s="7" customFormat="1" ht="27" customHeight="1" x14ac:dyDescent="0.4">
      <c r="A44" s="61" t="s">
        <v>696</v>
      </c>
      <c r="B44" s="63" t="s">
        <v>745</v>
      </c>
      <c r="C44" s="296"/>
      <c r="D44" s="296"/>
      <c r="E44" s="296"/>
      <c r="F44" s="38"/>
      <c r="G44" s="38"/>
      <c r="H44" s="375"/>
    </row>
    <row r="45" spans="1:8" s="1" customFormat="1" ht="27" customHeight="1" x14ac:dyDescent="0.25">
      <c r="A45" s="37">
        <v>704</v>
      </c>
      <c r="B45" s="27" t="s">
        <v>230</v>
      </c>
      <c r="C45" s="515"/>
      <c r="D45" s="515"/>
      <c r="E45" s="515"/>
      <c r="F45" s="515"/>
      <c r="G45" s="515"/>
      <c r="H45" s="6"/>
    </row>
    <row r="46" spans="1:8" s="1" customFormat="1" ht="27" customHeight="1" x14ac:dyDescent="0.25">
      <c r="A46" s="29">
        <v>7041</v>
      </c>
      <c r="B46" s="30" t="s">
        <v>248</v>
      </c>
      <c r="C46" s="300"/>
      <c r="D46" s="300"/>
      <c r="E46" s="300"/>
      <c r="F46" s="38"/>
      <c r="G46" s="38"/>
      <c r="H46" s="6"/>
    </row>
    <row r="47" spans="1:8" s="1" customFormat="1" ht="27" customHeight="1" x14ac:dyDescent="0.25">
      <c r="A47" s="29">
        <v>7042</v>
      </c>
      <c r="B47" s="30" t="s">
        <v>249</v>
      </c>
      <c r="C47" s="300"/>
      <c r="D47" s="300"/>
      <c r="E47" s="300"/>
      <c r="F47" s="38"/>
      <c r="G47" s="38"/>
      <c r="H47" s="6"/>
    </row>
    <row r="48" spans="1:8" s="1" customFormat="1" ht="27" customHeight="1" x14ac:dyDescent="0.25">
      <c r="A48" s="29">
        <v>7043</v>
      </c>
      <c r="B48" s="30" t="s">
        <v>250</v>
      </c>
      <c r="C48" s="300"/>
      <c r="D48" s="300"/>
      <c r="E48" s="300"/>
      <c r="F48" s="38"/>
      <c r="G48" s="38"/>
      <c r="H48" s="6"/>
    </row>
    <row r="49" spans="1:8" s="1" customFormat="1" ht="27" customHeight="1" x14ac:dyDescent="0.25">
      <c r="A49" s="29">
        <v>7044</v>
      </c>
      <c r="B49" s="30" t="s">
        <v>251</v>
      </c>
      <c r="C49" s="300"/>
      <c r="D49" s="300"/>
      <c r="E49" s="300"/>
      <c r="F49" s="38"/>
      <c r="G49" s="38"/>
      <c r="H49" s="6"/>
    </row>
    <row r="50" spans="1:8" s="1" customFormat="1" ht="27" customHeight="1" x14ac:dyDescent="0.25">
      <c r="A50" s="29">
        <v>7045</v>
      </c>
      <c r="B50" s="30" t="s">
        <v>252</v>
      </c>
      <c r="C50" s="300"/>
      <c r="D50" s="300"/>
      <c r="E50" s="300"/>
      <c r="F50" s="38"/>
      <c r="G50" s="38"/>
      <c r="H50" s="6"/>
    </row>
    <row r="51" spans="1:8" s="1" customFormat="1" ht="27" customHeight="1" x14ac:dyDescent="0.25">
      <c r="A51" s="29">
        <v>7046</v>
      </c>
      <c r="B51" s="30" t="s">
        <v>253</v>
      </c>
      <c r="C51" s="516">
        <f t="shared" ref="C51:G51" si="3">C55</f>
        <v>0</v>
      </c>
      <c r="D51" s="516"/>
      <c r="E51" s="516">
        <f t="shared" si="3"/>
        <v>5592506</v>
      </c>
      <c r="F51" s="516">
        <f t="shared" si="3"/>
        <v>20000000</v>
      </c>
      <c r="G51" s="516">
        <f t="shared" si="3"/>
        <v>104121450</v>
      </c>
      <c r="H51" s="6"/>
    </row>
    <row r="52" spans="1:8" s="1" customFormat="1" ht="27" customHeight="1" x14ac:dyDescent="0.25">
      <c r="A52" s="29">
        <v>7047</v>
      </c>
      <c r="B52" s="30" t="s">
        <v>254</v>
      </c>
      <c r="C52" s="362"/>
      <c r="D52" s="362"/>
      <c r="E52" s="362"/>
      <c r="F52" s="362"/>
      <c r="G52" s="362"/>
      <c r="H52" s="6"/>
    </row>
    <row r="53" spans="1:8" s="1" customFormat="1" ht="27" customHeight="1" x14ac:dyDescent="0.25">
      <c r="A53" s="29">
        <v>7048</v>
      </c>
      <c r="B53" s="30" t="s">
        <v>255</v>
      </c>
      <c r="C53" s="362"/>
      <c r="D53" s="362"/>
      <c r="E53" s="362"/>
      <c r="F53" s="362"/>
      <c r="G53" s="362"/>
      <c r="H53" s="6"/>
    </row>
    <row r="54" spans="1:8" s="1" customFormat="1" ht="27" customHeight="1" x14ac:dyDescent="0.25">
      <c r="A54" s="29">
        <v>7049</v>
      </c>
      <c r="B54" s="30" t="s">
        <v>256</v>
      </c>
      <c r="C54" s="362"/>
      <c r="D54" s="362"/>
      <c r="E54" s="362"/>
      <c r="F54" s="362"/>
      <c r="G54" s="362"/>
      <c r="H54" s="6"/>
    </row>
    <row r="55" spans="1:8" s="364" customFormat="1" ht="27" customHeight="1" x14ac:dyDescent="0.25">
      <c r="A55" s="363"/>
      <c r="B55" s="60" t="s">
        <v>337</v>
      </c>
      <c r="C55" s="362">
        <f>CAPEX!C1084</f>
        <v>0</v>
      </c>
      <c r="D55" s="362"/>
      <c r="E55" s="362">
        <f>CAPEX!D1084</f>
        <v>5592506</v>
      </c>
      <c r="F55" s="362">
        <f>CAPEX!E1084</f>
        <v>20000000</v>
      </c>
      <c r="G55" s="362">
        <f>CAPEX!F1084</f>
        <v>104121450</v>
      </c>
      <c r="H55" s="1234"/>
    </row>
    <row r="56" spans="1:8" s="1" customFormat="1" ht="27" customHeight="1" x14ac:dyDescent="0.25">
      <c r="A56" s="54"/>
      <c r="B56" s="43"/>
      <c r="C56" s="362"/>
      <c r="D56" s="362"/>
      <c r="E56" s="362"/>
      <c r="F56" s="38"/>
      <c r="G56" s="38"/>
      <c r="H56" s="6"/>
    </row>
    <row r="57" spans="1:8" s="7" customFormat="1" ht="27" customHeight="1" x14ac:dyDescent="0.4">
      <c r="A57" s="61" t="s">
        <v>697</v>
      </c>
      <c r="B57" s="63" t="s">
        <v>698</v>
      </c>
      <c r="C57" s="296"/>
      <c r="D57" s="296"/>
      <c r="E57" s="296"/>
      <c r="F57" s="38"/>
      <c r="G57" s="38"/>
      <c r="H57" s="375"/>
    </row>
    <row r="58" spans="1:8" s="1" customFormat="1" ht="27" customHeight="1" x14ac:dyDescent="0.25">
      <c r="A58" s="37">
        <v>704</v>
      </c>
      <c r="B58" s="27" t="s">
        <v>230</v>
      </c>
      <c r="C58" s="515"/>
      <c r="D58" s="515"/>
      <c r="E58" s="515"/>
      <c r="F58" s="515"/>
      <c r="G58" s="515"/>
      <c r="H58" s="6"/>
    </row>
    <row r="59" spans="1:8" s="1" customFormat="1" ht="27" customHeight="1" x14ac:dyDescent="0.25">
      <c r="A59" s="29">
        <v>7041</v>
      </c>
      <c r="B59" s="30" t="s">
        <v>248</v>
      </c>
      <c r="C59" s="300"/>
      <c r="D59" s="300"/>
      <c r="E59" s="300"/>
      <c r="F59" s="38"/>
      <c r="G59" s="38"/>
      <c r="H59" s="6"/>
    </row>
    <row r="60" spans="1:8" s="1" customFormat="1" ht="27" customHeight="1" x14ac:dyDescent="0.25">
      <c r="A60" s="29">
        <v>7042</v>
      </c>
      <c r="B60" s="30" t="s">
        <v>249</v>
      </c>
      <c r="C60" s="300"/>
      <c r="D60" s="300"/>
      <c r="E60" s="300"/>
      <c r="F60" s="38"/>
      <c r="G60" s="38"/>
      <c r="H60" s="6"/>
    </row>
    <row r="61" spans="1:8" s="1" customFormat="1" ht="27" customHeight="1" x14ac:dyDescent="0.25">
      <c r="A61" s="29">
        <v>7043</v>
      </c>
      <c r="B61" s="30" t="s">
        <v>250</v>
      </c>
      <c r="C61" s="300"/>
      <c r="D61" s="300"/>
      <c r="E61" s="300"/>
      <c r="F61" s="38"/>
      <c r="G61" s="38"/>
      <c r="H61" s="6"/>
    </row>
    <row r="62" spans="1:8" s="1" customFormat="1" ht="27" customHeight="1" x14ac:dyDescent="0.25">
      <c r="A62" s="29">
        <v>7044</v>
      </c>
      <c r="B62" s="30" t="s">
        <v>251</v>
      </c>
      <c r="C62" s="300"/>
      <c r="D62" s="300"/>
      <c r="E62" s="300"/>
      <c r="F62" s="38"/>
      <c r="G62" s="38"/>
      <c r="H62" s="6"/>
    </row>
    <row r="63" spans="1:8" s="1" customFormat="1" ht="27" customHeight="1" x14ac:dyDescent="0.25">
      <c r="A63" s="29">
        <v>7045</v>
      </c>
      <c r="B63" s="30" t="s">
        <v>252</v>
      </c>
      <c r="C63" s="300"/>
      <c r="D63" s="300"/>
      <c r="E63" s="300"/>
      <c r="F63" s="38"/>
      <c r="G63" s="38"/>
      <c r="H63" s="6"/>
    </row>
    <row r="64" spans="1:8" s="1" customFormat="1" ht="27" customHeight="1" x14ac:dyDescent="0.25">
      <c r="A64" s="29">
        <v>7046</v>
      </c>
      <c r="B64" s="30" t="s">
        <v>253</v>
      </c>
      <c r="C64" s="516">
        <f t="shared" ref="C64" si="4">C68</f>
        <v>0</v>
      </c>
      <c r="D64" s="516"/>
      <c r="E64" s="516">
        <f t="shared" ref="E64:G64" si="5">E68</f>
        <v>0</v>
      </c>
      <c r="F64" s="516">
        <f t="shared" si="5"/>
        <v>79500000</v>
      </c>
      <c r="G64" s="516">
        <f t="shared" si="5"/>
        <v>138673166</v>
      </c>
      <c r="H64" s="6"/>
    </row>
    <row r="65" spans="1:8" s="1" customFormat="1" ht="27" customHeight="1" x14ac:dyDescent="0.25">
      <c r="A65" s="29">
        <v>7047</v>
      </c>
      <c r="B65" s="30" t="s">
        <v>254</v>
      </c>
      <c r="C65" s="362"/>
      <c r="D65" s="362"/>
      <c r="E65" s="362"/>
      <c r="F65" s="362"/>
      <c r="G65" s="362"/>
      <c r="H65" s="6"/>
    </row>
    <row r="66" spans="1:8" s="1" customFormat="1" ht="27" customHeight="1" x14ac:dyDescent="0.25">
      <c r="A66" s="29">
        <v>7048</v>
      </c>
      <c r="B66" s="30" t="s">
        <v>255</v>
      </c>
      <c r="C66" s="362"/>
      <c r="D66" s="362"/>
      <c r="E66" s="362"/>
      <c r="F66" s="362"/>
      <c r="G66" s="362"/>
      <c r="H66" s="6"/>
    </row>
    <row r="67" spans="1:8" s="1" customFormat="1" ht="27" customHeight="1" x14ac:dyDescent="0.25">
      <c r="A67" s="29">
        <v>7049</v>
      </c>
      <c r="B67" s="30" t="s">
        <v>256</v>
      </c>
      <c r="C67" s="362"/>
      <c r="D67" s="362"/>
      <c r="E67" s="362"/>
      <c r="F67" s="362"/>
      <c r="G67" s="362"/>
      <c r="H67" s="6"/>
    </row>
    <row r="68" spans="1:8" s="364" customFormat="1" ht="27" customHeight="1" x14ac:dyDescent="0.25">
      <c r="A68" s="363"/>
      <c r="B68" s="60" t="s">
        <v>337</v>
      </c>
      <c r="C68" s="362">
        <f>CAPEX!C1085</f>
        <v>0</v>
      </c>
      <c r="D68" s="362"/>
      <c r="E68" s="362">
        <f>CAPEX!D1085</f>
        <v>0</v>
      </c>
      <c r="F68" s="362">
        <f>CAPEX!E1085</f>
        <v>79500000</v>
      </c>
      <c r="G68" s="362">
        <f>CAPEX!F1085</f>
        <v>138673166</v>
      </c>
      <c r="H68" s="1234"/>
    </row>
    <row r="69" spans="1:8" s="364" customFormat="1" ht="27" customHeight="1" x14ac:dyDescent="0.25">
      <c r="A69" s="363"/>
      <c r="B69" s="60"/>
      <c r="C69" s="362"/>
      <c r="D69" s="362"/>
      <c r="E69" s="362"/>
      <c r="F69" s="362"/>
      <c r="G69" s="362"/>
      <c r="H69" s="1234"/>
    </row>
    <row r="70" spans="1:8" s="7" customFormat="1" ht="36" customHeight="1" x14ac:dyDescent="0.4">
      <c r="A70" s="61" t="s">
        <v>699</v>
      </c>
      <c r="B70" s="63" t="s">
        <v>746</v>
      </c>
      <c r="C70" s="296"/>
      <c r="D70" s="296"/>
      <c r="E70" s="296"/>
      <c r="F70" s="38"/>
      <c r="G70" s="38"/>
      <c r="H70" s="375"/>
    </row>
    <row r="71" spans="1:8" s="1" customFormat="1" ht="27" customHeight="1" x14ac:dyDescent="0.25">
      <c r="A71" s="37">
        <v>704</v>
      </c>
      <c r="B71" s="27" t="s">
        <v>230</v>
      </c>
      <c r="C71" s="515"/>
      <c r="D71" s="515"/>
      <c r="E71" s="515"/>
      <c r="F71" s="515"/>
      <c r="G71" s="515"/>
      <c r="H71" s="6"/>
    </row>
    <row r="72" spans="1:8" s="1" customFormat="1" ht="27" customHeight="1" x14ac:dyDescent="0.25">
      <c r="A72" s="29">
        <v>7041</v>
      </c>
      <c r="B72" s="30" t="s">
        <v>248</v>
      </c>
      <c r="C72" s="300"/>
      <c r="D72" s="300"/>
      <c r="E72" s="300"/>
      <c r="F72" s="38"/>
      <c r="G72" s="38"/>
      <c r="H72" s="6"/>
    </row>
    <row r="73" spans="1:8" s="1" customFormat="1" ht="27" customHeight="1" x14ac:dyDescent="0.25">
      <c r="A73" s="29">
        <v>7042</v>
      </c>
      <c r="B73" s="30" t="s">
        <v>249</v>
      </c>
      <c r="C73" s="300"/>
      <c r="D73" s="300"/>
      <c r="E73" s="300"/>
      <c r="F73" s="38"/>
      <c r="G73" s="38"/>
      <c r="H73" s="6"/>
    </row>
    <row r="74" spans="1:8" s="1" customFormat="1" ht="27" customHeight="1" x14ac:dyDescent="0.25">
      <c r="A74" s="29">
        <v>7043</v>
      </c>
      <c r="B74" s="30" t="s">
        <v>250</v>
      </c>
      <c r="C74" s="300"/>
      <c r="D74" s="300"/>
      <c r="E74" s="300"/>
      <c r="F74" s="38"/>
      <c r="G74" s="38"/>
      <c r="H74" s="6"/>
    </row>
    <row r="75" spans="1:8" s="1" customFormat="1" ht="27" customHeight="1" x14ac:dyDescent="0.25">
      <c r="A75" s="29">
        <v>7044</v>
      </c>
      <c r="B75" s="30" t="s">
        <v>251</v>
      </c>
      <c r="C75" s="300"/>
      <c r="D75" s="300"/>
      <c r="E75" s="300"/>
      <c r="F75" s="38"/>
      <c r="G75" s="38"/>
      <c r="H75" s="6"/>
    </row>
    <row r="76" spans="1:8" s="1" customFormat="1" ht="27" customHeight="1" x14ac:dyDescent="0.25">
      <c r="A76" s="29">
        <v>7045</v>
      </c>
      <c r="B76" s="30" t="s">
        <v>252</v>
      </c>
      <c r="C76" s="300"/>
      <c r="D76" s="300"/>
      <c r="E76" s="300"/>
      <c r="F76" s="38"/>
      <c r="G76" s="38"/>
      <c r="H76" s="6"/>
    </row>
    <row r="77" spans="1:8" s="1" customFormat="1" ht="27" customHeight="1" x14ac:dyDescent="0.25">
      <c r="A77" s="29">
        <v>7046</v>
      </c>
      <c r="B77" s="30" t="s">
        <v>253</v>
      </c>
      <c r="C77" s="516">
        <f t="shared" ref="C77:G77" si="6">C81</f>
        <v>0</v>
      </c>
      <c r="D77" s="516"/>
      <c r="E77" s="516">
        <f t="shared" si="6"/>
        <v>13187090</v>
      </c>
      <c r="F77" s="516">
        <f t="shared" si="6"/>
        <v>72788000</v>
      </c>
      <c r="G77" s="516">
        <f t="shared" si="6"/>
        <v>137441600</v>
      </c>
      <c r="H77" s="6"/>
    </row>
    <row r="78" spans="1:8" s="1" customFormat="1" ht="27" customHeight="1" x14ac:dyDescent="0.25">
      <c r="A78" s="29">
        <v>7047</v>
      </c>
      <c r="B78" s="30" t="s">
        <v>254</v>
      </c>
      <c r="C78" s="362"/>
      <c r="D78" s="362"/>
      <c r="E78" s="362"/>
      <c r="F78" s="362"/>
      <c r="G78" s="362"/>
      <c r="H78" s="6"/>
    </row>
    <row r="79" spans="1:8" s="1" customFormat="1" ht="27" customHeight="1" x14ac:dyDescent="0.25">
      <c r="A79" s="29">
        <v>7048</v>
      </c>
      <c r="B79" s="30" t="s">
        <v>255</v>
      </c>
      <c r="C79" s="362"/>
      <c r="D79" s="362"/>
      <c r="E79" s="362"/>
      <c r="F79" s="362"/>
      <c r="G79" s="362"/>
      <c r="H79" s="6"/>
    </row>
    <row r="80" spans="1:8" s="1" customFormat="1" ht="27" customHeight="1" x14ac:dyDescent="0.25">
      <c r="A80" s="29">
        <v>7049</v>
      </c>
      <c r="B80" s="30" t="s">
        <v>256</v>
      </c>
      <c r="C80" s="362"/>
      <c r="D80" s="362"/>
      <c r="E80" s="362"/>
      <c r="F80" s="362"/>
      <c r="G80" s="362"/>
      <c r="H80" s="6"/>
    </row>
    <row r="81" spans="1:8" s="364" customFormat="1" ht="27" customHeight="1" x14ac:dyDescent="0.25">
      <c r="A81" s="365"/>
      <c r="B81" s="60" t="s">
        <v>337</v>
      </c>
      <c r="C81" s="362">
        <f>CAPEX!C1086</f>
        <v>0</v>
      </c>
      <c r="D81" s="362"/>
      <c r="E81" s="362">
        <f>CAPEX!D1086</f>
        <v>13187090</v>
      </c>
      <c r="F81" s="362">
        <f>CAPEX!E1086</f>
        <v>72788000</v>
      </c>
      <c r="G81" s="362">
        <f>CAPEX!F1086</f>
        <v>137441600</v>
      </c>
      <c r="H81" s="1234"/>
    </row>
    <row r="82" spans="1:8" s="1" customFormat="1" ht="26.25" customHeight="1" x14ac:dyDescent="0.25">
      <c r="A82" s="54"/>
      <c r="B82" s="43"/>
      <c r="C82" s="516"/>
      <c r="D82" s="516"/>
      <c r="E82" s="516"/>
      <c r="F82" s="38"/>
      <c r="G82" s="38"/>
      <c r="H82" s="6"/>
    </row>
    <row r="83" spans="1:8" s="7" customFormat="1" ht="26.25" customHeight="1" x14ac:dyDescent="0.4">
      <c r="A83" s="61" t="s">
        <v>133</v>
      </c>
      <c r="B83" s="63" t="s">
        <v>700</v>
      </c>
      <c r="C83" s="296"/>
      <c r="D83" s="296"/>
      <c r="E83" s="296"/>
      <c r="F83" s="38"/>
      <c r="G83" s="38"/>
      <c r="H83" s="375"/>
    </row>
    <row r="84" spans="1:8" s="1" customFormat="1" ht="26.25" customHeight="1" x14ac:dyDescent="0.25">
      <c r="A84" s="26">
        <v>701</v>
      </c>
      <c r="B84" s="27" t="s">
        <v>354</v>
      </c>
      <c r="C84" s="514"/>
      <c r="D84" s="514"/>
      <c r="E84" s="514"/>
      <c r="F84" s="514"/>
      <c r="G84" s="514"/>
      <c r="H84" s="6"/>
    </row>
    <row r="85" spans="1:8" s="1" customFormat="1" ht="32.25" customHeight="1" x14ac:dyDescent="0.25">
      <c r="A85" s="40">
        <v>7011</v>
      </c>
      <c r="B85" s="34" t="s">
        <v>237</v>
      </c>
      <c r="C85" s="292"/>
      <c r="D85" s="292"/>
      <c r="E85" s="292"/>
      <c r="F85" s="38"/>
      <c r="G85" s="38"/>
      <c r="H85" s="6"/>
    </row>
    <row r="86" spans="1:8" s="1" customFormat="1" ht="26.25" customHeight="1" x14ac:dyDescent="0.25">
      <c r="A86" s="40">
        <v>7012</v>
      </c>
      <c r="B86" s="34" t="s">
        <v>238</v>
      </c>
      <c r="C86" s="292"/>
      <c r="D86" s="292"/>
      <c r="E86" s="292"/>
      <c r="F86" s="38"/>
      <c r="G86" s="38"/>
      <c r="H86" s="6"/>
    </row>
    <row r="87" spans="1:8" s="1" customFormat="1" ht="26.25" customHeight="1" x14ac:dyDescent="0.25">
      <c r="A87" s="40">
        <v>7013</v>
      </c>
      <c r="B87" s="34" t="s">
        <v>239</v>
      </c>
      <c r="C87" s="502">
        <f t="shared" ref="C87:G87" si="7">C93</f>
        <v>45883980</v>
      </c>
      <c r="D87" s="502"/>
      <c r="E87" s="502">
        <f t="shared" si="7"/>
        <v>138308552</v>
      </c>
      <c r="F87" s="502">
        <f t="shared" si="7"/>
        <v>1419589600</v>
      </c>
      <c r="G87" s="502">
        <f t="shared" si="7"/>
        <v>2179816910</v>
      </c>
      <c r="H87" s="6"/>
    </row>
    <row r="88" spans="1:8" s="1" customFormat="1" ht="26.25" customHeight="1" x14ac:dyDescent="0.25">
      <c r="A88" s="40">
        <v>7014</v>
      </c>
      <c r="B88" s="34" t="s">
        <v>240</v>
      </c>
      <c r="C88" s="292"/>
      <c r="D88" s="292"/>
      <c r="E88" s="292"/>
      <c r="F88" s="292"/>
      <c r="G88" s="292"/>
      <c r="H88" s="6"/>
    </row>
    <row r="89" spans="1:8" s="1" customFormat="1" ht="26.25" customHeight="1" x14ac:dyDescent="0.25">
      <c r="A89" s="40">
        <v>7015</v>
      </c>
      <c r="B89" s="34" t="s">
        <v>810</v>
      </c>
      <c r="C89" s="292"/>
      <c r="D89" s="292"/>
      <c r="E89" s="292"/>
      <c r="F89" s="292"/>
      <c r="G89" s="292"/>
      <c r="H89" s="6"/>
    </row>
    <row r="90" spans="1:8" s="1" customFormat="1" ht="26.25" customHeight="1" x14ac:dyDescent="0.25">
      <c r="A90" s="40">
        <v>7016</v>
      </c>
      <c r="B90" s="34" t="s">
        <v>811</v>
      </c>
      <c r="C90" s="292"/>
      <c r="D90" s="292"/>
      <c r="E90" s="292"/>
      <c r="F90" s="292"/>
      <c r="G90" s="292"/>
      <c r="H90" s="6"/>
    </row>
    <row r="91" spans="1:8" s="1" customFormat="1" ht="26.25" customHeight="1" x14ac:dyDescent="0.25">
      <c r="A91" s="40">
        <v>7017</v>
      </c>
      <c r="B91" s="34" t="s">
        <v>241</v>
      </c>
      <c r="C91" s="292"/>
      <c r="D91" s="292"/>
      <c r="E91" s="292"/>
      <c r="F91" s="292"/>
      <c r="G91" s="292"/>
      <c r="H91" s="6"/>
    </row>
    <row r="92" spans="1:8" s="1" customFormat="1" ht="33.75" customHeight="1" x14ac:dyDescent="0.25">
      <c r="A92" s="40">
        <v>7018</v>
      </c>
      <c r="B92" s="34" t="s">
        <v>325</v>
      </c>
      <c r="C92" s="292"/>
      <c r="D92" s="292"/>
      <c r="E92" s="292"/>
      <c r="F92" s="292"/>
      <c r="G92" s="292"/>
      <c r="H92" s="6"/>
    </row>
    <row r="93" spans="1:8" s="364" customFormat="1" ht="26.25" customHeight="1" x14ac:dyDescent="0.25">
      <c r="A93" s="366"/>
      <c r="B93" s="60" t="s">
        <v>337</v>
      </c>
      <c r="C93" s="361">
        <f>CAPEX!C1087</f>
        <v>45883980</v>
      </c>
      <c r="D93" s="361"/>
      <c r="E93" s="361">
        <f>CAPEX!D1087</f>
        <v>138308552</v>
      </c>
      <c r="F93" s="361">
        <f>CAPEX!E1087</f>
        <v>1419589600</v>
      </c>
      <c r="G93" s="361">
        <f>CAPEX!F1087</f>
        <v>2179816910</v>
      </c>
      <c r="H93" s="1234"/>
    </row>
    <row r="94" spans="1:8" s="1" customFormat="1" ht="27" customHeight="1" x14ac:dyDescent="0.25">
      <c r="A94" s="57"/>
      <c r="B94" s="43"/>
      <c r="C94" s="502"/>
      <c r="D94" s="502"/>
      <c r="E94" s="502"/>
      <c r="F94" s="38"/>
      <c r="G94" s="38"/>
      <c r="H94" s="6"/>
    </row>
    <row r="95" spans="1:8" s="7" customFormat="1" ht="27" customHeight="1" x14ac:dyDescent="0.4">
      <c r="A95" s="61" t="s">
        <v>134</v>
      </c>
      <c r="B95" s="63" t="s">
        <v>125</v>
      </c>
      <c r="C95" s="296"/>
      <c r="D95" s="296"/>
      <c r="E95" s="296"/>
      <c r="F95" s="38"/>
      <c r="G95" s="38"/>
      <c r="H95" s="375"/>
    </row>
    <row r="96" spans="1:8" s="1" customFormat="1" ht="27" customHeight="1" x14ac:dyDescent="0.25">
      <c r="A96" s="26">
        <v>701</v>
      </c>
      <c r="B96" s="27" t="s">
        <v>354</v>
      </c>
      <c r="C96" s="514"/>
      <c r="D96" s="514"/>
      <c r="E96" s="514"/>
      <c r="F96" s="514"/>
      <c r="G96" s="514"/>
      <c r="H96" s="6"/>
    </row>
    <row r="97" spans="1:8" s="1" customFormat="1" ht="34.5" customHeight="1" x14ac:dyDescent="0.25">
      <c r="A97" s="40">
        <v>7011</v>
      </c>
      <c r="B97" s="34" t="s">
        <v>237</v>
      </c>
      <c r="C97" s="292"/>
      <c r="D97" s="292"/>
      <c r="E97" s="292"/>
      <c r="F97" s="292"/>
      <c r="G97" s="292"/>
      <c r="H97" s="6"/>
    </row>
    <row r="98" spans="1:8" s="1" customFormat="1" ht="27" customHeight="1" x14ac:dyDescent="0.25">
      <c r="A98" s="40">
        <v>7012</v>
      </c>
      <c r="B98" s="34" t="s">
        <v>238</v>
      </c>
      <c r="C98" s="292"/>
      <c r="D98" s="292"/>
      <c r="E98" s="292"/>
      <c r="F98" s="292"/>
      <c r="G98" s="292"/>
      <c r="H98" s="6"/>
    </row>
    <row r="99" spans="1:8" s="1" customFormat="1" ht="27" customHeight="1" x14ac:dyDescent="0.25">
      <c r="A99" s="40">
        <v>7013</v>
      </c>
      <c r="B99" s="34" t="s">
        <v>239</v>
      </c>
      <c r="C99" s="292"/>
      <c r="D99" s="292"/>
      <c r="E99" s="292"/>
      <c r="F99" s="292"/>
      <c r="G99" s="292"/>
      <c r="H99" s="6"/>
    </row>
    <row r="100" spans="1:8" s="1" customFormat="1" ht="27" customHeight="1" x14ac:dyDescent="0.25">
      <c r="A100" s="40">
        <v>7014</v>
      </c>
      <c r="B100" s="34" t="s">
        <v>240</v>
      </c>
      <c r="C100" s="292"/>
      <c r="D100" s="292"/>
      <c r="E100" s="292"/>
      <c r="F100" s="292"/>
      <c r="G100" s="292"/>
      <c r="H100" s="6"/>
    </row>
    <row r="101" spans="1:8" s="1" customFormat="1" ht="27" customHeight="1" x14ac:dyDescent="0.25">
      <c r="A101" s="40">
        <v>7015</v>
      </c>
      <c r="B101" s="34" t="s">
        <v>810</v>
      </c>
      <c r="C101" s="292"/>
      <c r="D101" s="292"/>
      <c r="E101" s="292"/>
      <c r="F101" s="292"/>
      <c r="G101" s="292"/>
      <c r="H101" s="6"/>
    </row>
    <row r="102" spans="1:8" s="1" customFormat="1" ht="27" customHeight="1" x14ac:dyDescent="0.25">
      <c r="A102" s="40">
        <v>7016</v>
      </c>
      <c r="B102" s="34" t="s">
        <v>811</v>
      </c>
      <c r="C102" s="502">
        <f t="shared" ref="C102:G102" si="8">C105</f>
        <v>3900000</v>
      </c>
      <c r="D102" s="502"/>
      <c r="E102" s="502">
        <f t="shared" si="8"/>
        <v>4470000</v>
      </c>
      <c r="F102" s="502">
        <f t="shared" si="8"/>
        <v>8320000</v>
      </c>
      <c r="G102" s="502">
        <f t="shared" si="8"/>
        <v>7500000</v>
      </c>
      <c r="H102" s="6"/>
    </row>
    <row r="103" spans="1:8" s="1" customFormat="1" ht="27" customHeight="1" x14ac:dyDescent="0.25">
      <c r="A103" s="40">
        <v>7017</v>
      </c>
      <c r="B103" s="34" t="s">
        <v>241</v>
      </c>
      <c r="C103" s="517"/>
      <c r="D103" s="517"/>
      <c r="E103" s="517"/>
      <c r="F103" s="517"/>
      <c r="G103" s="517"/>
      <c r="H103" s="6"/>
    </row>
    <row r="104" spans="1:8" s="1" customFormat="1" ht="32.25" customHeight="1" x14ac:dyDescent="0.25">
      <c r="A104" s="40">
        <v>7018</v>
      </c>
      <c r="B104" s="34" t="s">
        <v>325</v>
      </c>
      <c r="C104" s="517"/>
      <c r="D104" s="517"/>
      <c r="E104" s="517"/>
      <c r="F104" s="517"/>
      <c r="G104" s="517"/>
      <c r="H104" s="6"/>
    </row>
    <row r="105" spans="1:8" s="364" customFormat="1" ht="27" customHeight="1" x14ac:dyDescent="0.25">
      <c r="A105" s="366"/>
      <c r="B105" s="60" t="s">
        <v>337</v>
      </c>
      <c r="C105" s="361">
        <f>CAPEX!C1088</f>
        <v>3900000</v>
      </c>
      <c r="D105" s="361"/>
      <c r="E105" s="361">
        <f>CAPEX!D1088</f>
        <v>4470000</v>
      </c>
      <c r="F105" s="361">
        <f>CAPEX!E1088</f>
        <v>8320000</v>
      </c>
      <c r="G105" s="361">
        <f>CAPEX!F1088</f>
        <v>7500000</v>
      </c>
      <c r="H105" s="1234"/>
    </row>
    <row r="106" spans="1:8" s="1" customFormat="1" ht="27" customHeight="1" x14ac:dyDescent="0.25">
      <c r="A106" s="57"/>
      <c r="B106" s="70"/>
      <c r="C106" s="502"/>
      <c r="D106" s="502"/>
      <c r="E106" s="502"/>
      <c r="F106" s="38"/>
      <c r="G106" s="38"/>
      <c r="H106" s="6"/>
    </row>
    <row r="107" spans="1:8" s="7" customFormat="1" ht="27" customHeight="1" x14ac:dyDescent="0.4">
      <c r="A107" s="61" t="s">
        <v>663</v>
      </c>
      <c r="B107" s="63" t="s">
        <v>664</v>
      </c>
      <c r="C107" s="296"/>
      <c r="D107" s="296"/>
      <c r="E107" s="296"/>
      <c r="F107" s="38"/>
      <c r="G107" s="38"/>
      <c r="H107" s="375"/>
    </row>
    <row r="108" spans="1:8" s="1" customFormat="1" ht="27" customHeight="1" x14ac:dyDescent="0.25">
      <c r="A108" s="26">
        <v>701</v>
      </c>
      <c r="B108" s="27" t="s">
        <v>354</v>
      </c>
      <c r="C108" s="514"/>
      <c r="D108" s="514"/>
      <c r="E108" s="514"/>
      <c r="F108" s="514"/>
      <c r="G108" s="514"/>
      <c r="H108" s="6"/>
    </row>
    <row r="109" spans="1:8" s="1" customFormat="1" ht="31.5" customHeight="1" x14ac:dyDescent="0.25">
      <c r="A109" s="40">
        <v>7011</v>
      </c>
      <c r="B109" s="34" t="s">
        <v>237</v>
      </c>
      <c r="C109" s="292"/>
      <c r="D109" s="292"/>
      <c r="E109" s="292"/>
      <c r="F109" s="292"/>
      <c r="G109" s="292"/>
      <c r="H109" s="6"/>
    </row>
    <row r="110" spans="1:8" s="1" customFormat="1" ht="27" customHeight="1" x14ac:dyDescent="0.25">
      <c r="A110" s="40">
        <v>7012</v>
      </c>
      <c r="B110" s="34" t="s">
        <v>238</v>
      </c>
      <c r="C110" s="292"/>
      <c r="D110" s="292"/>
      <c r="E110" s="292"/>
      <c r="F110" s="292"/>
      <c r="G110" s="292"/>
      <c r="H110" s="6"/>
    </row>
    <row r="111" spans="1:8" s="1" customFormat="1" ht="27" customHeight="1" x14ac:dyDescent="0.25">
      <c r="A111" s="40">
        <v>7013</v>
      </c>
      <c r="B111" s="34" t="s">
        <v>239</v>
      </c>
      <c r="C111" s="292"/>
      <c r="D111" s="292"/>
      <c r="E111" s="292"/>
      <c r="F111" s="292"/>
      <c r="G111" s="292"/>
      <c r="H111" s="6"/>
    </row>
    <row r="112" spans="1:8" s="1" customFormat="1" ht="27" customHeight="1" x14ac:dyDescent="0.25">
      <c r="A112" s="40">
        <v>7014</v>
      </c>
      <c r="B112" s="34" t="s">
        <v>240</v>
      </c>
      <c r="C112" s="292"/>
      <c r="D112" s="292"/>
      <c r="E112" s="292"/>
      <c r="F112" s="292"/>
      <c r="G112" s="292"/>
      <c r="H112" s="6"/>
    </row>
    <row r="113" spans="1:8" s="1" customFormat="1" ht="27" customHeight="1" x14ac:dyDescent="0.25">
      <c r="A113" s="40">
        <v>7015</v>
      </c>
      <c r="B113" s="34" t="s">
        <v>810</v>
      </c>
      <c r="C113" s="292"/>
      <c r="D113" s="292"/>
      <c r="E113" s="292"/>
      <c r="F113" s="292"/>
      <c r="G113" s="292"/>
      <c r="H113" s="6"/>
    </row>
    <row r="114" spans="1:8" s="1" customFormat="1" ht="27" customHeight="1" x14ac:dyDescent="0.25">
      <c r="A114" s="40">
        <v>7016</v>
      </c>
      <c r="B114" s="34" t="s">
        <v>811</v>
      </c>
      <c r="C114" s="502">
        <f t="shared" ref="C114:G114" si="9">C117</f>
        <v>0</v>
      </c>
      <c r="D114" s="502"/>
      <c r="E114" s="502">
        <f t="shared" si="9"/>
        <v>0</v>
      </c>
      <c r="F114" s="502">
        <f t="shared" si="9"/>
        <v>0</v>
      </c>
      <c r="G114" s="502">
        <f t="shared" si="9"/>
        <v>5900000</v>
      </c>
      <c r="H114" s="6"/>
    </row>
    <row r="115" spans="1:8" s="1" customFormat="1" ht="27" customHeight="1" x14ac:dyDescent="0.25">
      <c r="A115" s="40">
        <v>7017</v>
      </c>
      <c r="B115" s="34" t="s">
        <v>241</v>
      </c>
      <c r="C115" s="517"/>
      <c r="D115" s="517"/>
      <c r="E115" s="517"/>
      <c r="F115" s="517"/>
      <c r="G115" s="517"/>
      <c r="H115" s="6"/>
    </row>
    <row r="116" spans="1:8" s="1" customFormat="1" ht="32.25" customHeight="1" x14ac:dyDescent="0.25">
      <c r="A116" s="40">
        <v>7018</v>
      </c>
      <c r="B116" s="34" t="s">
        <v>325</v>
      </c>
      <c r="C116" s="517"/>
      <c r="D116" s="517"/>
      <c r="E116" s="517"/>
      <c r="F116" s="517"/>
      <c r="G116" s="517"/>
      <c r="H116" s="6"/>
    </row>
    <row r="117" spans="1:8" s="364" customFormat="1" ht="27" customHeight="1" x14ac:dyDescent="0.25">
      <c r="A117" s="366"/>
      <c r="B117" s="60" t="s">
        <v>337</v>
      </c>
      <c r="C117" s="361">
        <f>CAPEX!C1089</f>
        <v>0</v>
      </c>
      <c r="D117" s="361"/>
      <c r="E117" s="361">
        <f>CAPEX!D1089</f>
        <v>0</v>
      </c>
      <c r="F117" s="361">
        <f>CAPEX!E1089</f>
        <v>0</v>
      </c>
      <c r="G117" s="361">
        <f>CAPEX!F1089</f>
        <v>5900000</v>
      </c>
      <c r="H117" s="1234"/>
    </row>
    <row r="118" spans="1:8" s="1" customFormat="1" ht="27" customHeight="1" x14ac:dyDescent="0.25">
      <c r="A118" s="57"/>
      <c r="B118" s="43"/>
      <c r="C118" s="361"/>
      <c r="D118" s="361"/>
      <c r="E118" s="361"/>
      <c r="F118" s="38"/>
      <c r="G118" s="38"/>
      <c r="H118" s="6"/>
    </row>
    <row r="119" spans="1:8" s="7" customFormat="1" ht="32.25" customHeight="1" x14ac:dyDescent="0.4">
      <c r="A119" s="61" t="s">
        <v>135</v>
      </c>
      <c r="B119" s="63" t="s">
        <v>114</v>
      </c>
      <c r="C119" s="296"/>
      <c r="D119" s="296"/>
      <c r="E119" s="296"/>
      <c r="F119" s="38"/>
      <c r="G119" s="38"/>
      <c r="H119" s="375"/>
    </row>
    <row r="120" spans="1:8" s="1" customFormat="1" ht="27" customHeight="1" x14ac:dyDescent="0.25">
      <c r="A120" s="37">
        <v>704</v>
      </c>
      <c r="B120" s="27" t="s">
        <v>230</v>
      </c>
      <c r="C120" s="515"/>
      <c r="D120" s="515"/>
      <c r="E120" s="515"/>
      <c r="F120" s="515"/>
      <c r="G120" s="515"/>
      <c r="H120" s="6"/>
    </row>
    <row r="121" spans="1:8" s="1" customFormat="1" ht="27" customHeight="1" x14ac:dyDescent="0.25">
      <c r="A121" s="29">
        <v>7041</v>
      </c>
      <c r="B121" s="30" t="s">
        <v>248</v>
      </c>
      <c r="C121" s="300"/>
      <c r="D121" s="300"/>
      <c r="E121" s="300"/>
      <c r="F121" s="300"/>
      <c r="G121" s="300"/>
      <c r="H121" s="6"/>
    </row>
    <row r="122" spans="1:8" s="1" customFormat="1" ht="27" customHeight="1" x14ac:dyDescent="0.25">
      <c r="A122" s="29">
        <v>7042</v>
      </c>
      <c r="B122" s="30" t="s">
        <v>249</v>
      </c>
      <c r="C122" s="516">
        <f t="shared" ref="C122:G122" si="10">SUM(C130,C131)</f>
        <v>20986123</v>
      </c>
      <c r="D122" s="516"/>
      <c r="E122" s="516">
        <f t="shared" si="10"/>
        <v>6617000</v>
      </c>
      <c r="F122" s="516">
        <f t="shared" si="10"/>
        <v>89684500</v>
      </c>
      <c r="G122" s="516">
        <f t="shared" si="10"/>
        <v>6381355791</v>
      </c>
      <c r="H122" s="6"/>
    </row>
    <row r="123" spans="1:8" s="1" customFormat="1" ht="27" customHeight="1" x14ac:dyDescent="0.25">
      <c r="A123" s="29">
        <v>7043</v>
      </c>
      <c r="B123" s="30" t="s">
        <v>250</v>
      </c>
      <c r="C123" s="300"/>
      <c r="D123" s="300"/>
      <c r="E123" s="300"/>
      <c r="F123" s="300"/>
      <c r="G123" s="300"/>
      <c r="H123" s="6"/>
    </row>
    <row r="124" spans="1:8" s="1" customFormat="1" ht="27" customHeight="1" x14ac:dyDescent="0.25">
      <c r="A124" s="29">
        <v>7044</v>
      </c>
      <c r="B124" s="30" t="s">
        <v>251</v>
      </c>
      <c r="C124" s="300"/>
      <c r="D124" s="300"/>
      <c r="E124" s="300"/>
      <c r="F124" s="300"/>
      <c r="G124" s="300"/>
      <c r="H124" s="6"/>
    </row>
    <row r="125" spans="1:8" s="1" customFormat="1" ht="27" customHeight="1" x14ac:dyDescent="0.25">
      <c r="A125" s="29">
        <v>7045</v>
      </c>
      <c r="B125" s="30" t="s">
        <v>252</v>
      </c>
      <c r="C125" s="300"/>
      <c r="D125" s="300"/>
      <c r="E125" s="300"/>
      <c r="F125" s="300"/>
      <c r="G125" s="300"/>
      <c r="H125" s="6"/>
    </row>
    <row r="126" spans="1:8" s="1" customFormat="1" ht="27" customHeight="1" x14ac:dyDescent="0.25">
      <c r="A126" s="29">
        <v>7046</v>
      </c>
      <c r="B126" s="30" t="s">
        <v>253</v>
      </c>
      <c r="C126" s="300"/>
      <c r="D126" s="300"/>
      <c r="E126" s="300"/>
      <c r="F126" s="300"/>
      <c r="G126" s="300"/>
      <c r="H126" s="6"/>
    </row>
    <row r="127" spans="1:8" s="1" customFormat="1" ht="27" customHeight="1" x14ac:dyDescent="0.25">
      <c r="A127" s="29">
        <v>7047</v>
      </c>
      <c r="B127" s="30" t="s">
        <v>254</v>
      </c>
      <c r="C127" s="300"/>
      <c r="D127" s="300"/>
      <c r="E127" s="300"/>
      <c r="F127" s="300"/>
      <c r="G127" s="300"/>
      <c r="H127" s="6"/>
    </row>
    <row r="128" spans="1:8" s="1" customFormat="1" ht="27" customHeight="1" x14ac:dyDescent="0.25">
      <c r="A128" s="29">
        <v>7048</v>
      </c>
      <c r="B128" s="30" t="s">
        <v>255</v>
      </c>
      <c r="C128" s="300"/>
      <c r="D128" s="300"/>
      <c r="E128" s="300"/>
      <c r="F128" s="300"/>
      <c r="G128" s="300"/>
      <c r="H128" s="6"/>
    </row>
    <row r="129" spans="1:8" s="1" customFormat="1" ht="27" customHeight="1" x14ac:dyDescent="0.25">
      <c r="A129" s="29">
        <v>7049</v>
      </c>
      <c r="B129" s="30" t="s">
        <v>256</v>
      </c>
      <c r="C129" s="300"/>
      <c r="D129" s="300"/>
      <c r="E129" s="300"/>
      <c r="F129" s="300"/>
      <c r="G129" s="300"/>
      <c r="H129" s="6"/>
    </row>
    <row r="130" spans="1:8" s="364" customFormat="1" ht="27" customHeight="1" x14ac:dyDescent="0.25">
      <c r="A130" s="365"/>
      <c r="B130" s="60" t="s">
        <v>337</v>
      </c>
      <c r="C130" s="362">
        <f>CAPEX!C1092</f>
        <v>2000000</v>
      </c>
      <c r="D130" s="362"/>
      <c r="E130" s="362">
        <f>CAPEX!D1092</f>
        <v>6192000</v>
      </c>
      <c r="F130" s="362">
        <f>CAPEX!E1092</f>
        <v>54684500</v>
      </c>
      <c r="G130" s="362">
        <f>CAPEX!F1092</f>
        <v>4961355791</v>
      </c>
      <c r="H130" s="1234"/>
    </row>
    <row r="131" spans="1:8" s="364" customFormat="1" ht="27" customHeight="1" x14ac:dyDescent="0.25">
      <c r="A131" s="365"/>
      <c r="B131" s="60" t="s">
        <v>338</v>
      </c>
      <c r="C131" s="362">
        <f>'REC&amp;LEG'!C674</f>
        <v>18986123</v>
      </c>
      <c r="D131" s="362"/>
      <c r="E131" s="362">
        <f>'REC&amp;LEG'!D674</f>
        <v>425000</v>
      </c>
      <c r="F131" s="362">
        <f>'REC&amp;LEG'!E674</f>
        <v>35000000</v>
      </c>
      <c r="G131" s="362">
        <f>'REC&amp;LEG'!F674</f>
        <v>1420000000</v>
      </c>
      <c r="H131" s="1234"/>
    </row>
    <row r="132" spans="1:8" s="1" customFormat="1" ht="26.25" customHeight="1" x14ac:dyDescent="0.25">
      <c r="A132" s="54"/>
      <c r="B132" s="70"/>
      <c r="C132" s="516"/>
      <c r="D132" s="516"/>
      <c r="E132" s="516"/>
      <c r="F132" s="38"/>
      <c r="G132" s="38"/>
      <c r="H132" s="6"/>
    </row>
    <row r="133" spans="1:8" s="7" customFormat="1" ht="26.25" customHeight="1" x14ac:dyDescent="0.4">
      <c r="A133" s="61" t="s">
        <v>136</v>
      </c>
      <c r="B133" s="66" t="s">
        <v>55</v>
      </c>
      <c r="C133" s="296"/>
      <c r="D133" s="296"/>
      <c r="E133" s="296"/>
      <c r="F133" s="38"/>
      <c r="G133" s="38"/>
      <c r="H133" s="375"/>
    </row>
    <row r="134" spans="1:8" s="1" customFormat="1" ht="26.25" customHeight="1" x14ac:dyDescent="0.25">
      <c r="A134" s="37">
        <v>704</v>
      </c>
      <c r="B134" s="27" t="s">
        <v>230</v>
      </c>
      <c r="C134" s="515"/>
      <c r="D134" s="515"/>
      <c r="E134" s="515"/>
      <c r="F134" s="515"/>
      <c r="G134" s="515"/>
      <c r="H134" s="6"/>
    </row>
    <row r="135" spans="1:8" s="1" customFormat="1" ht="26.25" customHeight="1" x14ac:dyDescent="0.25">
      <c r="A135" s="29">
        <v>7041</v>
      </c>
      <c r="B135" s="30" t="s">
        <v>248</v>
      </c>
      <c r="C135" s="516">
        <f t="shared" ref="C135:G135" si="11">SUM(C144)</f>
        <v>661118529</v>
      </c>
      <c r="D135" s="516"/>
      <c r="E135" s="516">
        <f t="shared" si="11"/>
        <v>9811820</v>
      </c>
      <c r="F135" s="516">
        <f t="shared" si="11"/>
        <v>3563300000</v>
      </c>
      <c r="G135" s="516">
        <f t="shared" si="11"/>
        <v>2428190000</v>
      </c>
      <c r="H135" s="6"/>
    </row>
    <row r="136" spans="1:8" s="1" customFormat="1" ht="26.25" customHeight="1" x14ac:dyDescent="0.25">
      <c r="A136" s="29">
        <v>7042</v>
      </c>
      <c r="B136" s="30" t="s">
        <v>249</v>
      </c>
      <c r="C136" s="300"/>
      <c r="D136" s="300"/>
      <c r="E136" s="300"/>
      <c r="F136" s="300"/>
      <c r="G136" s="300"/>
      <c r="H136" s="6"/>
    </row>
    <row r="137" spans="1:8" s="1" customFormat="1" ht="26.25" customHeight="1" x14ac:dyDescent="0.25">
      <c r="A137" s="29">
        <v>7043</v>
      </c>
      <c r="B137" s="30" t="s">
        <v>250</v>
      </c>
      <c r="C137" s="300"/>
      <c r="D137" s="300"/>
      <c r="E137" s="300"/>
      <c r="F137" s="300"/>
      <c r="G137" s="300"/>
      <c r="H137" s="6"/>
    </row>
    <row r="138" spans="1:8" s="1" customFormat="1" ht="26.25" customHeight="1" x14ac:dyDescent="0.25">
      <c r="A138" s="29">
        <v>7044</v>
      </c>
      <c r="B138" s="30" t="s">
        <v>251</v>
      </c>
      <c r="C138" s="300"/>
      <c r="D138" s="300"/>
      <c r="E138" s="300"/>
      <c r="F138" s="300"/>
      <c r="G138" s="300"/>
      <c r="H138" s="6"/>
    </row>
    <row r="139" spans="1:8" s="1" customFormat="1" ht="26.25" customHeight="1" x14ac:dyDescent="0.25">
      <c r="A139" s="29">
        <v>7045</v>
      </c>
      <c r="B139" s="30" t="s">
        <v>252</v>
      </c>
      <c r="C139" s="300"/>
      <c r="D139" s="300"/>
      <c r="E139" s="300"/>
      <c r="F139" s="300"/>
      <c r="G139" s="300"/>
      <c r="H139" s="6"/>
    </row>
    <row r="140" spans="1:8" s="1" customFormat="1" ht="26.25" customHeight="1" x14ac:dyDescent="0.25">
      <c r="A140" s="29">
        <v>7046</v>
      </c>
      <c r="B140" s="30" t="s">
        <v>253</v>
      </c>
      <c r="C140" s="300"/>
      <c r="D140" s="300"/>
      <c r="E140" s="300"/>
      <c r="F140" s="300"/>
      <c r="G140" s="300"/>
      <c r="H140" s="6"/>
    </row>
    <row r="141" spans="1:8" s="1" customFormat="1" ht="26.25" customHeight="1" x14ac:dyDescent="0.25">
      <c r="A141" s="29">
        <v>7047</v>
      </c>
      <c r="B141" s="30" t="s">
        <v>254</v>
      </c>
      <c r="C141" s="300"/>
      <c r="D141" s="300"/>
      <c r="E141" s="300"/>
      <c r="F141" s="300"/>
      <c r="G141" s="300"/>
      <c r="H141" s="6"/>
    </row>
    <row r="142" spans="1:8" s="1" customFormat="1" ht="26.25" customHeight="1" x14ac:dyDescent="0.25">
      <c r="A142" s="29">
        <v>7048</v>
      </c>
      <c r="B142" s="30" t="s">
        <v>255</v>
      </c>
      <c r="C142" s="300"/>
      <c r="D142" s="300"/>
      <c r="E142" s="300"/>
      <c r="F142" s="300"/>
      <c r="G142" s="300"/>
      <c r="H142" s="6"/>
    </row>
    <row r="143" spans="1:8" s="1" customFormat="1" ht="26.25" customHeight="1" x14ac:dyDescent="0.25">
      <c r="A143" s="29">
        <v>7049</v>
      </c>
      <c r="B143" s="30" t="s">
        <v>256</v>
      </c>
      <c r="C143" s="300"/>
      <c r="D143" s="300"/>
      <c r="E143" s="300"/>
      <c r="F143" s="300"/>
      <c r="G143" s="300"/>
      <c r="H143" s="6"/>
    </row>
    <row r="144" spans="1:8" s="364" customFormat="1" ht="26.25" customHeight="1" x14ac:dyDescent="0.25">
      <c r="A144" s="365"/>
      <c r="B144" s="60" t="s">
        <v>337</v>
      </c>
      <c r="C144" s="362">
        <f>CAPEX!C1093</f>
        <v>661118529</v>
      </c>
      <c r="D144" s="362"/>
      <c r="E144" s="362">
        <f>CAPEX!D1093</f>
        <v>9811820</v>
      </c>
      <c r="F144" s="362">
        <f>CAPEX!E1093</f>
        <v>3563300000</v>
      </c>
      <c r="G144" s="362">
        <f>CAPEX!F1093</f>
        <v>2428190000</v>
      </c>
      <c r="H144" s="1234"/>
    </row>
    <row r="145" spans="1:8" s="1" customFormat="1" ht="26.25" customHeight="1" x14ac:dyDescent="0.25">
      <c r="A145" s="54"/>
      <c r="B145" s="43"/>
      <c r="C145" s="516"/>
      <c r="D145" s="516"/>
      <c r="E145" s="516"/>
      <c r="F145" s="38"/>
      <c r="G145" s="38"/>
      <c r="H145" s="6"/>
    </row>
    <row r="146" spans="1:8" s="7" customFormat="1" ht="26.25" customHeight="1" x14ac:dyDescent="0.4">
      <c r="A146" s="61" t="s">
        <v>816</v>
      </c>
      <c r="B146" s="66" t="s">
        <v>830</v>
      </c>
      <c r="C146" s="296"/>
      <c r="D146" s="296"/>
      <c r="E146" s="296"/>
      <c r="F146" s="38"/>
      <c r="G146" s="38"/>
      <c r="H146" s="375"/>
    </row>
    <row r="147" spans="1:8" s="1" customFormat="1" ht="26.25" customHeight="1" x14ac:dyDescent="0.25">
      <c r="A147" s="37">
        <v>704</v>
      </c>
      <c r="B147" s="27" t="s">
        <v>230</v>
      </c>
      <c r="C147" s="515"/>
      <c r="D147" s="515"/>
      <c r="E147" s="515"/>
      <c r="F147" s="515"/>
      <c r="G147" s="515"/>
      <c r="H147" s="6"/>
    </row>
    <row r="148" spans="1:8" s="1" customFormat="1" ht="26.25" customHeight="1" x14ac:dyDescent="0.25">
      <c r="A148" s="29">
        <v>7041</v>
      </c>
      <c r="B148" s="30" t="s">
        <v>248</v>
      </c>
      <c r="C148" s="516">
        <f t="shared" ref="C148:G148" si="12">SUM(C157)</f>
        <v>0</v>
      </c>
      <c r="D148" s="516"/>
      <c r="E148" s="516">
        <f t="shared" si="12"/>
        <v>173661601</v>
      </c>
      <c r="F148" s="516">
        <f t="shared" si="12"/>
        <v>270000000</v>
      </c>
      <c r="G148" s="516">
        <f t="shared" si="12"/>
        <v>289436001</v>
      </c>
      <c r="H148" s="6"/>
    </row>
    <row r="149" spans="1:8" s="1" customFormat="1" ht="26.25" customHeight="1" x14ac:dyDescent="0.25">
      <c r="A149" s="29">
        <v>7042</v>
      </c>
      <c r="B149" s="30" t="s">
        <v>249</v>
      </c>
      <c r="C149" s="300"/>
      <c r="D149" s="300"/>
      <c r="E149" s="300"/>
      <c r="F149" s="300"/>
      <c r="G149" s="300"/>
      <c r="H149" s="6"/>
    </row>
    <row r="150" spans="1:8" s="1" customFormat="1" ht="26.25" customHeight="1" x14ac:dyDescent="0.25">
      <c r="A150" s="29">
        <v>7043</v>
      </c>
      <c r="B150" s="30" t="s">
        <v>250</v>
      </c>
      <c r="C150" s="300"/>
      <c r="D150" s="300"/>
      <c r="E150" s="300"/>
      <c r="F150" s="300"/>
      <c r="G150" s="300"/>
      <c r="H150" s="6"/>
    </row>
    <row r="151" spans="1:8" s="1" customFormat="1" ht="26.25" customHeight="1" x14ac:dyDescent="0.25">
      <c r="A151" s="29">
        <v>7044</v>
      </c>
      <c r="B151" s="30" t="s">
        <v>251</v>
      </c>
      <c r="C151" s="300"/>
      <c r="D151" s="300"/>
      <c r="E151" s="300"/>
      <c r="F151" s="300"/>
      <c r="G151" s="300"/>
      <c r="H151" s="6"/>
    </row>
    <row r="152" spans="1:8" s="1" customFormat="1" ht="26.25" customHeight="1" x14ac:dyDescent="0.25">
      <c r="A152" s="29">
        <v>7045</v>
      </c>
      <c r="B152" s="30" t="s">
        <v>252</v>
      </c>
      <c r="C152" s="300"/>
      <c r="D152" s="300"/>
      <c r="E152" s="300"/>
      <c r="F152" s="300"/>
      <c r="G152" s="300"/>
      <c r="H152" s="6"/>
    </row>
    <row r="153" spans="1:8" s="1" customFormat="1" ht="26.25" customHeight="1" x14ac:dyDescent="0.25">
      <c r="A153" s="29">
        <v>7046</v>
      </c>
      <c r="B153" s="30" t="s">
        <v>253</v>
      </c>
      <c r="C153" s="300"/>
      <c r="D153" s="300"/>
      <c r="E153" s="300"/>
      <c r="F153" s="300"/>
      <c r="G153" s="300"/>
      <c r="H153" s="6"/>
    </row>
    <row r="154" spans="1:8" s="1" customFormat="1" ht="26.25" customHeight="1" x14ac:dyDescent="0.25">
      <c r="A154" s="29">
        <v>7047</v>
      </c>
      <c r="B154" s="30" t="s">
        <v>254</v>
      </c>
      <c r="C154" s="300"/>
      <c r="D154" s="300"/>
      <c r="E154" s="300"/>
      <c r="F154" s="300"/>
      <c r="G154" s="300"/>
      <c r="H154" s="6"/>
    </row>
    <row r="155" spans="1:8" s="1" customFormat="1" ht="26.25" customHeight="1" x14ac:dyDescent="0.25">
      <c r="A155" s="29">
        <v>7048</v>
      </c>
      <c r="B155" s="30" t="s">
        <v>255</v>
      </c>
      <c r="C155" s="300"/>
      <c r="D155" s="300"/>
      <c r="E155" s="300"/>
      <c r="F155" s="300"/>
      <c r="G155" s="300"/>
      <c r="H155" s="6"/>
    </row>
    <row r="156" spans="1:8" s="1" customFormat="1" ht="26.25" customHeight="1" x14ac:dyDescent="0.25">
      <c r="A156" s="29">
        <v>7049</v>
      </c>
      <c r="B156" s="30" t="s">
        <v>256</v>
      </c>
      <c r="C156" s="300"/>
      <c r="D156" s="300"/>
      <c r="E156" s="300"/>
      <c r="F156" s="300"/>
      <c r="G156" s="300"/>
      <c r="H156" s="6"/>
    </row>
    <row r="157" spans="1:8" s="364" customFormat="1" ht="26.25" customHeight="1" x14ac:dyDescent="0.25">
      <c r="A157" s="365"/>
      <c r="B157" s="60" t="s">
        <v>337</v>
      </c>
      <c r="C157" s="362">
        <f>CAPEX!C1094</f>
        <v>0</v>
      </c>
      <c r="D157" s="362"/>
      <c r="E157" s="362">
        <f>CAPEX!D1094</f>
        <v>173661601</v>
      </c>
      <c r="F157" s="362">
        <f>CAPEX!E1094</f>
        <v>270000000</v>
      </c>
      <c r="G157" s="362">
        <f>CAPEX!F1094</f>
        <v>289436001</v>
      </c>
      <c r="H157" s="1234"/>
    </row>
    <row r="158" spans="1:8" s="1" customFormat="1" ht="26.25" customHeight="1" x14ac:dyDescent="0.25">
      <c r="A158" s="54"/>
      <c r="B158" s="43"/>
      <c r="C158" s="362"/>
      <c r="D158" s="362"/>
      <c r="E158" s="362"/>
      <c r="F158" s="38"/>
      <c r="G158" s="38"/>
      <c r="H158" s="6"/>
    </row>
    <row r="159" spans="1:8" s="7" customFormat="1" ht="26.25" customHeight="1" x14ac:dyDescent="0.4">
      <c r="A159" s="61" t="s">
        <v>137</v>
      </c>
      <c r="B159" s="63" t="s">
        <v>116</v>
      </c>
      <c r="C159" s="296"/>
      <c r="D159" s="296"/>
      <c r="E159" s="296"/>
      <c r="F159" s="38"/>
      <c r="G159" s="38"/>
      <c r="H159" s="375"/>
    </row>
    <row r="160" spans="1:8" s="1" customFormat="1" ht="26.25" customHeight="1" x14ac:dyDescent="0.25">
      <c r="A160" s="37">
        <v>704</v>
      </c>
      <c r="B160" s="27" t="s">
        <v>230</v>
      </c>
      <c r="C160" s="515"/>
      <c r="D160" s="515"/>
      <c r="E160" s="515"/>
      <c r="F160" s="515"/>
      <c r="G160" s="515"/>
      <c r="H160" s="6"/>
    </row>
    <row r="161" spans="1:8" s="1" customFormat="1" ht="26.25" customHeight="1" x14ac:dyDescent="0.25">
      <c r="A161" s="29">
        <v>7041</v>
      </c>
      <c r="B161" s="30" t="s">
        <v>248</v>
      </c>
      <c r="C161" s="516">
        <f t="shared" ref="C161:G161" si="13">C170</f>
        <v>3416000</v>
      </c>
      <c r="D161" s="516"/>
      <c r="E161" s="516">
        <f t="shared" si="13"/>
        <v>296075900</v>
      </c>
      <c r="F161" s="516">
        <f t="shared" si="13"/>
        <v>108900000</v>
      </c>
      <c r="G161" s="516">
        <f t="shared" si="13"/>
        <v>627635000</v>
      </c>
      <c r="H161" s="6"/>
    </row>
    <row r="162" spans="1:8" s="1" customFormat="1" ht="26.25" customHeight="1" x14ac:dyDescent="0.25">
      <c r="A162" s="29">
        <v>7042</v>
      </c>
      <c r="B162" s="30" t="s">
        <v>249</v>
      </c>
      <c r="C162" s="300"/>
      <c r="D162" s="300"/>
      <c r="E162" s="300"/>
      <c r="F162" s="300"/>
      <c r="G162" s="300"/>
      <c r="H162" s="6"/>
    </row>
    <row r="163" spans="1:8" s="1" customFormat="1" ht="26.25" customHeight="1" x14ac:dyDescent="0.25">
      <c r="A163" s="29">
        <v>7043</v>
      </c>
      <c r="B163" s="30" t="s">
        <v>250</v>
      </c>
      <c r="C163" s="300"/>
      <c r="D163" s="300"/>
      <c r="E163" s="300"/>
      <c r="F163" s="300"/>
      <c r="G163" s="300"/>
      <c r="H163" s="6"/>
    </row>
    <row r="164" spans="1:8" s="1" customFormat="1" ht="26.25" customHeight="1" x14ac:dyDescent="0.25">
      <c r="A164" s="29">
        <v>7044</v>
      </c>
      <c r="B164" s="30" t="s">
        <v>251</v>
      </c>
      <c r="C164" s="300"/>
      <c r="D164" s="300"/>
      <c r="E164" s="300"/>
      <c r="F164" s="300"/>
      <c r="G164" s="300"/>
      <c r="H164" s="6"/>
    </row>
    <row r="165" spans="1:8" s="1" customFormat="1" ht="26.25" customHeight="1" x14ac:dyDescent="0.25">
      <c r="A165" s="29">
        <v>7045</v>
      </c>
      <c r="B165" s="30" t="s">
        <v>252</v>
      </c>
      <c r="C165" s="300"/>
      <c r="D165" s="300"/>
      <c r="E165" s="300"/>
      <c r="F165" s="300"/>
      <c r="G165" s="300"/>
      <c r="H165" s="6"/>
    </row>
    <row r="166" spans="1:8" s="1" customFormat="1" ht="26.25" customHeight="1" x14ac:dyDescent="0.25">
      <c r="A166" s="29">
        <v>7046</v>
      </c>
      <c r="B166" s="30" t="s">
        <v>253</v>
      </c>
      <c r="C166" s="300"/>
      <c r="D166" s="300"/>
      <c r="E166" s="300"/>
      <c r="F166" s="300"/>
      <c r="G166" s="300"/>
      <c r="H166" s="6"/>
    </row>
    <row r="167" spans="1:8" s="1" customFormat="1" ht="26.25" customHeight="1" x14ac:dyDescent="0.25">
      <c r="A167" s="29">
        <v>7047</v>
      </c>
      <c r="B167" s="30" t="s">
        <v>254</v>
      </c>
      <c r="C167" s="300"/>
      <c r="D167" s="300"/>
      <c r="E167" s="300"/>
      <c r="F167" s="300"/>
      <c r="G167" s="300"/>
      <c r="H167" s="6"/>
    </row>
    <row r="168" spans="1:8" s="1" customFormat="1" ht="26.25" customHeight="1" x14ac:dyDescent="0.25">
      <c r="A168" s="29">
        <v>7048</v>
      </c>
      <c r="B168" s="30" t="s">
        <v>255</v>
      </c>
      <c r="C168" s="300"/>
      <c r="D168" s="300"/>
      <c r="E168" s="300"/>
      <c r="F168" s="300"/>
      <c r="G168" s="300"/>
      <c r="H168" s="6"/>
    </row>
    <row r="169" spans="1:8" s="1" customFormat="1" ht="26.25" customHeight="1" x14ac:dyDescent="0.25">
      <c r="A169" s="29">
        <v>7049</v>
      </c>
      <c r="B169" s="30" t="s">
        <v>256</v>
      </c>
      <c r="C169" s="300"/>
      <c r="D169" s="300"/>
      <c r="E169" s="300"/>
      <c r="F169" s="300"/>
      <c r="G169" s="300"/>
      <c r="H169" s="6"/>
    </row>
    <row r="170" spans="1:8" s="364" customFormat="1" ht="26.25" customHeight="1" x14ac:dyDescent="0.25">
      <c r="A170" s="365"/>
      <c r="B170" s="60" t="s">
        <v>337</v>
      </c>
      <c r="C170" s="362">
        <f>CAPEX!C1095</f>
        <v>3416000</v>
      </c>
      <c r="D170" s="362"/>
      <c r="E170" s="362">
        <f>CAPEX!D1095</f>
        <v>296075900</v>
      </c>
      <c r="F170" s="362">
        <f>CAPEX!E1095</f>
        <v>108900000</v>
      </c>
      <c r="G170" s="362">
        <f>CAPEX!F1095</f>
        <v>627635000</v>
      </c>
      <c r="H170" s="1234"/>
    </row>
    <row r="171" spans="1:8" s="1" customFormat="1" ht="26.25" customHeight="1" x14ac:dyDescent="0.25">
      <c r="A171" s="54"/>
      <c r="B171" s="43"/>
      <c r="C171" s="516"/>
      <c r="D171" s="516"/>
      <c r="E171" s="516"/>
      <c r="F171" s="38"/>
      <c r="G171" s="38"/>
      <c r="H171" s="6"/>
    </row>
    <row r="172" spans="1:8" s="7" customFormat="1" ht="26.25" customHeight="1" x14ac:dyDescent="0.4">
      <c r="A172" s="61" t="s">
        <v>139</v>
      </c>
      <c r="B172" s="64" t="s">
        <v>117</v>
      </c>
      <c r="C172" s="296"/>
      <c r="D172" s="296"/>
      <c r="E172" s="296"/>
      <c r="F172" s="38"/>
      <c r="G172" s="38"/>
      <c r="H172" s="375"/>
    </row>
    <row r="173" spans="1:8" s="1" customFormat="1" ht="26.25" customHeight="1" x14ac:dyDescent="0.25">
      <c r="A173" s="37">
        <v>704</v>
      </c>
      <c r="B173" s="27" t="s">
        <v>230</v>
      </c>
      <c r="C173" s="515"/>
      <c r="D173" s="515"/>
      <c r="E173" s="515"/>
      <c r="F173" s="515"/>
      <c r="G173" s="515"/>
      <c r="H173" s="6"/>
    </row>
    <row r="174" spans="1:8" s="1" customFormat="1" ht="26.25" customHeight="1" x14ac:dyDescent="0.25">
      <c r="A174" s="29">
        <v>7041</v>
      </c>
      <c r="B174" s="30" t="s">
        <v>248</v>
      </c>
      <c r="C174" s="300"/>
      <c r="D174" s="300"/>
      <c r="E174" s="300"/>
      <c r="F174" s="300"/>
      <c r="G174" s="300"/>
      <c r="H174" s="6"/>
    </row>
    <row r="175" spans="1:8" s="1" customFormat="1" ht="26.25" customHeight="1" x14ac:dyDescent="0.25">
      <c r="A175" s="29">
        <v>7042</v>
      </c>
      <c r="B175" s="30" t="s">
        <v>249</v>
      </c>
      <c r="C175" s="300"/>
      <c r="D175" s="300"/>
      <c r="E175" s="300"/>
      <c r="F175" s="300"/>
      <c r="G175" s="300"/>
      <c r="H175" s="6"/>
    </row>
    <row r="176" spans="1:8" s="1" customFormat="1" ht="26.25" customHeight="1" x14ac:dyDescent="0.25">
      <c r="A176" s="29">
        <v>7043</v>
      </c>
      <c r="B176" s="30" t="s">
        <v>250</v>
      </c>
      <c r="C176" s="516">
        <f t="shared" ref="C176:F176" si="14">SUM(C183,C184)</f>
        <v>90151360</v>
      </c>
      <c r="D176" s="516"/>
      <c r="E176" s="516">
        <f t="shared" si="14"/>
        <v>117373235.2</v>
      </c>
      <c r="F176" s="516">
        <f t="shared" si="14"/>
        <v>7685662621</v>
      </c>
      <c r="G176" s="516">
        <f>SUM(G183,G184)</f>
        <v>9906470111</v>
      </c>
      <c r="H176" s="6"/>
    </row>
    <row r="177" spans="1:8" s="1" customFormat="1" ht="26.25" customHeight="1" x14ac:dyDescent="0.25">
      <c r="A177" s="29">
        <v>7044</v>
      </c>
      <c r="B177" s="30" t="s">
        <v>251</v>
      </c>
      <c r="C177" s="300"/>
      <c r="D177" s="300"/>
      <c r="E177" s="300"/>
      <c r="F177" s="300"/>
      <c r="G177" s="300"/>
      <c r="H177" s="6"/>
    </row>
    <row r="178" spans="1:8" s="1" customFormat="1" ht="26.25" customHeight="1" x14ac:dyDescent="0.25">
      <c r="A178" s="29">
        <v>7045</v>
      </c>
      <c r="B178" s="30" t="s">
        <v>252</v>
      </c>
      <c r="C178" s="300"/>
      <c r="D178" s="300"/>
      <c r="E178" s="300"/>
      <c r="F178" s="300"/>
      <c r="G178" s="300"/>
      <c r="H178" s="6"/>
    </row>
    <row r="179" spans="1:8" s="1" customFormat="1" ht="26.25" customHeight="1" x14ac:dyDescent="0.25">
      <c r="A179" s="29">
        <v>7046</v>
      </c>
      <c r="B179" s="30" t="s">
        <v>253</v>
      </c>
      <c r="C179" s="300"/>
      <c r="D179" s="300"/>
      <c r="E179" s="300"/>
      <c r="F179" s="300"/>
      <c r="G179" s="300"/>
      <c r="H179" s="6"/>
    </row>
    <row r="180" spans="1:8" s="1" customFormat="1" ht="26.25" customHeight="1" x14ac:dyDescent="0.25">
      <c r="A180" s="29">
        <v>7047</v>
      </c>
      <c r="B180" s="30" t="s">
        <v>254</v>
      </c>
      <c r="C180" s="300"/>
      <c r="D180" s="300"/>
      <c r="E180" s="300"/>
      <c r="F180" s="300"/>
      <c r="G180" s="300"/>
      <c r="H180" s="6"/>
    </row>
    <row r="181" spans="1:8" s="1" customFormat="1" ht="26.25" customHeight="1" x14ac:dyDescent="0.25">
      <c r="A181" s="29">
        <v>7048</v>
      </c>
      <c r="B181" s="30" t="s">
        <v>255</v>
      </c>
      <c r="C181" s="300"/>
      <c r="D181" s="300"/>
      <c r="E181" s="300"/>
      <c r="F181" s="300"/>
      <c r="G181" s="300"/>
      <c r="H181" s="6"/>
    </row>
    <row r="182" spans="1:8" s="1" customFormat="1" ht="26.25" customHeight="1" x14ac:dyDescent="0.25">
      <c r="A182" s="29">
        <v>7049</v>
      </c>
      <c r="B182" s="30" t="s">
        <v>256</v>
      </c>
      <c r="C182" s="300"/>
      <c r="D182" s="300"/>
      <c r="E182" s="300"/>
      <c r="F182" s="300"/>
      <c r="G182" s="300"/>
      <c r="H182" s="6"/>
    </row>
    <row r="183" spans="1:8" s="364" customFormat="1" ht="26.25" customHeight="1" x14ac:dyDescent="0.25">
      <c r="A183" s="365"/>
      <c r="B183" s="60" t="s">
        <v>337</v>
      </c>
      <c r="C183" s="362">
        <f>CAPEX!C1096</f>
        <v>90151360</v>
      </c>
      <c r="D183" s="362"/>
      <c r="E183" s="362">
        <f>CAPEX!D1096</f>
        <v>117373235.2</v>
      </c>
      <c r="F183" s="362">
        <f>CAPEX!E1096</f>
        <v>274170000</v>
      </c>
      <c r="G183" s="362">
        <f>CAPEX!F1096</f>
        <v>2434104730</v>
      </c>
      <c r="H183" s="1234"/>
    </row>
    <row r="184" spans="1:8" s="364" customFormat="1" ht="26.25" customHeight="1" x14ac:dyDescent="0.25">
      <c r="A184" s="365"/>
      <c r="B184" s="60" t="s">
        <v>338</v>
      </c>
      <c r="C184" s="362">
        <f>'REC&amp;LEG'!C675</f>
        <v>0</v>
      </c>
      <c r="D184" s="362"/>
      <c r="E184" s="362">
        <f>'REC&amp;LEG'!D675</f>
        <v>0</v>
      </c>
      <c r="F184" s="362">
        <f>'REC&amp;LEG'!E675</f>
        <v>7411492621</v>
      </c>
      <c r="G184" s="362">
        <f>'REC&amp;LEG'!F675</f>
        <v>7472365381</v>
      </c>
      <c r="H184" s="1234"/>
    </row>
    <row r="185" spans="1:8" s="1" customFormat="1" ht="26.25" customHeight="1" x14ac:dyDescent="0.25">
      <c r="A185" s="54"/>
      <c r="B185" s="43"/>
      <c r="C185" s="516"/>
      <c r="D185" s="516"/>
      <c r="E185" s="516"/>
      <c r="F185" s="38"/>
      <c r="G185" s="38"/>
      <c r="H185" s="6"/>
    </row>
    <row r="186" spans="1:8" s="7" customFormat="1" ht="26.25" customHeight="1" x14ac:dyDescent="0.4">
      <c r="A186" s="61" t="s">
        <v>138</v>
      </c>
      <c r="B186" s="65" t="s">
        <v>115</v>
      </c>
      <c r="C186" s="296"/>
      <c r="D186" s="296"/>
      <c r="E186" s="296"/>
      <c r="F186" s="38"/>
      <c r="G186" s="38"/>
      <c r="H186" s="375"/>
    </row>
    <row r="187" spans="1:8" s="1" customFormat="1" ht="26.25" customHeight="1" x14ac:dyDescent="0.25">
      <c r="A187" s="37">
        <v>704</v>
      </c>
      <c r="B187" s="27" t="s">
        <v>230</v>
      </c>
      <c r="C187" s="515"/>
      <c r="D187" s="515"/>
      <c r="E187" s="515"/>
      <c r="F187" s="515"/>
      <c r="G187" s="515"/>
      <c r="H187" s="6"/>
    </row>
    <row r="188" spans="1:8" s="1" customFormat="1" ht="26.25" customHeight="1" x14ac:dyDescent="0.25">
      <c r="A188" s="29">
        <v>7041</v>
      </c>
      <c r="B188" s="30" t="s">
        <v>248</v>
      </c>
      <c r="C188" s="300"/>
      <c r="D188" s="300"/>
      <c r="E188" s="300"/>
      <c r="F188" s="300"/>
      <c r="G188" s="300"/>
      <c r="H188" s="6"/>
    </row>
    <row r="189" spans="1:8" s="1" customFormat="1" ht="26.25" customHeight="1" x14ac:dyDescent="0.25">
      <c r="A189" s="29">
        <v>7042</v>
      </c>
      <c r="B189" s="30" t="s">
        <v>249</v>
      </c>
      <c r="C189" s="300"/>
      <c r="D189" s="300"/>
      <c r="E189" s="300"/>
      <c r="F189" s="300"/>
      <c r="G189" s="300"/>
      <c r="H189" s="6"/>
    </row>
    <row r="190" spans="1:8" s="1" customFormat="1" ht="26.25" customHeight="1" x14ac:dyDescent="0.25">
      <c r="A190" s="29">
        <v>7043</v>
      </c>
      <c r="B190" s="30" t="s">
        <v>250</v>
      </c>
      <c r="C190" s="300"/>
      <c r="D190" s="300"/>
      <c r="E190" s="300"/>
      <c r="F190" s="300"/>
      <c r="G190" s="300"/>
      <c r="H190" s="6"/>
    </row>
    <row r="191" spans="1:8" s="1" customFormat="1" ht="26.25" customHeight="1" x14ac:dyDescent="0.25">
      <c r="A191" s="29">
        <v>7044</v>
      </c>
      <c r="B191" s="30" t="s">
        <v>251</v>
      </c>
      <c r="C191" s="300"/>
      <c r="D191" s="300"/>
      <c r="E191" s="300"/>
      <c r="F191" s="300"/>
      <c r="G191" s="300"/>
      <c r="H191" s="6"/>
    </row>
    <row r="192" spans="1:8" s="1" customFormat="1" ht="26.25" customHeight="1" x14ac:dyDescent="0.25">
      <c r="A192" s="29">
        <v>7045</v>
      </c>
      <c r="B192" s="30" t="s">
        <v>252</v>
      </c>
      <c r="C192" s="300"/>
      <c r="D192" s="300"/>
      <c r="E192" s="300"/>
      <c r="F192" s="300"/>
      <c r="G192" s="300"/>
      <c r="H192" s="6"/>
    </row>
    <row r="193" spans="1:8" s="1" customFormat="1" ht="26.25" customHeight="1" x14ac:dyDescent="0.25">
      <c r="A193" s="29">
        <v>7046</v>
      </c>
      <c r="B193" s="30" t="s">
        <v>253</v>
      </c>
      <c r="C193" s="300"/>
      <c r="D193" s="300"/>
      <c r="E193" s="300"/>
      <c r="F193" s="300"/>
      <c r="G193" s="300"/>
      <c r="H193" s="6"/>
    </row>
    <row r="194" spans="1:8" s="1" customFormat="1" ht="26.25" customHeight="1" x14ac:dyDescent="0.25">
      <c r="A194" s="29">
        <v>7047</v>
      </c>
      <c r="B194" s="30" t="s">
        <v>254</v>
      </c>
      <c r="C194" s="516">
        <f t="shared" ref="C194:G194" si="15">C197</f>
        <v>0</v>
      </c>
      <c r="D194" s="516"/>
      <c r="E194" s="516">
        <f t="shared" si="15"/>
        <v>0</v>
      </c>
      <c r="F194" s="516">
        <f t="shared" si="15"/>
        <v>42497000</v>
      </c>
      <c r="G194" s="516">
        <f t="shared" si="15"/>
        <v>98718000</v>
      </c>
      <c r="H194" s="6"/>
    </row>
    <row r="195" spans="1:8" s="1" customFormat="1" ht="26.25" customHeight="1" x14ac:dyDescent="0.25">
      <c r="A195" s="29">
        <v>7048</v>
      </c>
      <c r="B195" s="30" t="s">
        <v>255</v>
      </c>
      <c r="C195" s="362"/>
      <c r="D195" s="362"/>
      <c r="E195" s="362"/>
      <c r="F195" s="362"/>
      <c r="G195" s="362"/>
      <c r="H195" s="6"/>
    </row>
    <row r="196" spans="1:8" s="1" customFormat="1" ht="26.25" customHeight="1" x14ac:dyDescent="0.25">
      <c r="A196" s="29">
        <v>7049</v>
      </c>
      <c r="B196" s="30" t="s">
        <v>256</v>
      </c>
      <c r="C196" s="362"/>
      <c r="D196" s="362"/>
      <c r="E196" s="362"/>
      <c r="F196" s="362"/>
      <c r="G196" s="362"/>
      <c r="H196" s="6"/>
    </row>
    <row r="197" spans="1:8" s="364" customFormat="1" ht="26.25" customHeight="1" x14ac:dyDescent="0.25">
      <c r="A197" s="365"/>
      <c r="B197" s="60" t="s">
        <v>337</v>
      </c>
      <c r="C197" s="362">
        <f>CAPEX!C1097</f>
        <v>0</v>
      </c>
      <c r="D197" s="362"/>
      <c r="E197" s="362">
        <f>CAPEX!D1097</f>
        <v>0</v>
      </c>
      <c r="F197" s="362">
        <f>CAPEX!E1097</f>
        <v>42497000</v>
      </c>
      <c r="G197" s="362">
        <f>CAPEX!F1097</f>
        <v>98718000</v>
      </c>
      <c r="H197" s="1234"/>
    </row>
    <row r="198" spans="1:8" s="1" customFormat="1" ht="26.25" customHeight="1" x14ac:dyDescent="0.25">
      <c r="A198" s="54"/>
      <c r="B198" s="70"/>
      <c r="C198" s="516"/>
      <c r="D198" s="516"/>
      <c r="E198" s="516"/>
      <c r="F198" s="38"/>
      <c r="G198" s="38"/>
      <c r="H198" s="6"/>
    </row>
    <row r="199" spans="1:8" s="7" customFormat="1" ht="26.25" customHeight="1" x14ac:dyDescent="0.4">
      <c r="A199" s="61" t="s">
        <v>140</v>
      </c>
      <c r="B199" s="64" t="s">
        <v>126</v>
      </c>
      <c r="C199" s="296"/>
      <c r="D199" s="296"/>
      <c r="E199" s="296"/>
      <c r="F199" s="38"/>
      <c r="G199" s="38"/>
      <c r="H199" s="375"/>
    </row>
    <row r="200" spans="1:8" s="1" customFormat="1" ht="26.25" customHeight="1" x14ac:dyDescent="0.25">
      <c r="A200" s="37">
        <v>704</v>
      </c>
      <c r="B200" s="27" t="s">
        <v>230</v>
      </c>
      <c r="C200" s="515"/>
      <c r="D200" s="515"/>
      <c r="E200" s="515"/>
      <c r="F200" s="515"/>
      <c r="G200" s="515"/>
      <c r="H200" s="6"/>
    </row>
    <row r="201" spans="1:8" s="1" customFormat="1" ht="26.25" customHeight="1" x14ac:dyDescent="0.25">
      <c r="A201" s="29">
        <v>7041</v>
      </c>
      <c r="B201" s="30" t="s">
        <v>248</v>
      </c>
      <c r="C201" s="300"/>
      <c r="D201" s="300"/>
      <c r="E201" s="300"/>
      <c r="F201" s="300"/>
      <c r="G201" s="300"/>
      <c r="H201" s="6"/>
    </row>
    <row r="202" spans="1:8" s="1" customFormat="1" ht="26.25" customHeight="1" x14ac:dyDescent="0.25">
      <c r="A202" s="29">
        <v>7042</v>
      </c>
      <c r="B202" s="30" t="s">
        <v>249</v>
      </c>
      <c r="C202" s="300"/>
      <c r="D202" s="300"/>
      <c r="E202" s="300"/>
      <c r="F202" s="300"/>
      <c r="G202" s="300"/>
      <c r="H202" s="6"/>
    </row>
    <row r="203" spans="1:8" s="1" customFormat="1" ht="26.25" customHeight="1" x14ac:dyDescent="0.25">
      <c r="A203" s="29">
        <v>7043</v>
      </c>
      <c r="B203" s="30" t="s">
        <v>250</v>
      </c>
      <c r="C203" s="300"/>
      <c r="D203" s="300"/>
      <c r="E203" s="300"/>
      <c r="F203" s="300"/>
      <c r="G203" s="300"/>
      <c r="H203" s="6"/>
    </row>
    <row r="204" spans="1:8" s="1" customFormat="1" ht="26.25" customHeight="1" x14ac:dyDescent="0.25">
      <c r="A204" s="29">
        <v>7044</v>
      </c>
      <c r="B204" s="30" t="s">
        <v>251</v>
      </c>
      <c r="C204" s="300"/>
      <c r="D204" s="300"/>
      <c r="E204" s="300"/>
      <c r="F204" s="300"/>
      <c r="G204" s="300"/>
      <c r="H204" s="6"/>
    </row>
    <row r="205" spans="1:8" s="1" customFormat="1" ht="26.25" customHeight="1" x14ac:dyDescent="0.25">
      <c r="A205" s="29">
        <v>7045</v>
      </c>
      <c r="B205" s="30" t="s">
        <v>252</v>
      </c>
      <c r="C205" s="516">
        <f t="shared" ref="C205:G205" si="16">C210</f>
        <v>1620658231</v>
      </c>
      <c r="D205" s="516"/>
      <c r="E205" s="516">
        <f t="shared" si="16"/>
        <v>3223261690.02</v>
      </c>
      <c r="F205" s="516">
        <f t="shared" si="16"/>
        <v>5531238476</v>
      </c>
      <c r="G205" s="516">
        <f t="shared" si="16"/>
        <v>9660759077</v>
      </c>
      <c r="H205" s="6"/>
    </row>
    <row r="206" spans="1:8" s="1" customFormat="1" ht="26.25" customHeight="1" x14ac:dyDescent="0.25">
      <c r="A206" s="29">
        <v>7046</v>
      </c>
      <c r="B206" s="30" t="s">
        <v>253</v>
      </c>
      <c r="C206" s="362"/>
      <c r="D206" s="362"/>
      <c r="E206" s="362"/>
      <c r="F206" s="362"/>
      <c r="G206" s="362"/>
      <c r="H206" s="6"/>
    </row>
    <row r="207" spans="1:8" s="1" customFormat="1" ht="26.25" customHeight="1" x14ac:dyDescent="0.25">
      <c r="A207" s="29">
        <v>7047</v>
      </c>
      <c r="B207" s="30" t="s">
        <v>254</v>
      </c>
      <c r="C207" s="362"/>
      <c r="D207" s="362"/>
      <c r="E207" s="362"/>
      <c r="F207" s="362"/>
      <c r="G207" s="362"/>
      <c r="H207" s="6"/>
    </row>
    <row r="208" spans="1:8" s="1" customFormat="1" ht="26.25" customHeight="1" x14ac:dyDescent="0.25">
      <c r="A208" s="29">
        <v>7048</v>
      </c>
      <c r="B208" s="30" t="s">
        <v>255</v>
      </c>
      <c r="C208" s="362"/>
      <c r="D208" s="362"/>
      <c r="E208" s="362"/>
      <c r="F208" s="362"/>
      <c r="G208" s="362"/>
      <c r="H208" s="6"/>
    </row>
    <row r="209" spans="1:8" s="1" customFormat="1" ht="26.25" customHeight="1" x14ac:dyDescent="0.25">
      <c r="A209" s="29">
        <v>7049</v>
      </c>
      <c r="B209" s="30" t="s">
        <v>256</v>
      </c>
      <c r="C209" s="362"/>
      <c r="D209" s="362"/>
      <c r="E209" s="362"/>
      <c r="F209" s="362"/>
      <c r="G209" s="362"/>
      <c r="H209" s="6"/>
    </row>
    <row r="210" spans="1:8" s="364" customFormat="1" ht="26.25" customHeight="1" x14ac:dyDescent="0.25">
      <c r="A210" s="365"/>
      <c r="B210" s="60" t="s">
        <v>337</v>
      </c>
      <c r="C210" s="362">
        <f>CAPEX!C1098</f>
        <v>1620658231</v>
      </c>
      <c r="D210" s="362"/>
      <c r="E210" s="362">
        <f>CAPEX!D1098</f>
        <v>3223261690.02</v>
      </c>
      <c r="F210" s="362">
        <f>CAPEX!E1098</f>
        <v>5531238476</v>
      </c>
      <c r="G210" s="362">
        <f>CAPEX!F1098</f>
        <v>9660759077</v>
      </c>
      <c r="H210" s="1234"/>
    </row>
    <row r="211" spans="1:8" s="1" customFormat="1" ht="26.25" customHeight="1" x14ac:dyDescent="0.25">
      <c r="A211" s="54"/>
      <c r="B211" s="70"/>
      <c r="C211" s="516"/>
      <c r="D211" s="516"/>
      <c r="E211" s="516"/>
      <c r="F211" s="38"/>
      <c r="G211" s="38"/>
      <c r="H211" s="6"/>
    </row>
    <row r="212" spans="1:8" s="7" customFormat="1" ht="27.6" customHeight="1" x14ac:dyDescent="0.4">
      <c r="A212" s="61" t="s">
        <v>141</v>
      </c>
      <c r="B212" s="63" t="s">
        <v>987</v>
      </c>
      <c r="C212" s="296"/>
      <c r="D212" s="296"/>
      <c r="E212" s="296"/>
      <c r="F212" s="38"/>
      <c r="G212" s="38"/>
      <c r="H212" s="375"/>
    </row>
    <row r="213" spans="1:8" s="1" customFormat="1" ht="26.25" customHeight="1" x14ac:dyDescent="0.25">
      <c r="A213" s="37">
        <v>708</v>
      </c>
      <c r="B213" s="27" t="s">
        <v>234</v>
      </c>
      <c r="C213" s="515"/>
      <c r="D213" s="515"/>
      <c r="E213" s="515"/>
      <c r="F213" s="515"/>
      <c r="G213" s="515"/>
      <c r="H213" s="6"/>
    </row>
    <row r="214" spans="1:8" s="1" customFormat="1" ht="26.25" customHeight="1" x14ac:dyDescent="0.25">
      <c r="A214" s="29">
        <v>7081</v>
      </c>
      <c r="B214" s="30" t="s">
        <v>274</v>
      </c>
      <c r="C214" s="300"/>
      <c r="D214" s="300"/>
      <c r="E214" s="300"/>
      <c r="F214" s="300"/>
      <c r="G214" s="300"/>
      <c r="H214" s="6"/>
    </row>
    <row r="215" spans="1:8" s="1" customFormat="1" ht="26.25" customHeight="1" x14ac:dyDescent="0.25">
      <c r="A215" s="29">
        <v>7082</v>
      </c>
      <c r="B215" s="30" t="s">
        <v>275</v>
      </c>
      <c r="C215" s="516">
        <f t="shared" ref="C215:G215" si="17">C220</f>
        <v>1893000</v>
      </c>
      <c r="D215" s="516"/>
      <c r="E215" s="516">
        <f t="shared" si="17"/>
        <v>1150000</v>
      </c>
      <c r="F215" s="516">
        <f t="shared" si="17"/>
        <v>6200000</v>
      </c>
      <c r="G215" s="516">
        <f t="shared" si="17"/>
        <v>42534293</v>
      </c>
      <c r="H215" s="6"/>
    </row>
    <row r="216" spans="1:8" s="1" customFormat="1" ht="26.25" customHeight="1" x14ac:dyDescent="0.25">
      <c r="A216" s="29">
        <v>7083</v>
      </c>
      <c r="B216" s="30" t="s">
        <v>276</v>
      </c>
      <c r="C216" s="300"/>
      <c r="D216" s="300"/>
      <c r="E216" s="300"/>
      <c r="F216" s="300"/>
      <c r="G216" s="300"/>
      <c r="H216" s="6"/>
    </row>
    <row r="217" spans="1:8" s="1" customFormat="1" ht="26.25" customHeight="1" x14ac:dyDescent="0.25">
      <c r="A217" s="29">
        <v>7084</v>
      </c>
      <c r="B217" s="30" t="s">
        <v>277</v>
      </c>
      <c r="C217" s="300"/>
      <c r="D217" s="300"/>
      <c r="E217" s="300"/>
      <c r="F217" s="300"/>
      <c r="G217" s="300"/>
      <c r="H217" s="6"/>
    </row>
    <row r="218" spans="1:8" s="1" customFormat="1" ht="26.25" customHeight="1" x14ac:dyDescent="0.25">
      <c r="A218" s="29">
        <v>7085</v>
      </c>
      <c r="B218" s="30" t="s">
        <v>278</v>
      </c>
      <c r="C218" s="300"/>
      <c r="D218" s="300"/>
      <c r="E218" s="300"/>
      <c r="F218" s="300"/>
      <c r="G218" s="300"/>
      <c r="H218" s="6"/>
    </row>
    <row r="219" spans="1:8" s="1" customFormat="1" ht="26.25" customHeight="1" x14ac:dyDescent="0.25">
      <c r="A219" s="29">
        <v>7086</v>
      </c>
      <c r="B219" s="30" t="s">
        <v>279</v>
      </c>
      <c r="C219" s="300"/>
      <c r="D219" s="300"/>
      <c r="E219" s="300"/>
      <c r="F219" s="300"/>
      <c r="G219" s="300"/>
      <c r="H219" s="6"/>
    </row>
    <row r="220" spans="1:8" s="364" customFormat="1" ht="26.25" customHeight="1" x14ac:dyDescent="0.25">
      <c r="A220" s="365"/>
      <c r="B220" s="60" t="s">
        <v>337</v>
      </c>
      <c r="C220" s="362">
        <f>CAPEX!C1099</f>
        <v>1893000</v>
      </c>
      <c r="D220" s="362"/>
      <c r="E220" s="362">
        <f>CAPEX!D1099</f>
        <v>1150000</v>
      </c>
      <c r="F220" s="362">
        <f>CAPEX!E1099</f>
        <v>6200000</v>
      </c>
      <c r="G220" s="362">
        <f>CAPEX!F1099</f>
        <v>42534293</v>
      </c>
      <c r="H220" s="1234"/>
    </row>
    <row r="221" spans="1:8" s="1" customFormat="1" ht="26.25" customHeight="1" x14ac:dyDescent="0.25">
      <c r="A221" s="54"/>
      <c r="B221" s="70"/>
      <c r="C221" s="516"/>
      <c r="D221" s="516"/>
      <c r="E221" s="516"/>
      <c r="F221" s="38"/>
      <c r="G221" s="38"/>
      <c r="H221" s="6"/>
    </row>
    <row r="222" spans="1:8" s="7" customFormat="1" ht="34.5" customHeight="1" x14ac:dyDescent="0.4">
      <c r="A222" s="61" t="s">
        <v>142</v>
      </c>
      <c r="B222" s="63" t="s">
        <v>60</v>
      </c>
      <c r="C222" s="296"/>
      <c r="D222" s="296"/>
      <c r="E222" s="296"/>
      <c r="F222" s="38"/>
      <c r="G222" s="38"/>
      <c r="H222" s="375"/>
    </row>
    <row r="223" spans="1:8" s="1" customFormat="1" ht="26.25" customHeight="1" x14ac:dyDescent="0.25">
      <c r="A223" s="37">
        <v>704</v>
      </c>
      <c r="B223" s="27" t="s">
        <v>230</v>
      </c>
      <c r="C223" s="515"/>
      <c r="D223" s="515"/>
      <c r="E223" s="515"/>
      <c r="F223" s="515"/>
      <c r="G223" s="515"/>
      <c r="H223" s="6"/>
    </row>
    <row r="224" spans="1:8" s="1" customFormat="1" ht="26.25" customHeight="1" x14ac:dyDescent="0.25">
      <c r="A224" s="29">
        <v>7041</v>
      </c>
      <c r="B224" s="30" t="s">
        <v>248</v>
      </c>
      <c r="C224" s="516">
        <f t="shared" ref="C224:G224" si="18">SUM(C233,C234)</f>
        <v>106641200</v>
      </c>
      <c r="D224" s="516"/>
      <c r="E224" s="516">
        <f t="shared" si="18"/>
        <v>20660900</v>
      </c>
      <c r="F224" s="516">
        <f t="shared" si="18"/>
        <v>3363192847</v>
      </c>
      <c r="G224" s="516">
        <f t="shared" si="18"/>
        <v>5706437217</v>
      </c>
      <c r="H224" s="6"/>
    </row>
    <row r="225" spans="1:8" s="1" customFormat="1" ht="26.25" customHeight="1" x14ac:dyDescent="0.25">
      <c r="A225" s="29">
        <v>7042</v>
      </c>
      <c r="B225" s="30" t="s">
        <v>249</v>
      </c>
      <c r="C225" s="300"/>
      <c r="D225" s="300"/>
      <c r="E225" s="300"/>
      <c r="F225" s="300"/>
      <c r="G225" s="300"/>
      <c r="H225" s="6"/>
    </row>
    <row r="226" spans="1:8" s="1" customFormat="1" ht="26.25" customHeight="1" x14ac:dyDescent="0.25">
      <c r="A226" s="29">
        <v>7043</v>
      </c>
      <c r="B226" s="30" t="s">
        <v>250</v>
      </c>
      <c r="C226" s="300"/>
      <c r="D226" s="300"/>
      <c r="E226" s="300"/>
      <c r="F226" s="300"/>
      <c r="G226" s="300"/>
      <c r="H226" s="6"/>
    </row>
    <row r="227" spans="1:8" s="1" customFormat="1" ht="26.25" customHeight="1" x14ac:dyDescent="0.25">
      <c r="A227" s="29">
        <v>7044</v>
      </c>
      <c r="B227" s="30" t="s">
        <v>251</v>
      </c>
      <c r="C227" s="300"/>
      <c r="D227" s="300"/>
      <c r="E227" s="300"/>
      <c r="F227" s="300"/>
      <c r="G227" s="300"/>
      <c r="H227" s="6"/>
    </row>
    <row r="228" spans="1:8" s="1" customFormat="1" ht="26.25" customHeight="1" x14ac:dyDescent="0.25">
      <c r="A228" s="29">
        <v>7045</v>
      </c>
      <c r="B228" s="30" t="s">
        <v>252</v>
      </c>
      <c r="C228" s="300"/>
      <c r="D228" s="300"/>
      <c r="E228" s="300"/>
      <c r="F228" s="300"/>
      <c r="G228" s="300"/>
      <c r="H228" s="6"/>
    </row>
    <row r="229" spans="1:8" s="1" customFormat="1" ht="26.25" customHeight="1" x14ac:dyDescent="0.25">
      <c r="A229" s="29">
        <v>7046</v>
      </c>
      <c r="B229" s="30" t="s">
        <v>253</v>
      </c>
      <c r="C229" s="300"/>
      <c r="D229" s="300"/>
      <c r="E229" s="300"/>
      <c r="F229" s="300"/>
      <c r="G229" s="300"/>
      <c r="H229" s="6"/>
    </row>
    <row r="230" spans="1:8" s="1" customFormat="1" ht="26.25" customHeight="1" x14ac:dyDescent="0.25">
      <c r="A230" s="29">
        <v>7047</v>
      </c>
      <c r="B230" s="30" t="s">
        <v>254</v>
      </c>
      <c r="C230" s="300"/>
      <c r="D230" s="300"/>
      <c r="E230" s="300"/>
      <c r="F230" s="300"/>
      <c r="G230" s="300"/>
      <c r="H230" s="6"/>
    </row>
    <row r="231" spans="1:8" s="1" customFormat="1" ht="26.25" customHeight="1" x14ac:dyDescent="0.25">
      <c r="A231" s="29">
        <v>7048</v>
      </c>
      <c r="B231" s="30" t="s">
        <v>255</v>
      </c>
      <c r="C231" s="300"/>
      <c r="D231" s="300"/>
      <c r="E231" s="300"/>
      <c r="F231" s="300"/>
      <c r="G231" s="300"/>
      <c r="H231" s="6"/>
    </row>
    <row r="232" spans="1:8" s="1" customFormat="1" ht="26.25" customHeight="1" x14ac:dyDescent="0.25">
      <c r="A232" s="29">
        <v>7049</v>
      </c>
      <c r="B232" s="30" t="s">
        <v>256</v>
      </c>
      <c r="C232" s="300"/>
      <c r="D232" s="300"/>
      <c r="E232" s="300"/>
      <c r="F232" s="300"/>
      <c r="G232" s="300"/>
      <c r="H232" s="6"/>
    </row>
    <row r="233" spans="1:8" s="364" customFormat="1" ht="26.25" customHeight="1" x14ac:dyDescent="0.25">
      <c r="A233" s="365"/>
      <c r="B233" s="60" t="s">
        <v>337</v>
      </c>
      <c r="C233" s="362">
        <f>CAPEX!C1100</f>
        <v>105471200</v>
      </c>
      <c r="D233" s="362"/>
      <c r="E233" s="362">
        <f>CAPEX!D1100</f>
        <v>19160900</v>
      </c>
      <c r="F233" s="362">
        <f>CAPEX!E1100</f>
        <v>670000000</v>
      </c>
      <c r="G233" s="362">
        <f>CAPEX!F1100</f>
        <v>853806684</v>
      </c>
      <c r="H233" s="1234"/>
    </row>
    <row r="234" spans="1:8" s="364" customFormat="1" ht="26.25" customHeight="1" x14ac:dyDescent="0.25">
      <c r="A234" s="365"/>
      <c r="B234" s="60" t="s">
        <v>338</v>
      </c>
      <c r="C234" s="362">
        <f>'REC&amp;LEG'!C676</f>
        <v>1170000</v>
      </c>
      <c r="D234" s="362"/>
      <c r="E234" s="362">
        <f>'REC&amp;LEG'!D676</f>
        <v>1500000</v>
      </c>
      <c r="F234" s="362">
        <f>'REC&amp;LEG'!E676</f>
        <v>2693192847</v>
      </c>
      <c r="G234" s="362">
        <f>'REC&amp;LEG'!F676</f>
        <v>4852630533</v>
      </c>
      <c r="H234" s="1234"/>
    </row>
    <row r="235" spans="1:8" s="1" customFormat="1" ht="26.25" customHeight="1" x14ac:dyDescent="0.25">
      <c r="A235" s="54"/>
      <c r="B235" s="70"/>
      <c r="C235" s="516"/>
      <c r="D235" s="516"/>
      <c r="E235" s="516"/>
      <c r="F235" s="38"/>
      <c r="G235" s="38"/>
      <c r="H235" s="6"/>
    </row>
    <row r="236" spans="1:8" s="7" customFormat="1" ht="26.25" customHeight="1" x14ac:dyDescent="0.4">
      <c r="A236" s="61" t="s">
        <v>143</v>
      </c>
      <c r="B236" s="63" t="s">
        <v>56</v>
      </c>
      <c r="C236" s="296"/>
      <c r="D236" s="296"/>
      <c r="E236" s="296"/>
      <c r="F236" s="38"/>
      <c r="G236" s="38"/>
      <c r="H236" s="375"/>
    </row>
    <row r="237" spans="1:8" s="1" customFormat="1" ht="26.25" customHeight="1" x14ac:dyDescent="0.25">
      <c r="A237" s="37">
        <v>704</v>
      </c>
      <c r="B237" s="27" t="s">
        <v>230</v>
      </c>
      <c r="C237" s="515"/>
      <c r="D237" s="515"/>
      <c r="E237" s="515"/>
      <c r="F237" s="515"/>
      <c r="G237" s="515"/>
      <c r="H237" s="6"/>
    </row>
    <row r="238" spans="1:8" s="1" customFormat="1" ht="26.25" customHeight="1" x14ac:dyDescent="0.25">
      <c r="A238" s="29">
        <v>7041</v>
      </c>
      <c r="B238" s="30" t="s">
        <v>248</v>
      </c>
      <c r="C238" s="516">
        <f t="shared" ref="C238:G238" si="19">SUM(C247,C248)</f>
        <v>6083000</v>
      </c>
      <c r="D238" s="516"/>
      <c r="E238" s="516">
        <f t="shared" si="19"/>
        <v>10617960</v>
      </c>
      <c r="F238" s="516">
        <f t="shared" si="19"/>
        <v>32358300</v>
      </c>
      <c r="G238" s="516">
        <f t="shared" si="19"/>
        <v>642117860.10000002</v>
      </c>
      <c r="H238" s="6"/>
    </row>
    <row r="239" spans="1:8" s="1" customFormat="1" ht="26.25" customHeight="1" x14ac:dyDescent="0.25">
      <c r="A239" s="29">
        <v>7042</v>
      </c>
      <c r="B239" s="30" t="s">
        <v>249</v>
      </c>
      <c r="C239" s="300"/>
      <c r="D239" s="300"/>
      <c r="E239" s="300"/>
      <c r="F239" s="38"/>
      <c r="G239" s="38"/>
      <c r="H239" s="6"/>
    </row>
    <row r="240" spans="1:8" s="1" customFormat="1" ht="26.25" customHeight="1" x14ac:dyDescent="0.25">
      <c r="A240" s="29">
        <v>7043</v>
      </c>
      <c r="B240" s="30" t="s">
        <v>250</v>
      </c>
      <c r="C240" s="300"/>
      <c r="D240" s="300"/>
      <c r="E240" s="300"/>
      <c r="F240" s="38"/>
      <c r="G240" s="38"/>
      <c r="H240" s="6"/>
    </row>
    <row r="241" spans="1:8" s="1" customFormat="1" ht="26.25" customHeight="1" x14ac:dyDescent="0.25">
      <c r="A241" s="29">
        <v>7044</v>
      </c>
      <c r="B241" s="30" t="s">
        <v>251</v>
      </c>
      <c r="C241" s="300"/>
      <c r="D241" s="300"/>
      <c r="E241" s="300"/>
      <c r="F241" s="38"/>
      <c r="G241" s="38"/>
      <c r="H241" s="6"/>
    </row>
    <row r="242" spans="1:8" s="1" customFormat="1" ht="26.25" customHeight="1" x14ac:dyDescent="0.25">
      <c r="A242" s="29">
        <v>7045</v>
      </c>
      <c r="B242" s="30" t="s">
        <v>252</v>
      </c>
      <c r="C242" s="300"/>
      <c r="D242" s="300"/>
      <c r="E242" s="300"/>
      <c r="F242" s="38"/>
      <c r="G242" s="38"/>
      <c r="H242" s="6"/>
    </row>
    <row r="243" spans="1:8" s="1" customFormat="1" ht="26.25" customHeight="1" x14ac:dyDescent="0.25">
      <c r="A243" s="29">
        <v>7046</v>
      </c>
      <c r="B243" s="30" t="s">
        <v>253</v>
      </c>
      <c r="C243" s="300"/>
      <c r="D243" s="300"/>
      <c r="E243" s="300"/>
      <c r="F243" s="38"/>
      <c r="G243" s="38"/>
      <c r="H243" s="6"/>
    </row>
    <row r="244" spans="1:8" s="1" customFormat="1" ht="26.25" customHeight="1" x14ac:dyDescent="0.25">
      <c r="A244" s="29">
        <v>7047</v>
      </c>
      <c r="B244" s="30" t="s">
        <v>254</v>
      </c>
      <c r="C244" s="300"/>
      <c r="D244" s="300"/>
      <c r="E244" s="300"/>
      <c r="F244" s="38"/>
      <c r="G244" s="38"/>
      <c r="H244" s="6"/>
    </row>
    <row r="245" spans="1:8" s="1" customFormat="1" ht="26.25" customHeight="1" x14ac:dyDescent="0.25">
      <c r="A245" s="29">
        <v>7048</v>
      </c>
      <c r="B245" s="30" t="s">
        <v>255</v>
      </c>
      <c r="C245" s="300"/>
      <c r="D245" s="300"/>
      <c r="E245" s="300"/>
      <c r="F245" s="38"/>
      <c r="G245" s="38"/>
      <c r="H245" s="6"/>
    </row>
    <row r="246" spans="1:8" s="1" customFormat="1" ht="26.25" customHeight="1" x14ac:dyDescent="0.25">
      <c r="A246" s="29">
        <v>7049</v>
      </c>
      <c r="B246" s="30" t="s">
        <v>256</v>
      </c>
      <c r="C246" s="300"/>
      <c r="D246" s="300"/>
      <c r="E246" s="300"/>
      <c r="F246" s="38"/>
      <c r="G246" s="38"/>
      <c r="H246" s="6"/>
    </row>
    <row r="247" spans="1:8" s="364" customFormat="1" ht="26.25" customHeight="1" x14ac:dyDescent="0.25">
      <c r="A247" s="365"/>
      <c r="B247" s="60" t="s">
        <v>337</v>
      </c>
      <c r="C247" s="362">
        <f>CAPEX!C1101</f>
        <v>6083000</v>
      </c>
      <c r="D247" s="362"/>
      <c r="E247" s="362">
        <f>CAPEX!D1101</f>
        <v>10617960</v>
      </c>
      <c r="F247" s="362">
        <f>CAPEX!E1101</f>
        <v>21929150</v>
      </c>
      <c r="G247" s="362">
        <f>CAPEX!F1101</f>
        <v>642117860.10000002</v>
      </c>
      <c r="H247" s="1234"/>
    </row>
    <row r="248" spans="1:8" s="364" customFormat="1" ht="26.25" customHeight="1" x14ac:dyDescent="0.25">
      <c r="A248" s="365"/>
      <c r="B248" s="60" t="s">
        <v>338</v>
      </c>
      <c r="C248" s="362">
        <f>'REC&amp;LEG'!C677</f>
        <v>0</v>
      </c>
      <c r="D248" s="362"/>
      <c r="E248" s="362">
        <f>'REC&amp;LEG'!D677</f>
        <v>0</v>
      </c>
      <c r="F248" s="362">
        <f>'REC&amp;LEG'!E677</f>
        <v>10429150</v>
      </c>
      <c r="G248" s="362">
        <f>'REC&amp;LEG'!F677</f>
        <v>0</v>
      </c>
      <c r="H248" s="1234"/>
    </row>
    <row r="249" spans="1:8" s="1" customFormat="1" ht="26.25" customHeight="1" x14ac:dyDescent="0.25">
      <c r="A249" s="54"/>
      <c r="B249" s="43"/>
      <c r="C249" s="516"/>
      <c r="D249" s="516"/>
      <c r="E249" s="516"/>
      <c r="F249" s="38"/>
      <c r="G249" s="38"/>
      <c r="H249" s="6"/>
    </row>
    <row r="250" spans="1:8" s="7" customFormat="1" ht="26.25" customHeight="1" x14ac:dyDescent="0.4">
      <c r="A250" s="61" t="s">
        <v>144</v>
      </c>
      <c r="B250" s="63" t="s">
        <v>57</v>
      </c>
      <c r="C250" s="296"/>
      <c r="D250" s="296"/>
      <c r="E250" s="296"/>
      <c r="F250" s="38"/>
      <c r="G250" s="38"/>
      <c r="H250" s="375"/>
    </row>
    <row r="251" spans="1:8" s="1" customFormat="1" ht="26.25" customHeight="1" x14ac:dyDescent="0.25">
      <c r="A251" s="37">
        <v>704</v>
      </c>
      <c r="B251" s="27" t="s">
        <v>230</v>
      </c>
      <c r="C251" s="515"/>
      <c r="D251" s="515"/>
      <c r="E251" s="515"/>
      <c r="F251" s="515"/>
      <c r="G251" s="515"/>
      <c r="H251" s="6"/>
    </row>
    <row r="252" spans="1:8" s="1" customFormat="1" ht="26.25" customHeight="1" x14ac:dyDescent="0.25">
      <c r="A252" s="29">
        <v>7041</v>
      </c>
      <c r="B252" s="30" t="s">
        <v>248</v>
      </c>
      <c r="C252" s="516">
        <f t="shared" ref="C252:G252" si="20">C261</f>
        <v>0</v>
      </c>
      <c r="D252" s="516"/>
      <c r="E252" s="516">
        <f t="shared" si="20"/>
        <v>1326000</v>
      </c>
      <c r="F252" s="516">
        <f t="shared" si="20"/>
        <v>0</v>
      </c>
      <c r="G252" s="516">
        <f t="shared" si="20"/>
        <v>2725000</v>
      </c>
      <c r="H252" s="6"/>
    </row>
    <row r="253" spans="1:8" s="1" customFormat="1" ht="26.25" customHeight="1" x14ac:dyDescent="0.25">
      <c r="A253" s="29">
        <v>7042</v>
      </c>
      <c r="B253" s="30" t="s">
        <v>249</v>
      </c>
      <c r="C253" s="300"/>
      <c r="D253" s="300"/>
      <c r="E253" s="300"/>
      <c r="F253" s="38"/>
      <c r="G253" s="38"/>
      <c r="H253" s="6"/>
    </row>
    <row r="254" spans="1:8" s="1" customFormat="1" ht="26.25" customHeight="1" x14ac:dyDescent="0.25">
      <c r="A254" s="29">
        <v>7043</v>
      </c>
      <c r="B254" s="30" t="s">
        <v>250</v>
      </c>
      <c r="C254" s="300"/>
      <c r="D254" s="300"/>
      <c r="E254" s="300"/>
      <c r="F254" s="38"/>
      <c r="G254" s="38"/>
      <c r="H254" s="6"/>
    </row>
    <row r="255" spans="1:8" s="1" customFormat="1" ht="26.25" customHeight="1" x14ac:dyDescent="0.25">
      <c r="A255" s="29">
        <v>7044</v>
      </c>
      <c r="B255" s="30" t="s">
        <v>251</v>
      </c>
      <c r="C255" s="300"/>
      <c r="D255" s="300"/>
      <c r="E255" s="300"/>
      <c r="F255" s="38"/>
      <c r="G255" s="38"/>
      <c r="H255" s="6"/>
    </row>
    <row r="256" spans="1:8" s="1" customFormat="1" ht="26.25" customHeight="1" x14ac:dyDescent="0.25">
      <c r="A256" s="29">
        <v>7045</v>
      </c>
      <c r="B256" s="30" t="s">
        <v>252</v>
      </c>
      <c r="C256" s="300"/>
      <c r="D256" s="300"/>
      <c r="E256" s="300"/>
      <c r="F256" s="38"/>
      <c r="G256" s="38"/>
      <c r="H256" s="6"/>
    </row>
    <row r="257" spans="1:8" s="1" customFormat="1" ht="26.25" customHeight="1" x14ac:dyDescent="0.25">
      <c r="A257" s="29">
        <v>7046</v>
      </c>
      <c r="B257" s="30" t="s">
        <v>253</v>
      </c>
      <c r="C257" s="300"/>
      <c r="D257" s="300"/>
      <c r="E257" s="300"/>
      <c r="F257" s="38"/>
      <c r="G257" s="38"/>
      <c r="H257" s="6"/>
    </row>
    <row r="258" spans="1:8" s="1" customFormat="1" ht="26.25" customHeight="1" x14ac:dyDescent="0.25">
      <c r="A258" s="29">
        <v>7047</v>
      </c>
      <c r="B258" s="30" t="s">
        <v>254</v>
      </c>
      <c r="C258" s="300"/>
      <c r="D258" s="300"/>
      <c r="E258" s="300"/>
      <c r="F258" s="38"/>
      <c r="G258" s="38"/>
      <c r="H258" s="6"/>
    </row>
    <row r="259" spans="1:8" s="1" customFormat="1" ht="26.25" customHeight="1" x14ac:dyDescent="0.25">
      <c r="A259" s="29">
        <v>7048</v>
      </c>
      <c r="B259" s="30" t="s">
        <v>255</v>
      </c>
      <c r="C259" s="300"/>
      <c r="D259" s="300"/>
      <c r="E259" s="300"/>
      <c r="F259" s="38"/>
      <c r="G259" s="38"/>
      <c r="H259" s="6"/>
    </row>
    <row r="260" spans="1:8" s="1" customFormat="1" ht="26.25" customHeight="1" x14ac:dyDescent="0.25">
      <c r="A260" s="29">
        <v>7049</v>
      </c>
      <c r="B260" s="30" t="s">
        <v>256</v>
      </c>
      <c r="C260" s="300"/>
      <c r="D260" s="300"/>
      <c r="E260" s="300"/>
      <c r="F260" s="38"/>
      <c r="G260" s="38"/>
      <c r="H260" s="6"/>
    </row>
    <row r="261" spans="1:8" s="364" customFormat="1" ht="26.25" customHeight="1" x14ac:dyDescent="0.25">
      <c r="A261" s="365"/>
      <c r="B261" s="60" t="s">
        <v>337</v>
      </c>
      <c r="C261" s="362">
        <f>CAPEX!C1102</f>
        <v>0</v>
      </c>
      <c r="D261" s="362"/>
      <c r="E261" s="362">
        <f>CAPEX!D1102</f>
        <v>1326000</v>
      </c>
      <c r="F261" s="362">
        <f>CAPEX!E1102</f>
        <v>0</v>
      </c>
      <c r="G261" s="362">
        <f>CAPEX!F1102</f>
        <v>2725000</v>
      </c>
      <c r="H261" s="1234"/>
    </row>
    <row r="262" spans="1:8" s="1" customFormat="1" ht="26.25" customHeight="1" x14ac:dyDescent="0.25">
      <c r="A262" s="54"/>
      <c r="B262" s="70"/>
      <c r="C262" s="516"/>
      <c r="D262" s="516"/>
      <c r="E262" s="516"/>
      <c r="F262" s="38"/>
      <c r="G262" s="38"/>
      <c r="H262" s="6"/>
    </row>
    <row r="263" spans="1:8" s="7" customFormat="1" ht="26.25" customHeight="1" x14ac:dyDescent="0.4">
      <c r="A263" s="61" t="s">
        <v>145</v>
      </c>
      <c r="B263" s="63" t="s">
        <v>118</v>
      </c>
      <c r="C263" s="296"/>
      <c r="D263" s="296"/>
      <c r="E263" s="296"/>
      <c r="F263" s="38"/>
      <c r="G263" s="38"/>
      <c r="H263" s="375"/>
    </row>
    <row r="264" spans="1:8" s="1" customFormat="1" ht="26.25" customHeight="1" x14ac:dyDescent="0.25">
      <c r="A264" s="37">
        <v>706</v>
      </c>
      <c r="B264" s="27" t="s">
        <v>232</v>
      </c>
      <c r="C264" s="515"/>
      <c r="D264" s="515"/>
      <c r="E264" s="515"/>
      <c r="F264" s="515"/>
      <c r="G264" s="515"/>
      <c r="H264" s="6"/>
    </row>
    <row r="265" spans="1:8" s="1" customFormat="1" ht="26.25" customHeight="1" x14ac:dyDescent="0.25">
      <c r="A265" s="29">
        <v>7061</v>
      </c>
      <c r="B265" s="30" t="s">
        <v>263</v>
      </c>
      <c r="C265" s="300"/>
      <c r="D265" s="300"/>
      <c r="E265" s="300"/>
      <c r="F265" s="300"/>
      <c r="G265" s="300"/>
      <c r="H265" s="6"/>
    </row>
    <row r="266" spans="1:8" s="1" customFormat="1" ht="26.25" customHeight="1" x14ac:dyDescent="0.25">
      <c r="A266" s="29">
        <v>7062</v>
      </c>
      <c r="B266" s="30" t="s">
        <v>264</v>
      </c>
      <c r="C266" s="300"/>
      <c r="D266" s="300"/>
      <c r="E266" s="300"/>
      <c r="F266" s="300"/>
      <c r="G266" s="300"/>
      <c r="H266" s="6"/>
    </row>
    <row r="267" spans="1:8" s="1" customFormat="1" ht="26.25" customHeight="1" x14ac:dyDescent="0.25">
      <c r="A267" s="29">
        <v>7063</v>
      </c>
      <c r="B267" s="30" t="s">
        <v>265</v>
      </c>
      <c r="C267" s="516">
        <f t="shared" ref="C267:G267" si="21">SUM(C271)</f>
        <v>749107053</v>
      </c>
      <c r="D267" s="516"/>
      <c r="E267" s="516">
        <f t="shared" si="21"/>
        <v>511789086</v>
      </c>
      <c r="F267" s="516">
        <f t="shared" si="21"/>
        <v>786206204</v>
      </c>
      <c r="G267" s="516">
        <f t="shared" si="21"/>
        <v>2488041413</v>
      </c>
      <c r="H267" s="6"/>
    </row>
    <row r="268" spans="1:8" s="1" customFormat="1" ht="26.25" customHeight="1" x14ac:dyDescent="0.25">
      <c r="A268" s="29">
        <v>7064</v>
      </c>
      <c r="B268" s="30" t="s">
        <v>266</v>
      </c>
      <c r="C268" s="300"/>
      <c r="D268" s="300"/>
      <c r="E268" s="300"/>
      <c r="F268" s="38"/>
      <c r="G268" s="38"/>
      <c r="H268" s="6"/>
    </row>
    <row r="269" spans="1:8" s="1" customFormat="1" ht="26.25" customHeight="1" x14ac:dyDescent="0.25">
      <c r="A269" s="29">
        <v>7065</v>
      </c>
      <c r="B269" s="30" t="s">
        <v>267</v>
      </c>
      <c r="C269" s="300"/>
      <c r="D269" s="300"/>
      <c r="E269" s="300"/>
      <c r="F269" s="38"/>
      <c r="G269" s="38"/>
      <c r="H269" s="6"/>
    </row>
    <row r="270" spans="1:8" s="1" customFormat="1" ht="26.25" customHeight="1" x14ac:dyDescent="0.25">
      <c r="A270" s="29">
        <v>7066</v>
      </c>
      <c r="B270" s="30" t="s">
        <v>268</v>
      </c>
      <c r="C270" s="300"/>
      <c r="D270" s="300"/>
      <c r="E270" s="300"/>
      <c r="F270" s="38"/>
      <c r="G270" s="38"/>
      <c r="H270" s="6"/>
    </row>
    <row r="271" spans="1:8" s="364" customFormat="1" ht="25.15" customHeight="1" x14ac:dyDescent="0.25">
      <c r="A271" s="365"/>
      <c r="B271" s="60" t="s">
        <v>337</v>
      </c>
      <c r="C271" s="362">
        <f>CAPEX!C1103</f>
        <v>749107053</v>
      </c>
      <c r="D271" s="362"/>
      <c r="E271" s="362">
        <f>CAPEX!D1103</f>
        <v>511789086</v>
      </c>
      <c r="F271" s="362">
        <f>CAPEX!E1103</f>
        <v>786206204</v>
      </c>
      <c r="G271" s="362">
        <f>CAPEX!F1103</f>
        <v>2488041413</v>
      </c>
      <c r="H271" s="1234"/>
    </row>
    <row r="272" spans="1:8" s="1" customFormat="1" ht="26.25" customHeight="1" x14ac:dyDescent="0.25">
      <c r="A272" s="54"/>
      <c r="B272" s="70"/>
      <c r="C272" s="516"/>
      <c r="D272" s="516"/>
      <c r="E272" s="516"/>
      <c r="F272" s="38"/>
      <c r="G272" s="38"/>
      <c r="H272" s="6"/>
    </row>
    <row r="273" spans="1:8" s="7" customFormat="1" ht="30.75" customHeight="1" x14ac:dyDescent="0.4">
      <c r="A273" s="61" t="s">
        <v>146</v>
      </c>
      <c r="B273" s="62" t="s">
        <v>119</v>
      </c>
      <c r="C273" s="296"/>
      <c r="D273" s="296"/>
      <c r="E273" s="296"/>
      <c r="F273" s="38"/>
      <c r="G273" s="38"/>
      <c r="H273" s="375"/>
    </row>
    <row r="274" spans="1:8" s="1" customFormat="1" ht="26.25" customHeight="1" x14ac:dyDescent="0.25">
      <c r="A274" s="37">
        <v>706</v>
      </c>
      <c r="B274" s="27" t="s">
        <v>232</v>
      </c>
      <c r="C274" s="515"/>
      <c r="D274" s="515"/>
      <c r="E274" s="515"/>
      <c r="F274" s="515"/>
      <c r="G274" s="515"/>
      <c r="H274" s="6"/>
    </row>
    <row r="275" spans="1:8" s="1" customFormat="1" ht="26.25" customHeight="1" x14ac:dyDescent="0.25">
      <c r="A275" s="29">
        <v>7061</v>
      </c>
      <c r="B275" s="30" t="s">
        <v>263</v>
      </c>
      <c r="C275" s="516">
        <f t="shared" ref="C275:G275" si="22">C281</f>
        <v>13650000</v>
      </c>
      <c r="D275" s="516"/>
      <c r="E275" s="516">
        <f t="shared" si="22"/>
        <v>70000000</v>
      </c>
      <c r="F275" s="516">
        <f t="shared" si="22"/>
        <v>115460569</v>
      </c>
      <c r="G275" s="516">
        <f t="shared" si="22"/>
        <v>153083283</v>
      </c>
      <c r="H275" s="6"/>
    </row>
    <row r="276" spans="1:8" s="1" customFormat="1" ht="26.25" customHeight="1" x14ac:dyDescent="0.25">
      <c r="A276" s="29">
        <v>7062</v>
      </c>
      <c r="B276" s="30" t="s">
        <v>264</v>
      </c>
      <c r="C276" s="300"/>
      <c r="D276" s="300"/>
      <c r="E276" s="300"/>
      <c r="F276" s="38"/>
      <c r="G276" s="38"/>
      <c r="H276" s="6"/>
    </row>
    <row r="277" spans="1:8" s="1" customFormat="1" ht="26.25" customHeight="1" x14ac:dyDescent="0.25">
      <c r="A277" s="29">
        <v>7063</v>
      </c>
      <c r="B277" s="30" t="s">
        <v>265</v>
      </c>
      <c r="C277" s="300"/>
      <c r="D277" s="300"/>
      <c r="E277" s="300"/>
      <c r="F277" s="38"/>
      <c r="G277" s="38"/>
      <c r="H277" s="6"/>
    </row>
    <row r="278" spans="1:8" s="1" customFormat="1" ht="26.25" customHeight="1" x14ac:dyDescent="0.25">
      <c r="A278" s="29">
        <v>7064</v>
      </c>
      <c r="B278" s="30" t="s">
        <v>266</v>
      </c>
      <c r="C278" s="300"/>
      <c r="D278" s="300"/>
      <c r="E278" s="300"/>
      <c r="F278" s="38"/>
      <c r="G278" s="38"/>
      <c r="H278" s="6"/>
    </row>
    <row r="279" spans="1:8" s="1" customFormat="1" ht="26.25" customHeight="1" x14ac:dyDescent="0.25">
      <c r="A279" s="29">
        <v>7065</v>
      </c>
      <c r="B279" s="30" t="s">
        <v>267</v>
      </c>
      <c r="C279" s="300"/>
      <c r="D279" s="300"/>
      <c r="E279" s="300"/>
      <c r="F279" s="38"/>
      <c r="G279" s="38"/>
      <c r="H279" s="6"/>
    </row>
    <row r="280" spans="1:8" s="1" customFormat="1" ht="26.25" customHeight="1" x14ac:dyDescent="0.25">
      <c r="A280" s="29">
        <v>7066</v>
      </c>
      <c r="B280" s="30" t="s">
        <v>268</v>
      </c>
      <c r="C280" s="300"/>
      <c r="D280" s="300"/>
      <c r="E280" s="300"/>
      <c r="F280" s="38"/>
      <c r="G280" s="38"/>
      <c r="H280" s="6"/>
    </row>
    <row r="281" spans="1:8" s="364" customFormat="1" ht="26.25" customHeight="1" x14ac:dyDescent="0.25">
      <c r="A281" s="365"/>
      <c r="B281" s="60" t="s">
        <v>337</v>
      </c>
      <c r="C281" s="362">
        <f>CAPEX!C1104</f>
        <v>13650000</v>
      </c>
      <c r="D281" s="362"/>
      <c r="E281" s="362">
        <f>CAPEX!D1104</f>
        <v>70000000</v>
      </c>
      <c r="F281" s="362">
        <f>CAPEX!E1104</f>
        <v>115460569</v>
      </c>
      <c r="G281" s="362">
        <f>CAPEX!F1104</f>
        <v>153083283</v>
      </c>
      <c r="H281" s="1234"/>
    </row>
    <row r="282" spans="1:8" s="1" customFormat="1" ht="26.25" customHeight="1" x14ac:dyDescent="0.25">
      <c r="A282" s="54"/>
      <c r="B282" s="70"/>
      <c r="C282" s="516"/>
      <c r="D282" s="516"/>
      <c r="E282" s="516"/>
      <c r="F282" s="38"/>
      <c r="G282" s="38"/>
      <c r="H282" s="6"/>
    </row>
    <row r="283" spans="1:8" s="7" customFormat="1" ht="26.25" customHeight="1" x14ac:dyDescent="0.4">
      <c r="A283" s="61" t="s">
        <v>147</v>
      </c>
      <c r="B283" s="62" t="s">
        <v>58</v>
      </c>
      <c r="C283" s="296"/>
      <c r="D283" s="296"/>
      <c r="E283" s="296"/>
      <c r="F283" s="38"/>
      <c r="G283" s="38"/>
      <c r="H283" s="375"/>
    </row>
    <row r="284" spans="1:8" s="1" customFormat="1" ht="26.25" customHeight="1" x14ac:dyDescent="0.25">
      <c r="A284" s="37">
        <v>706</v>
      </c>
      <c r="B284" s="27" t="s">
        <v>232</v>
      </c>
      <c r="C284" s="515"/>
      <c r="D284" s="515"/>
      <c r="E284" s="515"/>
      <c r="F284" s="515"/>
      <c r="G284" s="515"/>
      <c r="H284" s="6"/>
    </row>
    <row r="285" spans="1:8" s="1" customFormat="1" ht="26.25" customHeight="1" x14ac:dyDescent="0.25">
      <c r="A285" s="29">
        <v>7061</v>
      </c>
      <c r="B285" s="30" t="s">
        <v>263</v>
      </c>
      <c r="C285" s="516">
        <f t="shared" ref="C285:G285" si="23">C291</f>
        <v>121019782</v>
      </c>
      <c r="D285" s="516"/>
      <c r="E285" s="516">
        <f t="shared" si="23"/>
        <v>473137423</v>
      </c>
      <c r="F285" s="516">
        <f t="shared" si="23"/>
        <v>520779900</v>
      </c>
      <c r="G285" s="516">
        <f t="shared" si="23"/>
        <v>1947235447</v>
      </c>
      <c r="H285" s="6"/>
    </row>
    <row r="286" spans="1:8" s="1" customFormat="1" ht="26.25" customHeight="1" x14ac:dyDescent="0.25">
      <c r="A286" s="29">
        <v>7062</v>
      </c>
      <c r="B286" s="30" t="s">
        <v>264</v>
      </c>
      <c r="C286" s="300"/>
      <c r="D286" s="300"/>
      <c r="E286" s="300"/>
      <c r="F286" s="38"/>
      <c r="G286" s="38"/>
      <c r="H286" s="6"/>
    </row>
    <row r="287" spans="1:8" s="1" customFormat="1" ht="26.25" customHeight="1" x14ac:dyDescent="0.25">
      <c r="A287" s="29">
        <v>7063</v>
      </c>
      <c r="B287" s="30" t="s">
        <v>265</v>
      </c>
      <c r="C287" s="300"/>
      <c r="D287" s="300"/>
      <c r="E287" s="300"/>
      <c r="F287" s="38"/>
      <c r="G287" s="38"/>
      <c r="H287" s="6"/>
    </row>
    <row r="288" spans="1:8" s="1" customFormat="1" ht="26.25" customHeight="1" x14ac:dyDescent="0.25">
      <c r="A288" s="29">
        <v>7064</v>
      </c>
      <c r="B288" s="30" t="s">
        <v>266</v>
      </c>
      <c r="C288" s="300"/>
      <c r="D288" s="300"/>
      <c r="E288" s="300"/>
      <c r="F288" s="38"/>
      <c r="G288" s="38"/>
      <c r="H288" s="6"/>
    </row>
    <row r="289" spans="1:8" s="1" customFormat="1" ht="26.25" customHeight="1" x14ac:dyDescent="0.25">
      <c r="A289" s="29">
        <v>7065</v>
      </c>
      <c r="B289" s="30" t="s">
        <v>267</v>
      </c>
      <c r="C289" s="300"/>
      <c r="D289" s="300"/>
      <c r="E289" s="300"/>
      <c r="F289" s="38"/>
      <c r="G289" s="38"/>
      <c r="H289" s="6"/>
    </row>
    <row r="290" spans="1:8" s="1" customFormat="1" ht="26.25" customHeight="1" x14ac:dyDescent="0.25">
      <c r="A290" s="29">
        <v>7066</v>
      </c>
      <c r="B290" s="30" t="s">
        <v>268</v>
      </c>
      <c r="C290" s="300"/>
      <c r="D290" s="300"/>
      <c r="E290" s="300"/>
      <c r="F290" s="38"/>
      <c r="G290" s="38"/>
      <c r="H290" s="6"/>
    </row>
    <row r="291" spans="1:8" s="364" customFormat="1" ht="26.25" customHeight="1" x14ac:dyDescent="0.25">
      <c r="A291" s="365"/>
      <c r="B291" s="60" t="s">
        <v>337</v>
      </c>
      <c r="C291" s="362">
        <f>CAPEX!C1105</f>
        <v>121019782</v>
      </c>
      <c r="D291" s="362"/>
      <c r="E291" s="362">
        <f>CAPEX!D1105</f>
        <v>473137423</v>
      </c>
      <c r="F291" s="362">
        <f>CAPEX!E1105</f>
        <v>520779900</v>
      </c>
      <c r="G291" s="362">
        <f>CAPEX!F1105</f>
        <v>1947235447</v>
      </c>
      <c r="H291" s="1234"/>
    </row>
    <row r="292" spans="1:8" s="8" customFormat="1" ht="26.25" customHeight="1" x14ac:dyDescent="0.25">
      <c r="A292" s="54"/>
      <c r="B292" s="70"/>
      <c r="C292" s="516"/>
      <c r="D292" s="516"/>
      <c r="E292" s="516"/>
      <c r="F292" s="299"/>
      <c r="G292" s="299"/>
      <c r="H292" s="15"/>
    </row>
    <row r="293" spans="1:8" s="7" customFormat="1" ht="26.25" customHeight="1" x14ac:dyDescent="0.4">
      <c r="A293" s="61" t="s">
        <v>892</v>
      </c>
      <c r="B293" s="62" t="s">
        <v>893</v>
      </c>
      <c r="C293" s="296"/>
      <c r="D293" s="296"/>
      <c r="E293" s="296"/>
      <c r="F293" s="38"/>
      <c r="G293" s="38"/>
      <c r="H293" s="375"/>
    </row>
    <row r="294" spans="1:8" s="1" customFormat="1" ht="26.25" customHeight="1" x14ac:dyDescent="0.25">
      <c r="A294" s="37">
        <v>703</v>
      </c>
      <c r="B294" s="27" t="s">
        <v>229</v>
      </c>
      <c r="C294" s="515"/>
      <c r="D294" s="515"/>
      <c r="E294" s="515"/>
      <c r="F294" s="515"/>
      <c r="G294" s="515"/>
      <c r="H294" s="6"/>
    </row>
    <row r="295" spans="1:8" s="1" customFormat="1" ht="26.25" customHeight="1" x14ac:dyDescent="0.25">
      <c r="A295" s="29">
        <v>7031</v>
      </c>
      <c r="B295" s="30" t="s">
        <v>242</v>
      </c>
      <c r="C295" s="479"/>
      <c r="D295" s="479"/>
      <c r="E295" s="479"/>
      <c r="F295" s="38"/>
      <c r="G295" s="38"/>
      <c r="H295" s="6"/>
    </row>
    <row r="296" spans="1:8" s="1" customFormat="1" ht="26.25" customHeight="1" x14ac:dyDescent="0.25">
      <c r="A296" s="29">
        <v>7032</v>
      </c>
      <c r="B296" s="30" t="s">
        <v>243</v>
      </c>
      <c r="C296" s="479"/>
      <c r="D296" s="479"/>
      <c r="E296" s="479"/>
      <c r="F296" s="38"/>
      <c r="G296" s="38"/>
      <c r="H296" s="6"/>
    </row>
    <row r="297" spans="1:8" s="1" customFormat="1" ht="26.25" customHeight="1" x14ac:dyDescent="0.25">
      <c r="A297" s="29">
        <v>7033</v>
      </c>
      <c r="B297" s="30" t="s">
        <v>244</v>
      </c>
      <c r="C297" s="479"/>
      <c r="D297" s="479"/>
      <c r="E297" s="479"/>
      <c r="F297" s="38"/>
      <c r="G297" s="38"/>
      <c r="H297" s="6"/>
    </row>
    <row r="298" spans="1:8" s="1" customFormat="1" ht="26.25" customHeight="1" x14ac:dyDescent="0.25">
      <c r="A298" s="29">
        <v>7034</v>
      </c>
      <c r="B298" s="30" t="s">
        <v>245</v>
      </c>
      <c r="C298" s="479"/>
      <c r="D298" s="479"/>
      <c r="E298" s="479"/>
      <c r="F298" s="38"/>
      <c r="G298" s="38"/>
      <c r="H298" s="6"/>
    </row>
    <row r="299" spans="1:8" s="1" customFormat="1" ht="26.25" customHeight="1" x14ac:dyDescent="0.25">
      <c r="A299" s="29">
        <v>7035</v>
      </c>
      <c r="B299" s="30" t="s">
        <v>246</v>
      </c>
      <c r="C299" s="479"/>
      <c r="D299" s="479"/>
      <c r="E299" s="479"/>
      <c r="F299" s="38"/>
      <c r="G299" s="38"/>
      <c r="H299" s="6"/>
    </row>
    <row r="300" spans="1:8" s="1" customFormat="1" ht="26.25" customHeight="1" x14ac:dyDescent="0.25">
      <c r="A300" s="29">
        <v>7036</v>
      </c>
      <c r="B300" s="30" t="s">
        <v>247</v>
      </c>
      <c r="C300" s="502">
        <f t="shared" ref="C300:G300" si="24">C302</f>
        <v>0</v>
      </c>
      <c r="D300" s="502"/>
      <c r="E300" s="502">
        <f t="shared" si="24"/>
        <v>0</v>
      </c>
      <c r="F300" s="502">
        <f t="shared" si="24"/>
        <v>0</v>
      </c>
      <c r="G300" s="502">
        <f t="shared" si="24"/>
        <v>10000000</v>
      </c>
      <c r="H300" s="6"/>
    </row>
    <row r="301" spans="1:8" s="1" customFormat="1" ht="26.25" customHeight="1" x14ac:dyDescent="0.25">
      <c r="A301" s="29">
        <v>7037</v>
      </c>
      <c r="B301" s="30" t="s">
        <v>230</v>
      </c>
      <c r="C301" s="518"/>
      <c r="D301" s="518"/>
      <c r="E301" s="518"/>
      <c r="F301" s="518"/>
      <c r="G301" s="518"/>
      <c r="H301" s="6"/>
    </row>
    <row r="302" spans="1:8" s="364" customFormat="1" ht="26.25" customHeight="1" x14ac:dyDescent="0.25">
      <c r="A302" s="365"/>
      <c r="B302" s="60" t="s">
        <v>337</v>
      </c>
      <c r="C302" s="362">
        <f>CAPEX!C1108</f>
        <v>0</v>
      </c>
      <c r="D302" s="362"/>
      <c r="E302" s="362">
        <f>CAPEX!D1108</f>
        <v>0</v>
      </c>
      <c r="F302" s="362">
        <f>CAPEX!E1108</f>
        <v>0</v>
      </c>
      <c r="G302" s="362">
        <f>CAPEX!F1108</f>
        <v>10000000</v>
      </c>
      <c r="H302" s="1234"/>
    </row>
    <row r="303" spans="1:8" s="8" customFormat="1" ht="26.25" customHeight="1" x14ac:dyDescent="0.25">
      <c r="A303" s="54"/>
      <c r="B303" s="43"/>
      <c r="C303" s="516"/>
      <c r="D303" s="516"/>
      <c r="E303" s="516"/>
      <c r="F303" s="299"/>
      <c r="G303" s="299"/>
      <c r="H303" s="15"/>
    </row>
    <row r="304" spans="1:8" s="7" customFormat="1" ht="26.25" customHeight="1" x14ac:dyDescent="0.4">
      <c r="A304" s="61" t="s">
        <v>149</v>
      </c>
      <c r="B304" s="62" t="s">
        <v>59</v>
      </c>
      <c r="C304" s="296"/>
      <c r="D304" s="296"/>
      <c r="E304" s="296"/>
      <c r="F304" s="38"/>
      <c r="G304" s="38"/>
      <c r="H304" s="375"/>
    </row>
    <row r="305" spans="1:8" s="1" customFormat="1" ht="26.25" customHeight="1" x14ac:dyDescent="0.25">
      <c r="A305" s="37">
        <v>703</v>
      </c>
      <c r="B305" s="27" t="s">
        <v>229</v>
      </c>
      <c r="C305" s="515"/>
      <c r="D305" s="515"/>
      <c r="E305" s="515"/>
      <c r="F305" s="515"/>
      <c r="G305" s="515"/>
      <c r="H305" s="6"/>
    </row>
    <row r="306" spans="1:8" s="1" customFormat="1" ht="26.25" customHeight="1" x14ac:dyDescent="0.25">
      <c r="A306" s="29">
        <v>7031</v>
      </c>
      <c r="B306" s="30" t="s">
        <v>242</v>
      </c>
      <c r="C306" s="479"/>
      <c r="D306" s="479"/>
      <c r="E306" s="479"/>
      <c r="F306" s="38"/>
      <c r="G306" s="38"/>
      <c r="H306" s="6"/>
    </row>
    <row r="307" spans="1:8" s="1" customFormat="1" ht="26.25" customHeight="1" x14ac:dyDescent="0.25">
      <c r="A307" s="29">
        <v>7032</v>
      </c>
      <c r="B307" s="30" t="s">
        <v>243</v>
      </c>
      <c r="C307" s="479"/>
      <c r="D307" s="479"/>
      <c r="E307" s="479"/>
      <c r="F307" s="38"/>
      <c r="G307" s="38"/>
      <c r="H307" s="6"/>
    </row>
    <row r="308" spans="1:8" s="1" customFormat="1" ht="26.25" customHeight="1" x14ac:dyDescent="0.25">
      <c r="A308" s="29">
        <v>7033</v>
      </c>
      <c r="B308" s="30" t="s">
        <v>244</v>
      </c>
      <c r="C308" s="479"/>
      <c r="D308" s="479"/>
      <c r="E308" s="479"/>
      <c r="F308" s="38"/>
      <c r="G308" s="38"/>
      <c r="H308" s="6"/>
    </row>
    <row r="309" spans="1:8" s="1" customFormat="1" ht="26.25" customHeight="1" x14ac:dyDescent="0.25">
      <c r="A309" s="29">
        <v>7034</v>
      </c>
      <c r="B309" s="30" t="s">
        <v>245</v>
      </c>
      <c r="C309" s="479"/>
      <c r="D309" s="479"/>
      <c r="E309" s="479"/>
      <c r="F309" s="38"/>
      <c r="G309" s="38"/>
      <c r="H309" s="6"/>
    </row>
    <row r="310" spans="1:8" s="1" customFormat="1" ht="26.25" customHeight="1" x14ac:dyDescent="0.25">
      <c r="A310" s="29">
        <v>7035</v>
      </c>
      <c r="B310" s="30" t="s">
        <v>246</v>
      </c>
      <c r="C310" s="479"/>
      <c r="D310" s="479"/>
      <c r="E310" s="479"/>
      <c r="F310" s="38"/>
      <c r="G310" s="38"/>
      <c r="H310" s="6"/>
    </row>
    <row r="311" spans="1:8" s="1" customFormat="1" ht="26.25" customHeight="1" x14ac:dyDescent="0.25">
      <c r="A311" s="29">
        <v>7036</v>
      </c>
      <c r="B311" s="30" t="s">
        <v>247</v>
      </c>
      <c r="C311" s="502">
        <f t="shared" ref="C311:G311" si="25">C313</f>
        <v>15000000</v>
      </c>
      <c r="D311" s="502"/>
      <c r="E311" s="502">
        <f t="shared" si="25"/>
        <v>0</v>
      </c>
      <c r="F311" s="502">
        <f t="shared" si="25"/>
        <v>356364000</v>
      </c>
      <c r="G311" s="502">
        <f t="shared" si="25"/>
        <v>439372349</v>
      </c>
      <c r="H311" s="6"/>
    </row>
    <row r="312" spans="1:8" s="1" customFormat="1" ht="26.25" customHeight="1" x14ac:dyDescent="0.25">
      <c r="A312" s="29">
        <v>7037</v>
      </c>
      <c r="B312" s="30" t="s">
        <v>230</v>
      </c>
      <c r="C312" s="518"/>
      <c r="D312" s="518"/>
      <c r="E312" s="518"/>
      <c r="F312" s="518"/>
      <c r="G312" s="518"/>
      <c r="H312" s="6"/>
    </row>
    <row r="313" spans="1:8" s="364" customFormat="1" ht="26.25" customHeight="1" x14ac:dyDescent="0.25">
      <c r="A313" s="365"/>
      <c r="B313" s="60" t="s">
        <v>337</v>
      </c>
      <c r="C313" s="362">
        <f>CAPEX!C1109</f>
        <v>15000000</v>
      </c>
      <c r="D313" s="362"/>
      <c r="E313" s="362">
        <f>CAPEX!D1109</f>
        <v>0</v>
      </c>
      <c r="F313" s="362">
        <f>CAPEX!E1109</f>
        <v>356364000</v>
      </c>
      <c r="G313" s="362">
        <f>CAPEX!F1109</f>
        <v>439372349</v>
      </c>
      <c r="H313" s="1234"/>
    </row>
    <row r="314" spans="1:8" s="8" customFormat="1" ht="26.25" customHeight="1" x14ac:dyDescent="0.25">
      <c r="A314" s="54"/>
      <c r="B314" s="43"/>
      <c r="C314" s="362"/>
      <c r="D314" s="362"/>
      <c r="E314" s="362"/>
      <c r="F314" s="299"/>
      <c r="G314" s="299"/>
      <c r="H314" s="15"/>
    </row>
    <row r="315" spans="1:8" s="7" customFormat="1" ht="26.25" customHeight="1" x14ac:dyDescent="0.4">
      <c r="A315" s="61" t="s">
        <v>817</v>
      </c>
      <c r="B315" s="62" t="s">
        <v>883</v>
      </c>
      <c r="C315" s="296"/>
      <c r="D315" s="296"/>
      <c r="E315" s="296"/>
      <c r="F315" s="38"/>
      <c r="G315" s="38"/>
      <c r="H315" s="375"/>
    </row>
    <row r="316" spans="1:8" s="1" customFormat="1" ht="26.25" customHeight="1" x14ac:dyDescent="0.25">
      <c r="A316" s="37">
        <v>703</v>
      </c>
      <c r="B316" s="27" t="s">
        <v>229</v>
      </c>
      <c r="C316" s="515"/>
      <c r="D316" s="515"/>
      <c r="E316" s="515"/>
      <c r="F316" s="515"/>
      <c r="G316" s="515"/>
      <c r="H316" s="6"/>
    </row>
    <row r="317" spans="1:8" s="1" customFormat="1" ht="26.25" customHeight="1" x14ac:dyDescent="0.25">
      <c r="A317" s="29">
        <v>7031</v>
      </c>
      <c r="B317" s="30" t="s">
        <v>242</v>
      </c>
      <c r="C317" s="479"/>
      <c r="D317" s="479"/>
      <c r="E317" s="479"/>
      <c r="F317" s="38"/>
      <c r="G317" s="38"/>
      <c r="H317" s="6"/>
    </row>
    <row r="318" spans="1:8" s="1" customFormat="1" ht="26.25" customHeight="1" x14ac:dyDescent="0.25">
      <c r="A318" s="29">
        <v>7032</v>
      </c>
      <c r="B318" s="30" t="s">
        <v>243</v>
      </c>
      <c r="C318" s="479"/>
      <c r="D318" s="479"/>
      <c r="E318" s="479"/>
      <c r="F318" s="38"/>
      <c r="G318" s="38"/>
      <c r="H318" s="6"/>
    </row>
    <row r="319" spans="1:8" s="1" customFormat="1" ht="26.25" customHeight="1" x14ac:dyDescent="0.25">
      <c r="A319" s="29">
        <v>7033</v>
      </c>
      <c r="B319" s="30" t="s">
        <v>244</v>
      </c>
      <c r="C319" s="479"/>
      <c r="D319" s="479"/>
      <c r="E319" s="479"/>
      <c r="F319" s="38"/>
      <c r="G319" s="38"/>
      <c r="H319" s="6"/>
    </row>
    <row r="320" spans="1:8" s="1" customFormat="1" ht="26.25" customHeight="1" x14ac:dyDescent="0.25">
      <c r="A320" s="29">
        <v>7034</v>
      </c>
      <c r="B320" s="30" t="s">
        <v>245</v>
      </c>
      <c r="C320" s="479"/>
      <c r="D320" s="479"/>
      <c r="E320" s="479"/>
      <c r="F320" s="38"/>
      <c r="G320" s="38"/>
      <c r="H320" s="6"/>
    </row>
    <row r="321" spans="1:8" s="1" customFormat="1" ht="26.25" customHeight="1" x14ac:dyDescent="0.25">
      <c r="A321" s="29">
        <v>7035</v>
      </c>
      <c r="B321" s="30" t="s">
        <v>246</v>
      </c>
      <c r="C321" s="479"/>
      <c r="D321" s="479"/>
      <c r="E321" s="479"/>
      <c r="F321" s="38"/>
      <c r="G321" s="38"/>
      <c r="H321" s="6"/>
    </row>
    <row r="322" spans="1:8" s="1" customFormat="1" ht="26.25" customHeight="1" x14ac:dyDescent="0.25">
      <c r="A322" s="29">
        <v>7036</v>
      </c>
      <c r="B322" s="30" t="s">
        <v>247</v>
      </c>
      <c r="C322" s="502">
        <f t="shared" ref="C322:G322" si="26">C324</f>
        <v>0</v>
      </c>
      <c r="D322" s="502"/>
      <c r="E322" s="502">
        <f t="shared" si="26"/>
        <v>0</v>
      </c>
      <c r="F322" s="502">
        <f t="shared" si="26"/>
        <v>23704000</v>
      </c>
      <c r="G322" s="502">
        <f t="shared" si="26"/>
        <v>492630085</v>
      </c>
      <c r="H322" s="6"/>
    </row>
    <row r="323" spans="1:8" s="1" customFormat="1" ht="26.25" customHeight="1" x14ac:dyDescent="0.25">
      <c r="A323" s="29">
        <v>7037</v>
      </c>
      <c r="B323" s="30" t="s">
        <v>230</v>
      </c>
      <c r="C323" s="518"/>
      <c r="D323" s="518"/>
      <c r="E323" s="518"/>
      <c r="F323" s="518"/>
      <c r="G323" s="518"/>
      <c r="H323" s="6"/>
    </row>
    <row r="324" spans="1:8" s="364" customFormat="1" ht="26.25" customHeight="1" x14ac:dyDescent="0.25">
      <c r="A324" s="365"/>
      <c r="B324" s="60" t="s">
        <v>337</v>
      </c>
      <c r="C324" s="362">
        <f>CAPEX!C1110</f>
        <v>0</v>
      </c>
      <c r="D324" s="362"/>
      <c r="E324" s="362">
        <f>CAPEX!D1110</f>
        <v>0</v>
      </c>
      <c r="F324" s="362">
        <f>CAPEX!E1110</f>
        <v>23704000</v>
      </c>
      <c r="G324" s="362">
        <f>CAPEX!F1110</f>
        <v>492630085</v>
      </c>
      <c r="H324" s="1234"/>
    </row>
    <row r="325" spans="1:8" s="8" customFormat="1" ht="23.25" customHeight="1" x14ac:dyDescent="0.25">
      <c r="A325" s="54"/>
      <c r="B325" s="43"/>
      <c r="C325" s="362"/>
      <c r="D325" s="362"/>
      <c r="E325" s="362"/>
      <c r="F325" s="299"/>
      <c r="G325" s="299"/>
      <c r="H325" s="15"/>
    </row>
    <row r="326" spans="1:8" s="7" customFormat="1" ht="26.25" customHeight="1" x14ac:dyDescent="0.4">
      <c r="A326" s="61" t="s">
        <v>818</v>
      </c>
      <c r="B326" s="62" t="s">
        <v>884</v>
      </c>
      <c r="C326" s="296"/>
      <c r="D326" s="296"/>
      <c r="E326" s="296"/>
      <c r="F326" s="38"/>
      <c r="G326" s="38"/>
      <c r="H326" s="375"/>
    </row>
    <row r="327" spans="1:8" s="1" customFormat="1" ht="26.25" customHeight="1" x14ac:dyDescent="0.25">
      <c r="A327" s="37">
        <v>703</v>
      </c>
      <c r="B327" s="27" t="s">
        <v>229</v>
      </c>
      <c r="C327" s="515"/>
      <c r="D327" s="515"/>
      <c r="E327" s="515"/>
      <c r="F327" s="515"/>
      <c r="G327" s="515"/>
      <c r="H327" s="6"/>
    </row>
    <row r="328" spans="1:8" s="1" customFormat="1" ht="26.25" customHeight="1" x14ac:dyDescent="0.25">
      <c r="A328" s="29">
        <v>7031</v>
      </c>
      <c r="B328" s="30" t="s">
        <v>242</v>
      </c>
      <c r="C328" s="479"/>
      <c r="D328" s="479"/>
      <c r="E328" s="479"/>
      <c r="F328" s="38"/>
      <c r="G328" s="38"/>
      <c r="H328" s="6"/>
    </row>
    <row r="329" spans="1:8" s="1" customFormat="1" ht="26.25" customHeight="1" x14ac:dyDescent="0.25">
      <c r="A329" s="29">
        <v>7032</v>
      </c>
      <c r="B329" s="30" t="s">
        <v>243</v>
      </c>
      <c r="C329" s="479"/>
      <c r="D329" s="479"/>
      <c r="E329" s="479"/>
      <c r="F329" s="38"/>
      <c r="G329" s="38"/>
      <c r="H329" s="6"/>
    </row>
    <row r="330" spans="1:8" s="1" customFormat="1" ht="26.25" customHeight="1" x14ac:dyDescent="0.25">
      <c r="A330" s="29">
        <v>7033</v>
      </c>
      <c r="B330" s="30" t="s">
        <v>244</v>
      </c>
      <c r="C330" s="479"/>
      <c r="D330" s="479"/>
      <c r="E330" s="479"/>
      <c r="F330" s="38"/>
      <c r="G330" s="38"/>
      <c r="H330" s="6"/>
    </row>
    <row r="331" spans="1:8" s="1" customFormat="1" ht="26.25" customHeight="1" x14ac:dyDescent="0.25">
      <c r="A331" s="29">
        <v>7034</v>
      </c>
      <c r="B331" s="30" t="s">
        <v>245</v>
      </c>
      <c r="C331" s="479"/>
      <c r="D331" s="479"/>
      <c r="E331" s="479"/>
      <c r="F331" s="38"/>
      <c r="G331" s="38"/>
      <c r="H331" s="6"/>
    </row>
    <row r="332" spans="1:8" s="1" customFormat="1" ht="26.25" customHeight="1" x14ac:dyDescent="0.25">
      <c r="A332" s="29">
        <v>7035</v>
      </c>
      <c r="B332" s="30" t="s">
        <v>246</v>
      </c>
      <c r="C332" s="479"/>
      <c r="D332" s="479"/>
      <c r="E332" s="479"/>
      <c r="F332" s="38"/>
      <c r="G332" s="38"/>
      <c r="H332" s="6"/>
    </row>
    <row r="333" spans="1:8" s="1" customFormat="1" ht="26.25" customHeight="1" x14ac:dyDescent="0.25">
      <c r="A333" s="29">
        <v>7036</v>
      </c>
      <c r="B333" s="30" t="s">
        <v>247</v>
      </c>
      <c r="C333" s="502">
        <f t="shared" ref="C333" si="27">C335</f>
        <v>0</v>
      </c>
      <c r="D333" s="502"/>
      <c r="E333" s="502">
        <f t="shared" ref="E333:G333" si="28">E335</f>
        <v>0</v>
      </c>
      <c r="F333" s="502">
        <f t="shared" si="28"/>
        <v>0</v>
      </c>
      <c r="G333" s="502">
        <f t="shared" si="28"/>
        <v>5200000</v>
      </c>
      <c r="H333" s="6"/>
    </row>
    <row r="334" spans="1:8" s="1" customFormat="1" ht="26.25" customHeight="1" x14ac:dyDescent="0.25">
      <c r="A334" s="29">
        <v>7037</v>
      </c>
      <c r="B334" s="30" t="s">
        <v>230</v>
      </c>
      <c r="C334" s="518"/>
      <c r="D334" s="518"/>
      <c r="E334" s="518"/>
      <c r="F334" s="518"/>
      <c r="G334" s="518"/>
      <c r="H334" s="6"/>
    </row>
    <row r="335" spans="1:8" s="364" customFormat="1" ht="26.25" customHeight="1" x14ac:dyDescent="0.25">
      <c r="A335" s="365"/>
      <c r="B335" s="60" t="s">
        <v>337</v>
      </c>
      <c r="C335" s="362">
        <f>CAPEX!C1111</f>
        <v>0</v>
      </c>
      <c r="D335" s="362"/>
      <c r="E335" s="362">
        <f>CAPEX!D1111</f>
        <v>0</v>
      </c>
      <c r="F335" s="362">
        <f>CAPEX!E1111</f>
        <v>0</v>
      </c>
      <c r="G335" s="362">
        <f>CAPEX!F1111</f>
        <v>5200000</v>
      </c>
      <c r="H335" s="1234"/>
    </row>
    <row r="336" spans="1:8" s="364" customFormat="1" ht="26.25" customHeight="1" x14ac:dyDescent="0.25">
      <c r="A336" s="365"/>
      <c r="B336" s="60"/>
      <c r="C336" s="362"/>
      <c r="D336" s="362"/>
      <c r="E336" s="362"/>
      <c r="F336" s="362"/>
      <c r="G336" s="362"/>
      <c r="H336" s="1234"/>
    </row>
    <row r="337" spans="1:8" s="7" customFormat="1" ht="30.75" customHeight="1" x14ac:dyDescent="0.4">
      <c r="A337" s="61" t="s">
        <v>189</v>
      </c>
      <c r="B337" s="63" t="s">
        <v>122</v>
      </c>
      <c r="C337" s="296"/>
      <c r="D337" s="296"/>
      <c r="E337" s="296"/>
      <c r="F337" s="38"/>
      <c r="G337" s="38"/>
      <c r="H337" s="375"/>
    </row>
    <row r="338" spans="1:8" s="1" customFormat="1" ht="26.25" customHeight="1" x14ac:dyDescent="0.25">
      <c r="A338" s="37">
        <v>708</v>
      </c>
      <c r="B338" s="27" t="s">
        <v>234</v>
      </c>
      <c r="C338" s="515"/>
      <c r="D338" s="515"/>
      <c r="E338" s="515"/>
      <c r="F338" s="515"/>
      <c r="G338" s="515"/>
      <c r="H338" s="6"/>
    </row>
    <row r="339" spans="1:8" s="1" customFormat="1" ht="26.25" customHeight="1" x14ac:dyDescent="0.25">
      <c r="A339" s="29">
        <v>7081</v>
      </c>
      <c r="B339" s="30" t="s">
        <v>274</v>
      </c>
      <c r="C339" s="516">
        <f t="shared" ref="C339:G339" si="29">C345</f>
        <v>1460000</v>
      </c>
      <c r="D339" s="516"/>
      <c r="E339" s="516">
        <f t="shared" si="29"/>
        <v>0</v>
      </c>
      <c r="F339" s="516">
        <f t="shared" si="29"/>
        <v>4500000</v>
      </c>
      <c r="G339" s="516">
        <f t="shared" si="29"/>
        <v>1059900184</v>
      </c>
      <c r="H339" s="6"/>
    </row>
    <row r="340" spans="1:8" s="1" customFormat="1" ht="26.25" customHeight="1" x14ac:dyDescent="0.25">
      <c r="A340" s="29">
        <v>7082</v>
      </c>
      <c r="B340" s="30" t="s">
        <v>275</v>
      </c>
      <c r="C340" s="300"/>
      <c r="D340" s="300"/>
      <c r="E340" s="300"/>
      <c r="F340" s="300"/>
      <c r="G340" s="300"/>
      <c r="H340" s="6"/>
    </row>
    <row r="341" spans="1:8" s="1" customFormat="1" ht="26.25" customHeight="1" x14ac:dyDescent="0.25">
      <c r="A341" s="29">
        <v>7083</v>
      </c>
      <c r="B341" s="30" t="s">
        <v>276</v>
      </c>
      <c r="C341" s="300"/>
      <c r="D341" s="300"/>
      <c r="E341" s="300"/>
      <c r="F341" s="300"/>
      <c r="G341" s="300"/>
      <c r="H341" s="6"/>
    </row>
    <row r="342" spans="1:8" s="1" customFormat="1" ht="26.25" customHeight="1" x14ac:dyDescent="0.25">
      <c r="A342" s="29">
        <v>7084</v>
      </c>
      <c r="B342" s="30" t="s">
        <v>277</v>
      </c>
      <c r="C342" s="300"/>
      <c r="D342" s="300"/>
      <c r="E342" s="300"/>
      <c r="F342" s="300"/>
      <c r="G342" s="300"/>
      <c r="H342" s="6"/>
    </row>
    <row r="343" spans="1:8" s="1" customFormat="1" ht="26.25" customHeight="1" x14ac:dyDescent="0.25">
      <c r="A343" s="29">
        <v>7085</v>
      </c>
      <c r="B343" s="30" t="s">
        <v>278</v>
      </c>
      <c r="C343" s="300"/>
      <c r="D343" s="300"/>
      <c r="E343" s="300"/>
      <c r="F343" s="300"/>
      <c r="G343" s="300"/>
      <c r="H343" s="6"/>
    </row>
    <row r="344" spans="1:8" s="1" customFormat="1" ht="26.25" customHeight="1" x14ac:dyDescent="0.25">
      <c r="A344" s="29">
        <v>7086</v>
      </c>
      <c r="B344" s="30" t="s">
        <v>279</v>
      </c>
      <c r="C344" s="300"/>
      <c r="D344" s="300"/>
      <c r="E344" s="300"/>
      <c r="F344" s="300"/>
      <c r="G344" s="300"/>
      <c r="H344" s="6"/>
    </row>
    <row r="345" spans="1:8" s="364" customFormat="1" ht="26.25" customHeight="1" x14ac:dyDescent="0.25">
      <c r="A345" s="365"/>
      <c r="B345" s="60" t="s">
        <v>337</v>
      </c>
      <c r="C345" s="362">
        <f>CAPEX!C1114</f>
        <v>1460000</v>
      </c>
      <c r="D345" s="362"/>
      <c r="E345" s="362">
        <f>CAPEX!D1114</f>
        <v>0</v>
      </c>
      <c r="F345" s="362">
        <f>CAPEX!E1114</f>
        <v>4500000</v>
      </c>
      <c r="G345" s="362">
        <f>CAPEX!F1114</f>
        <v>1059900184</v>
      </c>
      <c r="H345" s="1234"/>
    </row>
    <row r="346" spans="1:8" s="1" customFormat="1" ht="26.25" customHeight="1" x14ac:dyDescent="0.25">
      <c r="A346" s="54"/>
      <c r="B346" s="47"/>
      <c r="C346" s="362"/>
      <c r="D346" s="362"/>
      <c r="E346" s="362"/>
      <c r="F346" s="38"/>
      <c r="G346" s="38"/>
      <c r="H346" s="6"/>
    </row>
    <row r="347" spans="1:8" s="7" customFormat="1" ht="36" customHeight="1" x14ac:dyDescent="0.4">
      <c r="A347" s="61" t="s">
        <v>151</v>
      </c>
      <c r="B347" s="62" t="s">
        <v>961</v>
      </c>
      <c r="C347" s="296"/>
      <c r="D347" s="296"/>
      <c r="E347" s="296"/>
      <c r="F347" s="38"/>
      <c r="G347" s="38"/>
      <c r="H347" s="375"/>
    </row>
    <row r="348" spans="1:8" s="1" customFormat="1" ht="26.25" customHeight="1" x14ac:dyDescent="0.25">
      <c r="A348" s="37">
        <v>710</v>
      </c>
      <c r="B348" s="27" t="s">
        <v>236</v>
      </c>
      <c r="C348" s="515"/>
      <c r="D348" s="515"/>
      <c r="E348" s="515"/>
      <c r="F348" s="515"/>
      <c r="G348" s="515"/>
      <c r="H348" s="6"/>
    </row>
    <row r="349" spans="1:8" s="1" customFormat="1" ht="26.25" customHeight="1" x14ac:dyDescent="0.25">
      <c r="A349" s="49">
        <v>7101</v>
      </c>
      <c r="B349" s="34" t="s">
        <v>288</v>
      </c>
      <c r="C349" s="424"/>
      <c r="D349" s="424"/>
      <c r="E349" s="424"/>
      <c r="F349" s="38"/>
      <c r="G349" s="38"/>
      <c r="H349" s="6"/>
    </row>
    <row r="350" spans="1:8" s="1" customFormat="1" ht="26.25" customHeight="1" x14ac:dyDescent="0.25">
      <c r="A350" s="49">
        <v>7102</v>
      </c>
      <c r="B350" s="34" t="s">
        <v>289</v>
      </c>
      <c r="C350" s="424"/>
      <c r="D350" s="424"/>
      <c r="E350" s="424"/>
      <c r="F350" s="38"/>
      <c r="G350" s="38"/>
      <c r="H350" s="6"/>
    </row>
    <row r="351" spans="1:8" s="1" customFormat="1" ht="26.25" customHeight="1" x14ac:dyDescent="0.25">
      <c r="A351" s="49">
        <v>7103</v>
      </c>
      <c r="B351" s="34" t="s">
        <v>290</v>
      </c>
      <c r="C351" s="424"/>
      <c r="D351" s="424"/>
      <c r="E351" s="424"/>
      <c r="F351" s="38"/>
      <c r="G351" s="38"/>
      <c r="H351" s="6"/>
    </row>
    <row r="352" spans="1:8" s="1" customFormat="1" ht="26.25" customHeight="1" x14ac:dyDescent="0.25">
      <c r="A352" s="49">
        <v>7104</v>
      </c>
      <c r="B352" s="34" t="s">
        <v>291</v>
      </c>
      <c r="C352" s="424"/>
      <c r="D352" s="424"/>
      <c r="E352" s="424"/>
      <c r="F352" s="38"/>
      <c r="G352" s="38"/>
      <c r="H352" s="6"/>
    </row>
    <row r="353" spans="1:8" s="1" customFormat="1" ht="26.25" customHeight="1" x14ac:dyDescent="0.25">
      <c r="A353" s="49">
        <v>7105</v>
      </c>
      <c r="B353" s="34" t="s">
        <v>292</v>
      </c>
      <c r="C353" s="424"/>
      <c r="D353" s="424"/>
      <c r="E353" s="424"/>
      <c r="F353" s="38"/>
      <c r="G353" s="38"/>
      <c r="H353" s="6"/>
    </row>
    <row r="354" spans="1:8" s="1" customFormat="1" ht="26.25" customHeight="1" x14ac:dyDescent="0.25">
      <c r="A354" s="49">
        <v>7106</v>
      </c>
      <c r="B354" s="34" t="s">
        <v>293</v>
      </c>
      <c r="C354" s="424"/>
      <c r="D354" s="424"/>
      <c r="E354" s="424"/>
      <c r="F354" s="38"/>
      <c r="G354" s="38"/>
      <c r="H354" s="6"/>
    </row>
    <row r="355" spans="1:8" s="1" customFormat="1" ht="26.25" customHeight="1" x14ac:dyDescent="0.25">
      <c r="A355" s="49">
        <v>7107</v>
      </c>
      <c r="B355" s="34" t="s">
        <v>296</v>
      </c>
      <c r="C355" s="424"/>
      <c r="D355" s="424"/>
      <c r="E355" s="424"/>
      <c r="F355" s="38"/>
      <c r="G355" s="38"/>
      <c r="H355" s="6"/>
    </row>
    <row r="356" spans="1:8" s="1" customFormat="1" ht="26.25" customHeight="1" x14ac:dyDescent="0.25">
      <c r="A356" s="49">
        <v>7108</v>
      </c>
      <c r="B356" s="34" t="s">
        <v>294</v>
      </c>
      <c r="C356" s="424"/>
      <c r="D356" s="424"/>
      <c r="E356" s="424"/>
      <c r="F356" s="38"/>
      <c r="G356" s="38"/>
      <c r="H356" s="6"/>
    </row>
    <row r="357" spans="1:8" s="1" customFormat="1" ht="26.25" customHeight="1" x14ac:dyDescent="0.25">
      <c r="A357" s="49">
        <v>7109</v>
      </c>
      <c r="B357" s="34" t="s">
        <v>295</v>
      </c>
      <c r="C357" s="503">
        <f t="shared" ref="C357:G357" si="30">C358</f>
        <v>0</v>
      </c>
      <c r="D357" s="503"/>
      <c r="E357" s="503">
        <f t="shared" si="30"/>
        <v>20500000</v>
      </c>
      <c r="F357" s="503">
        <f t="shared" si="30"/>
        <v>25283333</v>
      </c>
      <c r="G357" s="503">
        <f t="shared" si="30"/>
        <v>150000000</v>
      </c>
      <c r="H357" s="6"/>
    </row>
    <row r="358" spans="1:8" s="364" customFormat="1" ht="26.25" customHeight="1" x14ac:dyDescent="0.25">
      <c r="A358" s="367"/>
      <c r="B358" s="60" t="s">
        <v>337</v>
      </c>
      <c r="C358" s="368">
        <f>CAPEX!C1115</f>
        <v>0</v>
      </c>
      <c r="D358" s="368"/>
      <c r="E358" s="368">
        <f>CAPEX!D1115</f>
        <v>20500000</v>
      </c>
      <c r="F358" s="368">
        <f>CAPEX!E1115</f>
        <v>25283333</v>
      </c>
      <c r="G358" s="368">
        <f>CAPEX!F1115</f>
        <v>150000000</v>
      </c>
      <c r="H358" s="1234"/>
    </row>
    <row r="359" spans="1:8" s="1" customFormat="1" ht="26.25" customHeight="1" x14ac:dyDescent="0.25">
      <c r="A359" s="42"/>
      <c r="B359" s="70"/>
      <c r="C359" s="503"/>
      <c r="D359" s="503"/>
      <c r="E359" s="503"/>
      <c r="F359" s="38"/>
      <c r="G359" s="38"/>
      <c r="H359" s="6"/>
    </row>
    <row r="360" spans="1:8" s="7" customFormat="1" ht="33.75" customHeight="1" x14ac:dyDescent="0.4">
      <c r="A360" s="61" t="s">
        <v>152</v>
      </c>
      <c r="B360" s="62" t="s">
        <v>986</v>
      </c>
      <c r="C360" s="296"/>
      <c r="D360" s="296"/>
      <c r="E360" s="296"/>
      <c r="F360" s="38"/>
      <c r="G360" s="38"/>
      <c r="H360" s="375"/>
    </row>
    <row r="361" spans="1:8" s="1" customFormat="1" ht="26.25" customHeight="1" x14ac:dyDescent="0.25">
      <c r="A361" s="37">
        <v>709</v>
      </c>
      <c r="B361" s="27" t="s">
        <v>235</v>
      </c>
      <c r="C361" s="515"/>
      <c r="D361" s="515"/>
      <c r="E361" s="515"/>
      <c r="F361" s="515"/>
      <c r="G361" s="515"/>
      <c r="H361" s="6"/>
    </row>
    <row r="362" spans="1:8" s="1" customFormat="1" ht="26.25" customHeight="1" x14ac:dyDescent="0.25">
      <c r="A362" s="29">
        <v>7091</v>
      </c>
      <c r="B362" s="30" t="s">
        <v>280</v>
      </c>
      <c r="C362" s="300"/>
      <c r="D362" s="300"/>
      <c r="E362" s="300"/>
      <c r="F362" s="38"/>
      <c r="G362" s="38"/>
      <c r="H362" s="6"/>
    </row>
    <row r="363" spans="1:8" s="1" customFormat="1" ht="26.25" customHeight="1" x14ac:dyDescent="0.25">
      <c r="A363" s="29">
        <v>7092</v>
      </c>
      <c r="B363" s="30" t="s">
        <v>281</v>
      </c>
      <c r="C363" s="300"/>
      <c r="D363" s="300"/>
      <c r="E363" s="300"/>
      <c r="F363" s="38"/>
      <c r="G363" s="38"/>
      <c r="H363" s="6"/>
    </row>
    <row r="364" spans="1:8" s="1" customFormat="1" ht="26.25" customHeight="1" x14ac:dyDescent="0.25">
      <c r="A364" s="29">
        <v>7093</v>
      </c>
      <c r="B364" s="30" t="s">
        <v>282</v>
      </c>
      <c r="C364" s="300"/>
      <c r="D364" s="300"/>
      <c r="E364" s="300"/>
      <c r="F364" s="38"/>
      <c r="G364" s="38"/>
      <c r="H364" s="6"/>
    </row>
    <row r="365" spans="1:8" s="1" customFormat="1" ht="26.25" customHeight="1" x14ac:dyDescent="0.25">
      <c r="A365" s="29">
        <v>7094</v>
      </c>
      <c r="B365" s="30" t="s">
        <v>283</v>
      </c>
      <c r="C365" s="300"/>
      <c r="D365" s="300"/>
      <c r="E365" s="300"/>
      <c r="F365" s="38"/>
      <c r="G365" s="38"/>
      <c r="H365" s="6"/>
    </row>
    <row r="366" spans="1:8" s="1" customFormat="1" ht="26.25" customHeight="1" x14ac:dyDescent="0.25">
      <c r="A366" s="29">
        <v>7095</v>
      </c>
      <c r="B366" s="30" t="s">
        <v>284</v>
      </c>
      <c r="C366" s="300"/>
      <c r="D366" s="300"/>
      <c r="E366" s="300"/>
      <c r="F366" s="38"/>
      <c r="G366" s="38"/>
      <c r="H366" s="6"/>
    </row>
    <row r="367" spans="1:8" s="1" customFormat="1" ht="26.25" customHeight="1" x14ac:dyDescent="0.25">
      <c r="A367" s="29">
        <v>7096</v>
      </c>
      <c r="B367" s="30" t="s">
        <v>285</v>
      </c>
      <c r="C367" s="300"/>
      <c r="D367" s="300"/>
      <c r="E367" s="300"/>
      <c r="F367" s="38"/>
      <c r="G367" s="38"/>
      <c r="H367" s="6"/>
    </row>
    <row r="368" spans="1:8" s="1" customFormat="1" ht="26.25" customHeight="1" x14ac:dyDescent="0.25">
      <c r="A368" s="29">
        <v>7097</v>
      </c>
      <c r="B368" s="30" t="s">
        <v>286</v>
      </c>
      <c r="C368" s="300"/>
      <c r="D368" s="300"/>
      <c r="E368" s="300"/>
      <c r="F368" s="38"/>
      <c r="G368" s="38"/>
      <c r="H368" s="6"/>
    </row>
    <row r="369" spans="1:8" s="1" customFormat="1" ht="26.25" customHeight="1" x14ac:dyDescent="0.25">
      <c r="A369" s="29">
        <v>7098</v>
      </c>
      <c r="B369" s="30" t="s">
        <v>287</v>
      </c>
      <c r="C369" s="516">
        <f t="shared" ref="C369:G369" si="31">SUM(C370,C371)</f>
        <v>127344914</v>
      </c>
      <c r="D369" s="516"/>
      <c r="E369" s="516">
        <f t="shared" si="31"/>
        <v>1919452480.78</v>
      </c>
      <c r="F369" s="516">
        <f t="shared" si="31"/>
        <v>5310018760</v>
      </c>
      <c r="G369" s="516">
        <f t="shared" si="31"/>
        <v>10747318285</v>
      </c>
      <c r="H369" s="6"/>
    </row>
    <row r="370" spans="1:8" s="364" customFormat="1" ht="26.25" customHeight="1" x14ac:dyDescent="0.25">
      <c r="A370" s="365"/>
      <c r="B370" s="60" t="s">
        <v>337</v>
      </c>
      <c r="C370" s="362">
        <f>CAPEX!C1116</f>
        <v>127344914</v>
      </c>
      <c r="D370" s="362"/>
      <c r="E370" s="362">
        <f>CAPEX!D1116</f>
        <v>30398426.719999999</v>
      </c>
      <c r="F370" s="362">
        <f>CAPEX!E1116</f>
        <v>2815424165</v>
      </c>
      <c r="G370" s="362">
        <f>CAPEX!F1116</f>
        <v>5774180147</v>
      </c>
      <c r="H370" s="1234"/>
    </row>
    <row r="371" spans="1:8" s="364" customFormat="1" ht="26.25" customHeight="1" x14ac:dyDescent="0.25">
      <c r="A371" s="365"/>
      <c r="B371" s="60" t="s">
        <v>338</v>
      </c>
      <c r="C371" s="362">
        <f>'REC&amp;LEG'!C678</f>
        <v>0</v>
      </c>
      <c r="D371" s="362"/>
      <c r="E371" s="362">
        <f>'REC&amp;LEG'!D678</f>
        <v>1889054054.0599999</v>
      </c>
      <c r="F371" s="362">
        <f>'REC&amp;LEG'!E678</f>
        <v>2494594595</v>
      </c>
      <c r="G371" s="362">
        <f>'REC&amp;LEG'!F678</f>
        <v>4973138138</v>
      </c>
      <c r="H371" s="1234"/>
    </row>
    <row r="372" spans="1:8" s="1" customFormat="1" ht="26.25" customHeight="1" x14ac:dyDescent="0.25">
      <c r="A372" s="54"/>
      <c r="B372" s="70"/>
      <c r="C372" s="516"/>
      <c r="D372" s="516"/>
      <c r="E372" s="516"/>
      <c r="F372" s="38"/>
      <c r="G372" s="38"/>
      <c r="H372" s="6"/>
    </row>
    <row r="373" spans="1:8" s="7" customFormat="1" ht="32.25" customHeight="1" x14ac:dyDescent="0.4">
      <c r="A373" s="61" t="s">
        <v>188</v>
      </c>
      <c r="B373" s="62" t="s">
        <v>129</v>
      </c>
      <c r="C373" s="296"/>
      <c r="D373" s="296"/>
      <c r="E373" s="296"/>
      <c r="F373" s="38"/>
      <c r="G373" s="38"/>
      <c r="H373" s="375"/>
    </row>
    <row r="374" spans="1:8" s="1" customFormat="1" ht="26.25" customHeight="1" x14ac:dyDescent="0.25">
      <c r="A374" s="37">
        <v>709</v>
      </c>
      <c r="B374" s="27" t="s">
        <v>235</v>
      </c>
      <c r="C374" s="515"/>
      <c r="D374" s="515"/>
      <c r="E374" s="515"/>
      <c r="F374" s="515"/>
      <c r="G374" s="515"/>
      <c r="H374" s="6"/>
    </row>
    <row r="375" spans="1:8" s="1" customFormat="1" ht="26.25" customHeight="1" x14ac:dyDescent="0.25">
      <c r="A375" s="29">
        <v>7091</v>
      </c>
      <c r="B375" s="30" t="s">
        <v>280</v>
      </c>
      <c r="C375" s="300"/>
      <c r="D375" s="300"/>
      <c r="E375" s="300"/>
      <c r="F375" s="38"/>
      <c r="G375" s="38"/>
      <c r="H375" s="6"/>
    </row>
    <row r="376" spans="1:8" s="1" customFormat="1" ht="26.25" customHeight="1" x14ac:dyDescent="0.25">
      <c r="A376" s="29">
        <v>7092</v>
      </c>
      <c r="B376" s="30" t="s">
        <v>281</v>
      </c>
      <c r="C376" s="300"/>
      <c r="D376" s="300"/>
      <c r="E376" s="300"/>
      <c r="F376" s="38"/>
      <c r="G376" s="38"/>
      <c r="H376" s="6"/>
    </row>
    <row r="377" spans="1:8" s="1" customFormat="1" ht="26.25" customHeight="1" x14ac:dyDescent="0.25">
      <c r="A377" s="29">
        <v>7093</v>
      </c>
      <c r="B377" s="30" t="s">
        <v>282</v>
      </c>
      <c r="C377" s="300"/>
      <c r="D377" s="300"/>
      <c r="E377" s="300"/>
      <c r="F377" s="38"/>
      <c r="G377" s="38"/>
      <c r="H377" s="6"/>
    </row>
    <row r="378" spans="1:8" s="1" customFormat="1" ht="26.25" customHeight="1" x14ac:dyDescent="0.25">
      <c r="A378" s="29">
        <v>7094</v>
      </c>
      <c r="B378" s="30" t="s">
        <v>283</v>
      </c>
      <c r="C378" s="516">
        <f t="shared" ref="C378:G378" si="32">SUM(C383,C384)</f>
        <v>5777932373</v>
      </c>
      <c r="D378" s="516"/>
      <c r="E378" s="516">
        <f t="shared" si="32"/>
        <v>1153365111.9099998</v>
      </c>
      <c r="F378" s="516">
        <f t="shared" si="32"/>
        <v>3762360424</v>
      </c>
      <c r="G378" s="516">
        <f t="shared" si="32"/>
        <v>5152144323.6999998</v>
      </c>
      <c r="H378" s="6"/>
    </row>
    <row r="379" spans="1:8" s="1" customFormat="1" ht="26.25" customHeight="1" x14ac:dyDescent="0.25">
      <c r="A379" s="29">
        <v>7095</v>
      </c>
      <c r="B379" s="30" t="s">
        <v>284</v>
      </c>
      <c r="C379" s="300"/>
      <c r="D379" s="300"/>
      <c r="E379" s="300"/>
      <c r="F379" s="300"/>
      <c r="G379" s="300"/>
      <c r="H379" s="6"/>
    </row>
    <row r="380" spans="1:8" s="1" customFormat="1" ht="26.25" customHeight="1" x14ac:dyDescent="0.25">
      <c r="A380" s="29">
        <v>7096</v>
      </c>
      <c r="B380" s="30" t="s">
        <v>285</v>
      </c>
      <c r="C380" s="300"/>
      <c r="D380" s="300"/>
      <c r="E380" s="300"/>
      <c r="F380" s="300"/>
      <c r="G380" s="300"/>
      <c r="H380" s="6"/>
    </row>
    <row r="381" spans="1:8" s="1" customFormat="1" ht="26.25" customHeight="1" x14ac:dyDescent="0.25">
      <c r="A381" s="29">
        <v>7097</v>
      </c>
      <c r="B381" s="30" t="s">
        <v>286</v>
      </c>
      <c r="C381" s="300"/>
      <c r="D381" s="300"/>
      <c r="E381" s="300"/>
      <c r="F381" s="300"/>
      <c r="G381" s="300"/>
      <c r="H381" s="6"/>
    </row>
    <row r="382" spans="1:8" s="1" customFormat="1" ht="26.25" customHeight="1" x14ac:dyDescent="0.25">
      <c r="A382" s="29">
        <v>7098</v>
      </c>
      <c r="B382" s="30" t="s">
        <v>287</v>
      </c>
      <c r="C382" s="300"/>
      <c r="D382" s="300"/>
      <c r="E382" s="300"/>
      <c r="F382" s="300"/>
      <c r="G382" s="300"/>
      <c r="H382" s="6"/>
    </row>
    <row r="383" spans="1:8" s="364" customFormat="1" ht="26.25" customHeight="1" x14ac:dyDescent="0.25">
      <c r="A383" s="365"/>
      <c r="B383" s="60" t="s">
        <v>337</v>
      </c>
      <c r="C383" s="362">
        <f>CAPEX!C1117</f>
        <v>225526628</v>
      </c>
      <c r="D383" s="362"/>
      <c r="E383" s="362">
        <f>CAPEX!D1117</f>
        <v>359888801</v>
      </c>
      <c r="F383" s="362">
        <f>CAPEX!E1117</f>
        <v>802997341</v>
      </c>
      <c r="G383" s="362">
        <f>CAPEX!F1117</f>
        <v>3341144323.6999998</v>
      </c>
      <c r="H383" s="1234"/>
    </row>
    <row r="384" spans="1:8" s="364" customFormat="1" ht="26.25" customHeight="1" x14ac:dyDescent="0.25">
      <c r="A384" s="365"/>
      <c r="B384" s="60" t="s">
        <v>338</v>
      </c>
      <c r="C384" s="362">
        <f>'REC&amp;LEG'!C679</f>
        <v>5552405745</v>
      </c>
      <c r="D384" s="362"/>
      <c r="E384" s="362">
        <f>'REC&amp;LEG'!D679</f>
        <v>793476310.90999997</v>
      </c>
      <c r="F384" s="362">
        <f>'REC&amp;LEG'!E679</f>
        <v>2959363083</v>
      </c>
      <c r="G384" s="362">
        <f>'REC&amp;LEG'!F679</f>
        <v>1811000000</v>
      </c>
      <c r="H384" s="1234"/>
    </row>
    <row r="385" spans="1:8" s="1" customFormat="1" ht="26.25" customHeight="1" x14ac:dyDescent="0.25">
      <c r="A385" s="54"/>
      <c r="B385" s="43"/>
      <c r="C385" s="516"/>
      <c r="D385" s="516"/>
      <c r="E385" s="516"/>
      <c r="F385" s="38"/>
      <c r="G385" s="38"/>
      <c r="H385" s="6"/>
    </row>
    <row r="386" spans="1:8" s="7" customFormat="1" ht="26.25" customHeight="1" x14ac:dyDescent="0.4">
      <c r="A386" s="61" t="s">
        <v>153</v>
      </c>
      <c r="B386" s="66" t="s">
        <v>120</v>
      </c>
      <c r="C386" s="296"/>
      <c r="D386" s="296"/>
      <c r="E386" s="296"/>
      <c r="F386" s="38"/>
      <c r="G386" s="38"/>
      <c r="H386" s="375"/>
    </row>
    <row r="387" spans="1:8" s="1" customFormat="1" ht="26.25" customHeight="1" x14ac:dyDescent="0.25">
      <c r="A387" s="37">
        <v>707</v>
      </c>
      <c r="B387" s="27" t="s">
        <v>233</v>
      </c>
      <c r="C387" s="515"/>
      <c r="D387" s="515"/>
      <c r="E387" s="515"/>
      <c r="F387" s="515"/>
      <c r="G387" s="515"/>
      <c r="H387" s="6"/>
    </row>
    <row r="388" spans="1:8" s="1" customFormat="1" ht="26.25" customHeight="1" x14ac:dyDescent="0.25">
      <c r="A388" s="29">
        <v>7071</v>
      </c>
      <c r="B388" s="30" t="s">
        <v>456</v>
      </c>
      <c r="C388" s="300"/>
      <c r="D388" s="300"/>
      <c r="E388" s="300"/>
      <c r="F388" s="38"/>
      <c r="G388" s="38"/>
      <c r="H388" s="6"/>
    </row>
    <row r="389" spans="1:8" s="1" customFormat="1" ht="26.25" customHeight="1" x14ac:dyDescent="0.25">
      <c r="A389" s="29">
        <v>7072</v>
      </c>
      <c r="B389" s="30" t="s">
        <v>269</v>
      </c>
      <c r="C389" s="300"/>
      <c r="D389" s="300"/>
      <c r="E389" s="300"/>
      <c r="F389" s="38"/>
      <c r="G389" s="38"/>
      <c r="H389" s="6"/>
    </row>
    <row r="390" spans="1:8" s="1" customFormat="1" ht="26.25" customHeight="1" x14ac:dyDescent="0.25">
      <c r="A390" s="29">
        <v>7073</v>
      </c>
      <c r="B390" s="30" t="s">
        <v>270</v>
      </c>
      <c r="C390" s="300"/>
      <c r="D390" s="300"/>
      <c r="E390" s="300"/>
      <c r="F390" s="38"/>
      <c r="G390" s="38"/>
      <c r="H390" s="6"/>
    </row>
    <row r="391" spans="1:8" s="1" customFormat="1" ht="26.25" customHeight="1" x14ac:dyDescent="0.25">
      <c r="A391" s="29">
        <v>7074</v>
      </c>
      <c r="B391" s="30" t="s">
        <v>271</v>
      </c>
      <c r="C391" s="300"/>
      <c r="D391" s="300"/>
      <c r="E391" s="300"/>
      <c r="F391" s="38"/>
      <c r="G391" s="38"/>
      <c r="H391" s="6"/>
    </row>
    <row r="392" spans="1:8" s="1" customFormat="1" ht="26.25" customHeight="1" x14ac:dyDescent="0.25">
      <c r="A392" s="29">
        <v>7075</v>
      </c>
      <c r="B392" s="30" t="s">
        <v>272</v>
      </c>
      <c r="C392" s="300"/>
      <c r="D392" s="300"/>
      <c r="E392" s="300"/>
      <c r="F392" s="38"/>
      <c r="G392" s="38"/>
      <c r="H392" s="6"/>
    </row>
    <row r="393" spans="1:8" s="1" customFormat="1" ht="26.25" customHeight="1" x14ac:dyDescent="0.25">
      <c r="A393" s="29">
        <v>7076</v>
      </c>
      <c r="B393" s="30" t="s">
        <v>273</v>
      </c>
      <c r="C393" s="516">
        <f>SUM(C394,C395)</f>
        <v>13283978959</v>
      </c>
      <c r="D393" s="516"/>
      <c r="E393" s="516">
        <f t="shared" ref="E393:G393" si="33">SUM(E394,E395)</f>
        <v>14624377502.16</v>
      </c>
      <c r="F393" s="516">
        <f t="shared" si="33"/>
        <v>17942629351</v>
      </c>
      <c r="G393" s="516">
        <f t="shared" si="33"/>
        <v>23530470694</v>
      </c>
      <c r="H393" s="6"/>
    </row>
    <row r="394" spans="1:8" s="364" customFormat="1" ht="26.25" customHeight="1" x14ac:dyDescent="0.25">
      <c r="A394" s="365"/>
      <c r="B394" s="60" t="s">
        <v>337</v>
      </c>
      <c r="C394" s="362">
        <f>CAPEX!C1118</f>
        <v>212373415</v>
      </c>
      <c r="D394" s="362"/>
      <c r="E394" s="362">
        <f>CAPEX!D1118</f>
        <v>446150297</v>
      </c>
      <c r="F394" s="362">
        <f>CAPEX!E1118</f>
        <v>1001761903</v>
      </c>
      <c r="G394" s="362">
        <f>CAPEX!F1118</f>
        <v>2529063271</v>
      </c>
      <c r="H394" s="1234"/>
    </row>
    <row r="395" spans="1:8" s="364" customFormat="1" ht="26.25" customHeight="1" x14ac:dyDescent="0.25">
      <c r="A395" s="365"/>
      <c r="B395" s="60" t="s">
        <v>338</v>
      </c>
      <c r="C395" s="362">
        <f>'REC&amp;LEG'!C680</f>
        <v>13071605544</v>
      </c>
      <c r="D395" s="362"/>
      <c r="E395" s="362">
        <f>'REC&amp;LEG'!D680</f>
        <v>14178227205.16</v>
      </c>
      <c r="F395" s="362">
        <f>'REC&amp;LEG'!E680</f>
        <v>16940867448</v>
      </c>
      <c r="G395" s="362">
        <f>'REC&amp;LEG'!F680</f>
        <v>21001407423</v>
      </c>
      <c r="H395" s="1234"/>
    </row>
    <row r="396" spans="1:8" s="1" customFormat="1" ht="23.45" customHeight="1" x14ac:dyDescent="0.25">
      <c r="A396" s="54"/>
      <c r="B396" s="43"/>
      <c r="C396" s="516"/>
      <c r="D396" s="516"/>
      <c r="E396" s="516"/>
      <c r="F396" s="38"/>
      <c r="G396" s="38"/>
      <c r="H396" s="6"/>
    </row>
    <row r="397" spans="1:8" s="7" customFormat="1" ht="26.25" customHeight="1" x14ac:dyDescent="0.4">
      <c r="A397" s="61" t="s">
        <v>154</v>
      </c>
      <c r="B397" s="67" t="s">
        <v>121</v>
      </c>
      <c r="C397" s="296"/>
      <c r="D397" s="296"/>
      <c r="E397" s="296"/>
      <c r="F397" s="38"/>
      <c r="G397" s="38"/>
      <c r="H397" s="375"/>
    </row>
    <row r="398" spans="1:8" s="1" customFormat="1" ht="26.25" customHeight="1" x14ac:dyDescent="0.25">
      <c r="A398" s="37">
        <v>705</v>
      </c>
      <c r="B398" s="27" t="s">
        <v>231</v>
      </c>
      <c r="C398" s="515"/>
      <c r="D398" s="515"/>
      <c r="E398" s="515"/>
      <c r="F398" s="515"/>
      <c r="G398" s="515"/>
      <c r="H398" s="6"/>
    </row>
    <row r="399" spans="1:8" s="1" customFormat="1" ht="26.25" customHeight="1" x14ac:dyDescent="0.25">
      <c r="A399" s="29">
        <v>7051</v>
      </c>
      <c r="B399" s="30" t="s">
        <v>257</v>
      </c>
      <c r="C399" s="300"/>
      <c r="D399" s="300"/>
      <c r="E399" s="300"/>
      <c r="F399" s="38"/>
      <c r="G399" s="38"/>
      <c r="H399" s="6"/>
    </row>
    <row r="400" spans="1:8" s="1" customFormat="1" ht="26.25" customHeight="1" x14ac:dyDescent="0.25">
      <c r="A400" s="29">
        <v>7052</v>
      </c>
      <c r="B400" s="30" t="s">
        <v>258</v>
      </c>
      <c r="C400" s="300"/>
      <c r="D400" s="300"/>
      <c r="E400" s="300"/>
      <c r="F400" s="38"/>
      <c r="G400" s="38"/>
      <c r="H400" s="6"/>
    </row>
    <row r="401" spans="1:8" s="1" customFormat="1" ht="26.25" customHeight="1" x14ac:dyDescent="0.25">
      <c r="A401" s="29">
        <v>7053</v>
      </c>
      <c r="B401" s="30" t="s">
        <v>259</v>
      </c>
      <c r="C401" s="300"/>
      <c r="D401" s="300"/>
      <c r="E401" s="300"/>
      <c r="F401" s="38"/>
      <c r="G401" s="38"/>
      <c r="H401" s="6"/>
    </row>
    <row r="402" spans="1:8" s="1" customFormat="1" ht="26.25" customHeight="1" x14ac:dyDescent="0.25">
      <c r="A402" s="29">
        <v>7054</v>
      </c>
      <c r="B402" s="30" t="s">
        <v>260</v>
      </c>
      <c r="C402" s="300"/>
      <c r="D402" s="300"/>
      <c r="E402" s="300"/>
      <c r="F402" s="38"/>
      <c r="G402" s="38"/>
      <c r="H402" s="6"/>
    </row>
    <row r="403" spans="1:8" s="1" customFormat="1" ht="26.25" customHeight="1" x14ac:dyDescent="0.25">
      <c r="A403" s="29">
        <v>7055</v>
      </c>
      <c r="B403" s="30" t="s">
        <v>261</v>
      </c>
      <c r="C403" s="300"/>
      <c r="D403" s="300"/>
      <c r="E403" s="300"/>
      <c r="F403" s="38"/>
      <c r="G403" s="38"/>
      <c r="H403" s="6"/>
    </row>
    <row r="404" spans="1:8" s="1" customFormat="1" ht="26.25" customHeight="1" x14ac:dyDescent="0.25">
      <c r="A404" s="29">
        <v>7056</v>
      </c>
      <c r="B404" s="30" t="s">
        <v>262</v>
      </c>
      <c r="C404" s="516">
        <f>SUM(C405:C406)</f>
        <v>65645625</v>
      </c>
      <c r="D404" s="516"/>
      <c r="E404" s="516">
        <f t="shared" ref="E404:G404" si="34">SUM(E405:E406)</f>
        <v>89615653.25</v>
      </c>
      <c r="F404" s="516">
        <f t="shared" si="34"/>
        <v>242330000</v>
      </c>
      <c r="G404" s="516">
        <f t="shared" si="34"/>
        <v>662185163</v>
      </c>
      <c r="H404" s="6"/>
    </row>
    <row r="405" spans="1:8" s="364" customFormat="1" ht="26.25" customHeight="1" x14ac:dyDescent="0.25">
      <c r="A405" s="365"/>
      <c r="B405" s="60" t="s">
        <v>337</v>
      </c>
      <c r="C405" s="362">
        <f>CAPEX!C1119</f>
        <v>65645625</v>
      </c>
      <c r="D405" s="362"/>
      <c r="E405" s="362">
        <f>CAPEX!D1119</f>
        <v>89615653.25</v>
      </c>
      <c r="F405" s="362">
        <f>CAPEX!E1119</f>
        <v>242330000</v>
      </c>
      <c r="G405" s="362">
        <f>CAPEX!F1119</f>
        <v>262579075</v>
      </c>
      <c r="H405" s="1234"/>
    </row>
    <row r="406" spans="1:8" s="364" customFormat="1" ht="26.25" customHeight="1" x14ac:dyDescent="0.25">
      <c r="A406" s="365"/>
      <c r="B406" s="60" t="s">
        <v>338</v>
      </c>
      <c r="C406" s="362">
        <f>'REC&amp;LEG'!C681</f>
        <v>0</v>
      </c>
      <c r="D406" s="362"/>
      <c r="E406" s="362">
        <f>'REC&amp;LEG'!D681</f>
        <v>0</v>
      </c>
      <c r="F406" s="362">
        <f>'REC&amp;LEG'!E681</f>
        <v>0</v>
      </c>
      <c r="G406" s="362">
        <f>'REC&amp;LEG'!F681</f>
        <v>399606088</v>
      </c>
      <c r="H406" s="1234"/>
    </row>
    <row r="407" spans="1:8" s="1" customFormat="1" ht="23.45" customHeight="1" x14ac:dyDescent="0.25">
      <c r="A407" s="54"/>
      <c r="B407" s="43"/>
      <c r="C407" s="362"/>
      <c r="D407" s="362"/>
      <c r="E407" s="362"/>
      <c r="F407" s="38"/>
      <c r="G407" s="38"/>
      <c r="H407" s="6"/>
    </row>
    <row r="408" spans="1:8" s="7" customFormat="1" ht="35.25" customHeight="1" x14ac:dyDescent="0.4">
      <c r="A408" s="61" t="s">
        <v>155</v>
      </c>
      <c r="B408" s="63" t="s">
        <v>130</v>
      </c>
      <c r="C408" s="296"/>
      <c r="D408" s="296"/>
      <c r="E408" s="296"/>
      <c r="F408" s="38"/>
      <c r="G408" s="38"/>
      <c r="H408" s="375"/>
    </row>
    <row r="409" spans="1:8" s="1" customFormat="1" ht="26.25" customHeight="1" x14ac:dyDescent="0.25">
      <c r="A409" s="37">
        <v>708</v>
      </c>
      <c r="B409" s="27" t="s">
        <v>234</v>
      </c>
      <c r="C409" s="515"/>
      <c r="D409" s="515"/>
      <c r="E409" s="515"/>
      <c r="F409" s="515"/>
      <c r="G409" s="515"/>
      <c r="H409" s="6"/>
    </row>
    <row r="410" spans="1:8" s="1" customFormat="1" ht="26.25" customHeight="1" x14ac:dyDescent="0.25">
      <c r="A410" s="29">
        <v>7081</v>
      </c>
      <c r="B410" s="30" t="s">
        <v>274</v>
      </c>
      <c r="C410" s="300"/>
      <c r="D410" s="300"/>
      <c r="E410" s="300"/>
      <c r="F410" s="38"/>
      <c r="G410" s="38"/>
      <c r="H410" s="6"/>
    </row>
    <row r="411" spans="1:8" s="1" customFormat="1" ht="26.25" customHeight="1" x14ac:dyDescent="0.25">
      <c r="A411" s="29">
        <v>7082</v>
      </c>
      <c r="B411" s="30" t="s">
        <v>275</v>
      </c>
      <c r="C411" s="300"/>
      <c r="D411" s="300"/>
      <c r="E411" s="300"/>
      <c r="F411" s="38"/>
      <c r="G411" s="38"/>
      <c r="H411" s="6"/>
    </row>
    <row r="412" spans="1:8" s="1" customFormat="1" ht="26.25" customHeight="1" x14ac:dyDescent="0.25">
      <c r="A412" s="29">
        <v>7083</v>
      </c>
      <c r="B412" s="30" t="s">
        <v>276</v>
      </c>
      <c r="C412" s="300"/>
      <c r="D412" s="300"/>
      <c r="E412" s="300"/>
      <c r="F412" s="38"/>
      <c r="G412" s="38"/>
      <c r="H412" s="6"/>
    </row>
    <row r="413" spans="1:8" s="1" customFormat="1" ht="26.25" customHeight="1" x14ac:dyDescent="0.25">
      <c r="A413" s="29">
        <v>7084</v>
      </c>
      <c r="B413" s="30" t="s">
        <v>277</v>
      </c>
      <c r="C413" s="300"/>
      <c r="D413" s="300"/>
      <c r="E413" s="300"/>
      <c r="F413" s="38"/>
      <c r="G413" s="38"/>
      <c r="H413" s="6"/>
    </row>
    <row r="414" spans="1:8" s="1" customFormat="1" ht="26.25" customHeight="1" x14ac:dyDescent="0.25">
      <c r="A414" s="29">
        <v>7085</v>
      </c>
      <c r="B414" s="30" t="s">
        <v>278</v>
      </c>
      <c r="C414" s="300"/>
      <c r="D414" s="300"/>
      <c r="E414" s="300"/>
      <c r="F414" s="38"/>
      <c r="G414" s="38"/>
      <c r="H414" s="6"/>
    </row>
    <row r="415" spans="1:8" s="1" customFormat="1" ht="26.25" customHeight="1" x14ac:dyDescent="0.25">
      <c r="A415" s="29">
        <v>7086</v>
      </c>
      <c r="B415" s="30" t="s">
        <v>279</v>
      </c>
      <c r="C415" s="516">
        <f t="shared" ref="C415:G415" si="35">C416</f>
        <v>0</v>
      </c>
      <c r="D415" s="516"/>
      <c r="E415" s="516">
        <f t="shared" si="35"/>
        <v>0</v>
      </c>
      <c r="F415" s="516">
        <f t="shared" si="35"/>
        <v>45026060</v>
      </c>
      <c r="G415" s="516">
        <f t="shared" si="35"/>
        <v>75000000</v>
      </c>
      <c r="H415" s="6"/>
    </row>
    <row r="416" spans="1:8" s="364" customFormat="1" ht="26.25" customHeight="1" x14ac:dyDescent="0.25">
      <c r="A416" s="365"/>
      <c r="B416" s="60" t="s">
        <v>337</v>
      </c>
      <c r="C416" s="362">
        <f>CAPEX!C1120</f>
        <v>0</v>
      </c>
      <c r="D416" s="362"/>
      <c r="E416" s="362">
        <f>CAPEX!D1120</f>
        <v>0</v>
      </c>
      <c r="F416" s="362">
        <f>CAPEX!E1120</f>
        <v>45026060</v>
      </c>
      <c r="G416" s="362">
        <f>CAPEX!F1120</f>
        <v>75000000</v>
      </c>
      <c r="H416" s="1234"/>
    </row>
    <row r="417" spans="1:8" s="21" customFormat="1" ht="30.6" customHeight="1" x14ac:dyDescent="0.4">
      <c r="A417" s="1479" t="s">
        <v>1098</v>
      </c>
      <c r="B417" s="1479"/>
      <c r="C417" s="1479"/>
      <c r="D417" s="1479"/>
      <c r="E417" s="1479"/>
      <c r="F417" s="1479"/>
      <c r="G417" s="1479"/>
      <c r="H417" s="1233"/>
    </row>
    <row r="418" spans="1:8" s="21" customFormat="1" ht="20.25" customHeight="1" x14ac:dyDescent="0.4">
      <c r="A418" s="1483" t="s">
        <v>228</v>
      </c>
      <c r="B418" s="1483"/>
      <c r="C418" s="1483"/>
      <c r="D418" s="1483"/>
      <c r="E418" s="1483"/>
      <c r="F418" s="1483"/>
      <c r="G418" s="1483"/>
      <c r="H418" s="1233"/>
    </row>
    <row r="419" spans="1:8" s="355" customFormat="1" ht="68.25" customHeight="1" x14ac:dyDescent="0.25">
      <c r="A419" s="293" t="s">
        <v>346</v>
      </c>
      <c r="B419" s="294" t="s">
        <v>224</v>
      </c>
      <c r="C419" s="513" t="s">
        <v>1096</v>
      </c>
      <c r="D419" s="460" t="s">
        <v>903</v>
      </c>
      <c r="E419" s="513" t="s">
        <v>1096</v>
      </c>
      <c r="F419" s="460" t="s">
        <v>903</v>
      </c>
      <c r="G419" s="460" t="s">
        <v>2951</v>
      </c>
      <c r="H419" s="374"/>
    </row>
    <row r="420" spans="1:8" s="355" customFormat="1" ht="21.75" customHeight="1" x14ac:dyDescent="0.25">
      <c r="A420" s="293"/>
      <c r="B420" s="294"/>
      <c r="C420" s="461">
        <v>2015</v>
      </c>
      <c r="D420" s="461">
        <v>2015</v>
      </c>
      <c r="E420" s="461">
        <v>2016</v>
      </c>
      <c r="F420" s="461">
        <v>2016</v>
      </c>
      <c r="G420" s="1205">
        <v>2017</v>
      </c>
      <c r="H420" s="374"/>
    </row>
    <row r="421" spans="1:8" s="1" customFormat="1" ht="21" customHeight="1" x14ac:dyDescent="0.25">
      <c r="A421" s="296" t="s">
        <v>0</v>
      </c>
      <c r="B421" s="296" t="s">
        <v>1</v>
      </c>
      <c r="C421" s="296">
        <v>3</v>
      </c>
      <c r="D421" s="296"/>
      <c r="E421" s="296">
        <v>4</v>
      </c>
      <c r="F421" s="296">
        <v>5</v>
      </c>
      <c r="G421" s="296">
        <v>6</v>
      </c>
      <c r="H421" s="6"/>
    </row>
    <row r="422" spans="1:8" s="1" customFormat="1" ht="25.5" customHeight="1" x14ac:dyDescent="0.25">
      <c r="A422" s="1482" t="s">
        <v>982</v>
      </c>
      <c r="B422" s="1482"/>
      <c r="C422" s="1482"/>
      <c r="D422" s="1482"/>
      <c r="E422" s="1482"/>
      <c r="F422" s="1482"/>
      <c r="G422" s="1482"/>
      <c r="H422" s="6"/>
    </row>
    <row r="423" spans="1:8" s="1" customFormat="1" ht="21.6" customHeight="1" x14ac:dyDescent="0.25">
      <c r="A423" s="61" t="s">
        <v>185</v>
      </c>
      <c r="B423" s="72" t="s">
        <v>69</v>
      </c>
      <c r="C423" s="467">
        <f>C10</f>
        <v>553748247</v>
      </c>
      <c r="D423" s="467">
        <v>3154063015</v>
      </c>
      <c r="E423" s="467">
        <f>E10</f>
        <v>1149259768</v>
      </c>
      <c r="F423" s="467">
        <f>F10</f>
        <v>2381575000</v>
      </c>
      <c r="G423" s="467">
        <f>G10</f>
        <v>4410145307</v>
      </c>
      <c r="H423" s="6"/>
    </row>
    <row r="424" spans="1:8" s="1" customFormat="1" ht="21.6" customHeight="1" x14ac:dyDescent="0.25">
      <c r="A424" s="61" t="s">
        <v>131</v>
      </c>
      <c r="B424" s="72" t="s">
        <v>123</v>
      </c>
      <c r="C424" s="467">
        <f>C23</f>
        <v>106364494.31999999</v>
      </c>
      <c r="D424" s="467">
        <v>277400000</v>
      </c>
      <c r="E424" s="467">
        <f>E23</f>
        <v>1906799</v>
      </c>
      <c r="F424" s="467">
        <f>F23</f>
        <v>256800000</v>
      </c>
      <c r="G424" s="467">
        <f>G23</f>
        <v>409400000</v>
      </c>
      <c r="H424" s="6"/>
    </row>
    <row r="425" spans="1:8" s="1" customFormat="1" ht="21.6" customHeight="1" x14ac:dyDescent="0.25">
      <c r="A425" s="61" t="s">
        <v>132</v>
      </c>
      <c r="B425" s="73" t="s">
        <v>124</v>
      </c>
      <c r="C425" s="467">
        <f>C38</f>
        <v>9500000</v>
      </c>
      <c r="D425" s="467">
        <v>535919003</v>
      </c>
      <c r="E425" s="467">
        <f>E38</f>
        <v>2450000</v>
      </c>
      <c r="F425" s="467">
        <f>F38</f>
        <v>84462225</v>
      </c>
      <c r="G425" s="467">
        <f>G38</f>
        <v>49462257</v>
      </c>
      <c r="H425" s="6"/>
    </row>
    <row r="426" spans="1:8" s="1" customFormat="1" ht="21.6" customHeight="1" x14ac:dyDescent="0.25">
      <c r="A426" s="61" t="s">
        <v>696</v>
      </c>
      <c r="B426" s="73" t="s">
        <v>745</v>
      </c>
      <c r="C426" s="467">
        <f>C51</f>
        <v>0</v>
      </c>
      <c r="D426" s="467">
        <v>0</v>
      </c>
      <c r="E426" s="467">
        <f>E51</f>
        <v>5592506</v>
      </c>
      <c r="F426" s="467">
        <f>F51</f>
        <v>20000000</v>
      </c>
      <c r="G426" s="467">
        <f>G51</f>
        <v>104121450</v>
      </c>
      <c r="H426" s="6"/>
    </row>
    <row r="427" spans="1:8" s="1" customFormat="1" ht="21.6" customHeight="1" x14ac:dyDescent="0.25">
      <c r="A427" s="61" t="s">
        <v>697</v>
      </c>
      <c r="B427" s="73" t="s">
        <v>698</v>
      </c>
      <c r="C427" s="467">
        <f>C64</f>
        <v>0</v>
      </c>
      <c r="D427" s="467">
        <v>0</v>
      </c>
      <c r="E427" s="467">
        <f>E64</f>
        <v>0</v>
      </c>
      <c r="F427" s="467">
        <f>F64</f>
        <v>79500000</v>
      </c>
      <c r="G427" s="467">
        <f>G64</f>
        <v>138673166</v>
      </c>
      <c r="H427" s="6"/>
    </row>
    <row r="428" spans="1:8" s="1" customFormat="1" ht="35.450000000000003" customHeight="1" x14ac:dyDescent="0.25">
      <c r="A428" s="61" t="s">
        <v>699</v>
      </c>
      <c r="B428" s="73" t="s">
        <v>746</v>
      </c>
      <c r="C428" s="467">
        <f>C77</f>
        <v>0</v>
      </c>
      <c r="D428" s="467">
        <v>0</v>
      </c>
      <c r="E428" s="467">
        <f>E77</f>
        <v>13187090</v>
      </c>
      <c r="F428" s="467">
        <f>F77</f>
        <v>72788000</v>
      </c>
      <c r="G428" s="467">
        <f>G77</f>
        <v>137441600</v>
      </c>
      <c r="H428" s="6"/>
    </row>
    <row r="429" spans="1:8" s="1" customFormat="1" ht="21.6" customHeight="1" x14ac:dyDescent="0.25">
      <c r="A429" s="61" t="s">
        <v>133</v>
      </c>
      <c r="B429" s="73" t="s">
        <v>700</v>
      </c>
      <c r="C429" s="467">
        <f>C87</f>
        <v>45883980</v>
      </c>
      <c r="D429" s="467">
        <v>872624299</v>
      </c>
      <c r="E429" s="467">
        <f>E87</f>
        <v>138308552</v>
      </c>
      <c r="F429" s="467">
        <f>F87</f>
        <v>1419589600</v>
      </c>
      <c r="G429" s="467">
        <f>G87</f>
        <v>2179816910</v>
      </c>
      <c r="H429" s="6"/>
    </row>
    <row r="430" spans="1:8" s="1" customFormat="1" ht="21.6" customHeight="1" x14ac:dyDescent="0.25">
      <c r="A430" s="61" t="s">
        <v>134</v>
      </c>
      <c r="B430" s="73" t="s">
        <v>125</v>
      </c>
      <c r="C430" s="467">
        <f>C102</f>
        <v>3900000</v>
      </c>
      <c r="D430" s="467">
        <v>35000000</v>
      </c>
      <c r="E430" s="467">
        <f>E102</f>
        <v>4470000</v>
      </c>
      <c r="F430" s="467">
        <f>F102</f>
        <v>8320000</v>
      </c>
      <c r="G430" s="467">
        <f>G102</f>
        <v>7500000</v>
      </c>
      <c r="H430" s="6"/>
    </row>
    <row r="431" spans="1:8" s="1" customFormat="1" ht="22.15" customHeight="1" x14ac:dyDescent="0.25">
      <c r="A431" s="61" t="s">
        <v>663</v>
      </c>
      <c r="B431" s="73" t="s">
        <v>664</v>
      </c>
      <c r="C431" s="467">
        <f>C114</f>
        <v>0</v>
      </c>
      <c r="D431" s="467">
        <v>12000000</v>
      </c>
      <c r="E431" s="467">
        <f>E114</f>
        <v>0</v>
      </c>
      <c r="F431" s="467">
        <f>F114</f>
        <v>0</v>
      </c>
      <c r="G431" s="467">
        <f>G114</f>
        <v>5900000</v>
      </c>
      <c r="H431" s="6"/>
    </row>
    <row r="432" spans="1:8" s="1" customFormat="1" ht="33" customHeight="1" x14ac:dyDescent="0.25">
      <c r="A432" s="61" t="s">
        <v>135</v>
      </c>
      <c r="B432" s="73" t="s">
        <v>114</v>
      </c>
      <c r="C432" s="467">
        <f>C122</f>
        <v>20986123</v>
      </c>
      <c r="D432" s="467">
        <v>1032569156</v>
      </c>
      <c r="E432" s="467">
        <f>E122</f>
        <v>6617000</v>
      </c>
      <c r="F432" s="467">
        <f>F122</f>
        <v>89684500</v>
      </c>
      <c r="G432" s="467">
        <f>G122</f>
        <v>6381355791</v>
      </c>
      <c r="H432" s="6"/>
    </row>
    <row r="433" spans="1:8" s="1" customFormat="1" ht="22.15" customHeight="1" x14ac:dyDescent="0.25">
      <c r="A433" s="61" t="s">
        <v>136</v>
      </c>
      <c r="B433" s="74" t="s">
        <v>55</v>
      </c>
      <c r="C433" s="467">
        <f>C135</f>
        <v>661118529</v>
      </c>
      <c r="D433" s="467">
        <v>955000000</v>
      </c>
      <c r="E433" s="467">
        <f>E135</f>
        <v>9811820</v>
      </c>
      <c r="F433" s="467">
        <f>F135</f>
        <v>3563300000</v>
      </c>
      <c r="G433" s="467">
        <f>G135</f>
        <v>2428190000</v>
      </c>
      <c r="H433" s="6"/>
    </row>
    <row r="434" spans="1:8" s="1" customFormat="1" ht="22.15" customHeight="1" x14ac:dyDescent="0.25">
      <c r="A434" s="61" t="s">
        <v>816</v>
      </c>
      <c r="B434" s="74" t="s">
        <v>830</v>
      </c>
      <c r="C434" s="467">
        <f>C148</f>
        <v>0</v>
      </c>
      <c r="D434" s="467">
        <v>0</v>
      </c>
      <c r="E434" s="467">
        <f>E148</f>
        <v>173661601</v>
      </c>
      <c r="F434" s="467">
        <f>F148</f>
        <v>270000000</v>
      </c>
      <c r="G434" s="467">
        <f>G148</f>
        <v>289436001</v>
      </c>
      <c r="H434" s="6"/>
    </row>
    <row r="435" spans="1:8" s="1" customFormat="1" ht="22.15" customHeight="1" x14ac:dyDescent="0.25">
      <c r="A435" s="61" t="s">
        <v>137</v>
      </c>
      <c r="B435" s="73" t="s">
        <v>116</v>
      </c>
      <c r="C435" s="467">
        <f>C161</f>
        <v>3416000</v>
      </c>
      <c r="D435" s="467">
        <v>2344000000</v>
      </c>
      <c r="E435" s="467">
        <f>E161</f>
        <v>296075900</v>
      </c>
      <c r="F435" s="467">
        <f>F161</f>
        <v>108900000</v>
      </c>
      <c r="G435" s="467">
        <f>G161</f>
        <v>627635000</v>
      </c>
      <c r="H435" s="6"/>
    </row>
    <row r="436" spans="1:8" s="1" customFormat="1" ht="22.15" customHeight="1" x14ac:dyDescent="0.25">
      <c r="A436" s="61" t="s">
        <v>139</v>
      </c>
      <c r="B436" s="75" t="s">
        <v>117</v>
      </c>
      <c r="C436" s="467">
        <f>C176</f>
        <v>90151360</v>
      </c>
      <c r="D436" s="467">
        <v>3723017897</v>
      </c>
      <c r="E436" s="467">
        <f>E176</f>
        <v>117373235.2</v>
      </c>
      <c r="F436" s="467">
        <f>F176</f>
        <v>7685662621</v>
      </c>
      <c r="G436" s="467">
        <f>G176</f>
        <v>9906470111</v>
      </c>
      <c r="H436" s="6"/>
    </row>
    <row r="437" spans="1:8" s="1" customFormat="1" ht="22.15" customHeight="1" x14ac:dyDescent="0.25">
      <c r="A437" s="61" t="s">
        <v>187</v>
      </c>
      <c r="B437" s="76" t="s">
        <v>115</v>
      </c>
      <c r="C437" s="467">
        <f>C194</f>
        <v>0</v>
      </c>
      <c r="D437" s="467">
        <v>32500000</v>
      </c>
      <c r="E437" s="467">
        <f>E194</f>
        <v>0</v>
      </c>
      <c r="F437" s="467">
        <f>F194</f>
        <v>42497000</v>
      </c>
      <c r="G437" s="467">
        <f>G194</f>
        <v>98718000</v>
      </c>
      <c r="H437" s="6"/>
    </row>
    <row r="438" spans="1:8" s="1" customFormat="1" ht="24" customHeight="1" x14ac:dyDescent="0.25">
      <c r="A438" s="61" t="s">
        <v>140</v>
      </c>
      <c r="B438" s="75" t="s">
        <v>126</v>
      </c>
      <c r="C438" s="467">
        <f>C205</f>
        <v>1620658231</v>
      </c>
      <c r="D438" s="467">
        <v>7775108267</v>
      </c>
      <c r="E438" s="467">
        <f>E205</f>
        <v>3223261690.02</v>
      </c>
      <c r="F438" s="467">
        <f>F205</f>
        <v>5531238476</v>
      </c>
      <c r="G438" s="467">
        <f>G205</f>
        <v>9660759077</v>
      </c>
      <c r="H438" s="6"/>
    </row>
    <row r="439" spans="1:8" s="1" customFormat="1" ht="25.15" customHeight="1" x14ac:dyDescent="0.25">
      <c r="A439" s="61" t="s">
        <v>141</v>
      </c>
      <c r="B439" s="73" t="s">
        <v>987</v>
      </c>
      <c r="C439" s="467">
        <f>C215</f>
        <v>1893000</v>
      </c>
      <c r="D439" s="467">
        <v>75498800</v>
      </c>
      <c r="E439" s="467">
        <f>E215</f>
        <v>1150000</v>
      </c>
      <c r="F439" s="467">
        <f>F215</f>
        <v>6200000</v>
      </c>
      <c r="G439" s="467">
        <f>G215</f>
        <v>42534293</v>
      </c>
      <c r="H439" s="6"/>
    </row>
    <row r="440" spans="1:8" s="1" customFormat="1" ht="34.9" customHeight="1" x14ac:dyDescent="0.25">
      <c r="A440" s="61" t="s">
        <v>142</v>
      </c>
      <c r="B440" s="73" t="s">
        <v>60</v>
      </c>
      <c r="C440" s="467">
        <f>C224</f>
        <v>106641200</v>
      </c>
      <c r="D440" s="467">
        <v>6803557199.8000002</v>
      </c>
      <c r="E440" s="467">
        <f>E224</f>
        <v>20660900</v>
      </c>
      <c r="F440" s="467">
        <f>F224</f>
        <v>3363192847</v>
      </c>
      <c r="G440" s="467">
        <f>G224</f>
        <v>5706437217</v>
      </c>
      <c r="H440" s="6"/>
    </row>
    <row r="441" spans="1:8" s="1" customFormat="1" ht="22.9" customHeight="1" x14ac:dyDescent="0.25">
      <c r="A441" s="61" t="s">
        <v>143</v>
      </c>
      <c r="B441" s="73" t="s">
        <v>56</v>
      </c>
      <c r="C441" s="467">
        <f>C238</f>
        <v>6083000</v>
      </c>
      <c r="D441" s="467">
        <v>500725734</v>
      </c>
      <c r="E441" s="467">
        <f>E238</f>
        <v>10617960</v>
      </c>
      <c r="F441" s="467">
        <f>F238</f>
        <v>32358300</v>
      </c>
      <c r="G441" s="467">
        <f>G238</f>
        <v>642117860.10000002</v>
      </c>
      <c r="H441" s="6"/>
    </row>
    <row r="442" spans="1:8" s="1" customFormat="1" ht="22.9" customHeight="1" x14ac:dyDescent="0.25">
      <c r="A442" s="61" t="s">
        <v>144</v>
      </c>
      <c r="B442" s="73" t="s">
        <v>57</v>
      </c>
      <c r="C442" s="467">
        <f>C252</f>
        <v>0</v>
      </c>
      <c r="D442" s="467">
        <v>0</v>
      </c>
      <c r="E442" s="467">
        <f>E252</f>
        <v>1326000</v>
      </c>
      <c r="F442" s="467">
        <f>F252</f>
        <v>0</v>
      </c>
      <c r="G442" s="467">
        <f>G252</f>
        <v>2725000</v>
      </c>
      <c r="H442" s="6"/>
    </row>
    <row r="443" spans="1:8" s="1" customFormat="1" ht="21.6" customHeight="1" x14ac:dyDescent="0.25">
      <c r="A443" s="61" t="s">
        <v>145</v>
      </c>
      <c r="B443" s="73" t="s">
        <v>118</v>
      </c>
      <c r="C443" s="467">
        <f>C267</f>
        <v>749107053</v>
      </c>
      <c r="D443" s="467">
        <v>528596991</v>
      </c>
      <c r="E443" s="467">
        <f>E267</f>
        <v>511789086</v>
      </c>
      <c r="F443" s="467">
        <f>F267</f>
        <v>786206204</v>
      </c>
      <c r="G443" s="467">
        <f>G267</f>
        <v>2488041413</v>
      </c>
      <c r="H443" s="6"/>
    </row>
    <row r="444" spans="1:8" s="1" customFormat="1" ht="21.6" customHeight="1" x14ac:dyDescent="0.25">
      <c r="A444" s="61" t="s">
        <v>146</v>
      </c>
      <c r="B444" s="72" t="s">
        <v>119</v>
      </c>
      <c r="C444" s="467">
        <f>C275</f>
        <v>13650000</v>
      </c>
      <c r="D444" s="467">
        <v>427460569</v>
      </c>
      <c r="E444" s="467">
        <f>E275</f>
        <v>70000000</v>
      </c>
      <c r="F444" s="467">
        <f>F275</f>
        <v>115460569</v>
      </c>
      <c r="G444" s="467">
        <f>G275</f>
        <v>153083283</v>
      </c>
      <c r="H444" s="6"/>
    </row>
    <row r="445" spans="1:8" s="1" customFormat="1" ht="21.6" customHeight="1" x14ac:dyDescent="0.25">
      <c r="A445" s="61" t="s">
        <v>147</v>
      </c>
      <c r="B445" s="72" t="s">
        <v>58</v>
      </c>
      <c r="C445" s="467">
        <f>C285</f>
        <v>121019782</v>
      </c>
      <c r="D445" s="467">
        <v>937919241</v>
      </c>
      <c r="E445" s="467">
        <f>E285</f>
        <v>473137423</v>
      </c>
      <c r="F445" s="467">
        <f>F285</f>
        <v>520779900</v>
      </c>
      <c r="G445" s="467">
        <f>G285</f>
        <v>1947235447</v>
      </c>
      <c r="H445" s="6"/>
    </row>
    <row r="446" spans="1:8" s="1" customFormat="1" ht="21.6" customHeight="1" x14ac:dyDescent="0.25">
      <c r="A446" s="61" t="s">
        <v>892</v>
      </c>
      <c r="B446" s="72" t="s">
        <v>893</v>
      </c>
      <c r="C446" s="467">
        <f>C300</f>
        <v>0</v>
      </c>
      <c r="D446" s="467">
        <v>0</v>
      </c>
      <c r="E446" s="467">
        <f>E300</f>
        <v>0</v>
      </c>
      <c r="F446" s="467">
        <f>F300</f>
        <v>0</v>
      </c>
      <c r="G446" s="467">
        <f>G300</f>
        <v>10000000</v>
      </c>
      <c r="H446" s="6"/>
    </row>
    <row r="447" spans="1:8" s="1" customFormat="1" ht="21.6" customHeight="1" x14ac:dyDescent="0.25">
      <c r="A447" s="61" t="s">
        <v>817</v>
      </c>
      <c r="B447" s="72" t="s">
        <v>59</v>
      </c>
      <c r="C447" s="467">
        <f>C311</f>
        <v>15000000</v>
      </c>
      <c r="D447" s="467">
        <v>627425000</v>
      </c>
      <c r="E447" s="467">
        <f>E311</f>
        <v>0</v>
      </c>
      <c r="F447" s="467">
        <f>F311</f>
        <v>356364000</v>
      </c>
      <c r="G447" s="467">
        <f>G311</f>
        <v>439372349</v>
      </c>
      <c r="H447" s="6"/>
    </row>
    <row r="448" spans="1:8" s="1" customFormat="1" ht="21.6" customHeight="1" x14ac:dyDescent="0.25">
      <c r="A448" s="61" t="s">
        <v>817</v>
      </c>
      <c r="B448" s="72" t="s">
        <v>883</v>
      </c>
      <c r="C448" s="467">
        <f>C322</f>
        <v>0</v>
      </c>
      <c r="D448" s="467">
        <v>0</v>
      </c>
      <c r="E448" s="467">
        <f>E322</f>
        <v>0</v>
      </c>
      <c r="F448" s="467">
        <f>F322</f>
        <v>23704000</v>
      </c>
      <c r="G448" s="467">
        <f>G322</f>
        <v>492630085</v>
      </c>
      <c r="H448" s="6"/>
    </row>
    <row r="449" spans="1:8" s="1" customFormat="1" ht="21.6" customHeight="1" x14ac:dyDescent="0.25">
      <c r="A449" s="61" t="s">
        <v>818</v>
      </c>
      <c r="B449" s="72" t="s">
        <v>884</v>
      </c>
      <c r="C449" s="467">
        <f>C333</f>
        <v>0</v>
      </c>
      <c r="D449" s="467">
        <v>0</v>
      </c>
      <c r="E449" s="467">
        <f>E333</f>
        <v>0</v>
      </c>
      <c r="F449" s="467">
        <f>F333</f>
        <v>0</v>
      </c>
      <c r="G449" s="467">
        <f>G333</f>
        <v>5200000</v>
      </c>
      <c r="H449" s="6"/>
    </row>
    <row r="450" spans="1:8" s="1" customFormat="1" ht="21.6" customHeight="1" x14ac:dyDescent="0.25">
      <c r="A450" s="61" t="s">
        <v>189</v>
      </c>
      <c r="B450" s="73" t="s">
        <v>122</v>
      </c>
      <c r="C450" s="467">
        <f>C339</f>
        <v>1460000</v>
      </c>
      <c r="D450" s="467">
        <v>439362110</v>
      </c>
      <c r="E450" s="467">
        <f>E339</f>
        <v>0</v>
      </c>
      <c r="F450" s="467">
        <f>F339</f>
        <v>4500000</v>
      </c>
      <c r="G450" s="467">
        <f>G339</f>
        <v>1059900184</v>
      </c>
      <c r="H450" s="6"/>
    </row>
    <row r="451" spans="1:8" s="1" customFormat="1" ht="35.450000000000003" customHeight="1" x14ac:dyDescent="0.25">
      <c r="A451" s="61" t="s">
        <v>151</v>
      </c>
      <c r="B451" s="72" t="s">
        <v>961</v>
      </c>
      <c r="C451" s="467">
        <f>C357</f>
        <v>0</v>
      </c>
      <c r="D451" s="467">
        <v>18750000</v>
      </c>
      <c r="E451" s="467">
        <f>E357</f>
        <v>20500000</v>
      </c>
      <c r="F451" s="467">
        <f>F357</f>
        <v>25283333</v>
      </c>
      <c r="G451" s="467">
        <f>G357</f>
        <v>150000000</v>
      </c>
      <c r="H451" s="6"/>
    </row>
    <row r="452" spans="1:8" s="1" customFormat="1" ht="33" customHeight="1" x14ac:dyDescent="0.25">
      <c r="A452" s="61" t="s">
        <v>152</v>
      </c>
      <c r="B452" s="72" t="s">
        <v>986</v>
      </c>
      <c r="C452" s="467">
        <f>C369</f>
        <v>127344914</v>
      </c>
      <c r="D452" s="467">
        <v>8614608419</v>
      </c>
      <c r="E452" s="467">
        <f>E369</f>
        <v>1919452480.78</v>
      </c>
      <c r="F452" s="467">
        <f>F369</f>
        <v>5310018760</v>
      </c>
      <c r="G452" s="467">
        <f>G369</f>
        <v>10747318285</v>
      </c>
      <c r="H452" s="6"/>
    </row>
    <row r="453" spans="1:8" s="1" customFormat="1" ht="33" customHeight="1" x14ac:dyDescent="0.25">
      <c r="A453" s="61" t="s">
        <v>188</v>
      </c>
      <c r="B453" s="72" t="s">
        <v>129</v>
      </c>
      <c r="C453" s="467">
        <f>C378</f>
        <v>5777932373</v>
      </c>
      <c r="D453" s="467">
        <v>9845444890</v>
      </c>
      <c r="E453" s="467">
        <f>E378</f>
        <v>1153365111.9099998</v>
      </c>
      <c r="F453" s="467">
        <f>F378</f>
        <v>3762360424</v>
      </c>
      <c r="G453" s="467">
        <f>G378</f>
        <v>5152144323.6999998</v>
      </c>
      <c r="H453" s="6"/>
    </row>
    <row r="454" spans="1:8" s="1" customFormat="1" ht="21.6" customHeight="1" x14ac:dyDescent="0.25">
      <c r="A454" s="61" t="s">
        <v>153</v>
      </c>
      <c r="B454" s="74" t="s">
        <v>120</v>
      </c>
      <c r="C454" s="467">
        <f>C393</f>
        <v>13283978959</v>
      </c>
      <c r="D454" s="467">
        <v>10532954477</v>
      </c>
      <c r="E454" s="467">
        <f>E393</f>
        <v>14624377502.16</v>
      </c>
      <c r="F454" s="467">
        <f>F393</f>
        <v>17942629351</v>
      </c>
      <c r="G454" s="467">
        <f>G393</f>
        <v>23530470694</v>
      </c>
      <c r="H454" s="6"/>
    </row>
    <row r="455" spans="1:8" s="1" customFormat="1" ht="21.6" customHeight="1" x14ac:dyDescent="0.25">
      <c r="A455" s="61" t="s">
        <v>154</v>
      </c>
      <c r="B455" s="77" t="s">
        <v>121</v>
      </c>
      <c r="C455" s="467">
        <f>C404</f>
        <v>65645625</v>
      </c>
      <c r="D455" s="467">
        <v>189930000</v>
      </c>
      <c r="E455" s="467">
        <f>E404</f>
        <v>89615653.25</v>
      </c>
      <c r="F455" s="467">
        <f>F404</f>
        <v>242330000</v>
      </c>
      <c r="G455" s="467">
        <f>G404</f>
        <v>662185163</v>
      </c>
      <c r="H455" s="6"/>
    </row>
    <row r="456" spans="1:8" s="1" customFormat="1" ht="36.6" customHeight="1" x14ac:dyDescent="0.25">
      <c r="A456" s="61" t="s">
        <v>155</v>
      </c>
      <c r="B456" s="73" t="s">
        <v>130</v>
      </c>
      <c r="C456" s="467">
        <f>C415</f>
        <v>0</v>
      </c>
      <c r="D456" s="467">
        <v>162000000</v>
      </c>
      <c r="E456" s="467">
        <f>E415</f>
        <v>0</v>
      </c>
      <c r="F456" s="467">
        <f>F415</f>
        <v>45026060</v>
      </c>
      <c r="G456" s="467">
        <f>G415</f>
        <v>75000000</v>
      </c>
      <c r="H456" s="6"/>
    </row>
    <row r="457" spans="1:8" s="1" customFormat="1" ht="27.6" customHeight="1" x14ac:dyDescent="0.25">
      <c r="A457" s="78"/>
      <c r="B457" s="79" t="s">
        <v>336</v>
      </c>
      <c r="C457" s="520">
        <f>SUM(C423:C456)</f>
        <v>23385482870.32</v>
      </c>
      <c r="D457" s="520">
        <f>SUM(D423:D456)</f>
        <v>60453435067.800003</v>
      </c>
      <c r="E457" s="520">
        <f t="shared" ref="E457:G457" si="36">SUM(E423:E456)</f>
        <v>24037968078.32</v>
      </c>
      <c r="F457" s="520">
        <f t="shared" si="36"/>
        <v>54150731170</v>
      </c>
      <c r="G457" s="520">
        <f t="shared" si="36"/>
        <v>90141420266.799988</v>
      </c>
      <c r="H457" s="6"/>
    </row>
    <row r="458" spans="1:8" s="1" customFormat="1" ht="9" customHeight="1" x14ac:dyDescent="0.25">
      <c r="A458" s="304"/>
      <c r="B458" s="305"/>
      <c r="C458" s="521"/>
      <c r="D458" s="521"/>
      <c r="E458" s="521"/>
      <c r="F458" s="519"/>
      <c r="G458" s="519"/>
      <c r="H458" s="6"/>
    </row>
    <row r="459" spans="1:8" s="1" customFormat="1" ht="9" customHeight="1" x14ac:dyDescent="0.25">
      <c r="A459" s="304"/>
      <c r="B459" s="305"/>
      <c r="C459" s="521"/>
      <c r="D459" s="521"/>
      <c r="E459" s="521"/>
      <c r="F459" s="519"/>
      <c r="G459" s="519"/>
      <c r="H459" s="6"/>
    </row>
    <row r="460" spans="1:8" s="355" customFormat="1" ht="75" customHeight="1" x14ac:dyDescent="0.25">
      <c r="A460" s="293" t="s">
        <v>227</v>
      </c>
      <c r="B460" s="294" t="s">
        <v>224</v>
      </c>
      <c r="C460" s="513" t="s">
        <v>1096</v>
      </c>
      <c r="D460" s="513"/>
      <c r="E460" s="513" t="s">
        <v>1096</v>
      </c>
      <c r="F460" s="460" t="s">
        <v>903</v>
      </c>
      <c r="G460" s="460" t="s">
        <v>1097</v>
      </c>
      <c r="H460" s="374"/>
    </row>
    <row r="461" spans="1:8" s="355" customFormat="1" ht="18" customHeight="1" x14ac:dyDescent="0.25">
      <c r="A461" s="293"/>
      <c r="B461" s="294"/>
      <c r="C461" s="461">
        <v>2015</v>
      </c>
      <c r="D461" s="461"/>
      <c r="E461" s="461">
        <v>2016</v>
      </c>
      <c r="F461" s="461">
        <v>2016</v>
      </c>
      <c r="G461" s="1205">
        <v>2017</v>
      </c>
      <c r="H461" s="374"/>
    </row>
    <row r="462" spans="1:8" s="1" customFormat="1" ht="15" customHeight="1" x14ac:dyDescent="0.25">
      <c r="A462" s="296" t="s">
        <v>0</v>
      </c>
      <c r="B462" s="296" t="s">
        <v>1</v>
      </c>
      <c r="C462" s="296">
        <v>3</v>
      </c>
      <c r="D462" s="296"/>
      <c r="E462" s="296">
        <v>4</v>
      </c>
      <c r="F462" s="296">
        <v>5</v>
      </c>
      <c r="G462" s="296">
        <v>6</v>
      </c>
      <c r="H462" s="6"/>
    </row>
    <row r="463" spans="1:8" s="7" customFormat="1" ht="34.5" customHeight="1" x14ac:dyDescent="0.4">
      <c r="A463" s="59">
        <v>23</v>
      </c>
      <c r="B463" s="68" t="s">
        <v>373</v>
      </c>
      <c r="C463" s="296"/>
      <c r="D463" s="296"/>
      <c r="E463" s="296"/>
      <c r="F463" s="38"/>
      <c r="G463" s="38"/>
      <c r="H463" s="375"/>
    </row>
    <row r="464" spans="1:8" s="1" customFormat="1" ht="24.6" customHeight="1" x14ac:dyDescent="0.25">
      <c r="A464" s="1482" t="s">
        <v>42</v>
      </c>
      <c r="B464" s="1482"/>
      <c r="C464" s="1482"/>
      <c r="D464" s="1424"/>
      <c r="E464" s="520"/>
      <c r="F464" s="38"/>
      <c r="G464" s="38"/>
      <c r="H464" s="6"/>
    </row>
    <row r="465" spans="1:8" s="1" customFormat="1" ht="27" customHeight="1" x14ac:dyDescent="0.25">
      <c r="A465" s="57">
        <v>70100</v>
      </c>
      <c r="B465" s="43" t="s">
        <v>354</v>
      </c>
      <c r="C465" s="368">
        <f>SUM(C423,C424,C429,C430,C431)</f>
        <v>709896721.31999993</v>
      </c>
      <c r="D465" s="368"/>
      <c r="E465" s="368">
        <f t="shared" ref="E465:F465" si="37">SUM(E423,E424,E429,E430,E431)</f>
        <v>1293945119</v>
      </c>
      <c r="F465" s="368">
        <f t="shared" si="37"/>
        <v>4066284600</v>
      </c>
      <c r="G465" s="368">
        <f t="shared" ref="G465" si="38">SUM(G423,G424,G429,G430,G431)</f>
        <v>7012762217</v>
      </c>
      <c r="H465" s="6"/>
    </row>
    <row r="466" spans="1:8" s="1" customFormat="1" ht="27" customHeight="1" x14ac:dyDescent="0.25">
      <c r="A466" s="57">
        <v>70200</v>
      </c>
      <c r="B466" s="43" t="s">
        <v>353</v>
      </c>
      <c r="C466" s="368">
        <v>0</v>
      </c>
      <c r="D466" s="368"/>
      <c r="E466" s="368">
        <v>0</v>
      </c>
      <c r="F466" s="368">
        <v>0</v>
      </c>
      <c r="G466" s="368">
        <v>0</v>
      </c>
      <c r="H466" s="6"/>
    </row>
    <row r="467" spans="1:8" s="1" customFormat="1" ht="27" customHeight="1" x14ac:dyDescent="0.25">
      <c r="A467" s="57">
        <v>70300</v>
      </c>
      <c r="B467" s="43" t="s">
        <v>229</v>
      </c>
      <c r="C467" s="368">
        <f>SUM(C446:C449)</f>
        <v>15000000</v>
      </c>
      <c r="D467" s="368"/>
      <c r="E467" s="368">
        <f t="shared" ref="E467:F467" si="39">SUM(E446:E449)</f>
        <v>0</v>
      </c>
      <c r="F467" s="368">
        <f t="shared" si="39"/>
        <v>380068000</v>
      </c>
      <c r="G467" s="368">
        <f t="shared" ref="G467" si="40">SUM(G446:G449)</f>
        <v>947202434</v>
      </c>
      <c r="H467" s="6"/>
    </row>
    <row r="468" spans="1:8" s="1" customFormat="1" ht="27" customHeight="1" x14ac:dyDescent="0.25">
      <c r="A468" s="42">
        <v>70400</v>
      </c>
      <c r="B468" s="43" t="s">
        <v>230</v>
      </c>
      <c r="C468" s="368">
        <f>SUM(C425,C426,C427,C428,C432,C433,C434,C435,C436,C437,C438,C440,C441,C442)</f>
        <v>2518554443</v>
      </c>
      <c r="D468" s="368"/>
      <c r="E468" s="368">
        <f t="shared" ref="E468:F468" si="41">SUM(E425,E426,E427,E428,E432,E433,E434,E435,E436,E437,E438,E440,E441,E442)</f>
        <v>3880635702.2200003</v>
      </c>
      <c r="F468" s="368">
        <f t="shared" si="41"/>
        <v>20943583969</v>
      </c>
      <c r="G468" s="368">
        <f t="shared" ref="G468" si="42">SUM(G425,G426,G427,G428,G432,G433,G434,G435,G436,G437,G438,G440,G441,G442)</f>
        <v>36173542530.099998</v>
      </c>
      <c r="H468" s="6"/>
    </row>
    <row r="469" spans="1:8" s="1" customFormat="1" ht="27" customHeight="1" x14ac:dyDescent="0.25">
      <c r="A469" s="42">
        <v>70500</v>
      </c>
      <c r="B469" s="43" t="s">
        <v>231</v>
      </c>
      <c r="C469" s="368">
        <f t="shared" ref="C469:F469" si="43">SUM(C455)</f>
        <v>65645625</v>
      </c>
      <c r="D469" s="368"/>
      <c r="E469" s="368">
        <f t="shared" si="43"/>
        <v>89615653.25</v>
      </c>
      <c r="F469" s="368">
        <f t="shared" si="43"/>
        <v>242330000</v>
      </c>
      <c r="G469" s="368">
        <f t="shared" ref="G469" si="44">SUM(G455)</f>
        <v>662185163</v>
      </c>
      <c r="H469" s="6"/>
    </row>
    <row r="470" spans="1:8" s="1" customFormat="1" ht="27" customHeight="1" x14ac:dyDescent="0.25">
      <c r="A470" s="42">
        <v>70600</v>
      </c>
      <c r="B470" s="43" t="s">
        <v>232</v>
      </c>
      <c r="C470" s="368">
        <f>SUM(C443,C444,C445)</f>
        <v>883776835</v>
      </c>
      <c r="D470" s="368"/>
      <c r="E470" s="368">
        <f t="shared" ref="E470:F470" si="45">SUM(E443,E444,E445)</f>
        <v>1054926509</v>
      </c>
      <c r="F470" s="368">
        <f t="shared" si="45"/>
        <v>1422446673</v>
      </c>
      <c r="G470" s="368">
        <f t="shared" ref="G470" si="46">SUM(G443,G444,G445)</f>
        <v>4588360143</v>
      </c>
      <c r="H470" s="6"/>
    </row>
    <row r="471" spans="1:8" s="1" customFormat="1" ht="27" customHeight="1" x14ac:dyDescent="0.25">
      <c r="A471" s="42">
        <v>70700</v>
      </c>
      <c r="B471" s="43" t="s">
        <v>233</v>
      </c>
      <c r="C471" s="368">
        <f t="shared" ref="C471:F471" si="47">SUM(C454)</f>
        <v>13283978959</v>
      </c>
      <c r="D471" s="368"/>
      <c r="E471" s="368">
        <f t="shared" si="47"/>
        <v>14624377502.16</v>
      </c>
      <c r="F471" s="368">
        <f t="shared" si="47"/>
        <v>17942629351</v>
      </c>
      <c r="G471" s="368">
        <f t="shared" ref="G471" si="48">SUM(G454)</f>
        <v>23530470694</v>
      </c>
      <c r="H471" s="6"/>
    </row>
    <row r="472" spans="1:8" s="1" customFormat="1" ht="27" customHeight="1" x14ac:dyDescent="0.25">
      <c r="A472" s="42">
        <v>70800</v>
      </c>
      <c r="B472" s="43" t="s">
        <v>234</v>
      </c>
      <c r="C472" s="368">
        <f>SUM(C439,C450,C456)</f>
        <v>3353000</v>
      </c>
      <c r="D472" s="368"/>
      <c r="E472" s="368">
        <f t="shared" ref="E472:F472" si="49">SUM(E439,E450,E456)</f>
        <v>1150000</v>
      </c>
      <c r="F472" s="368">
        <f t="shared" si="49"/>
        <v>55726060</v>
      </c>
      <c r="G472" s="368">
        <f t="shared" ref="G472" si="50">SUM(G439,G450,G456)</f>
        <v>1177434477</v>
      </c>
      <c r="H472" s="6"/>
    </row>
    <row r="473" spans="1:8" s="1" customFormat="1" ht="27" customHeight="1" x14ac:dyDescent="0.25">
      <c r="A473" s="42">
        <v>70900</v>
      </c>
      <c r="B473" s="43" t="s">
        <v>235</v>
      </c>
      <c r="C473" s="368">
        <f>SUM(C452,C453)</f>
        <v>5905277287</v>
      </c>
      <c r="D473" s="368"/>
      <c r="E473" s="368">
        <f t="shared" ref="E473:F473" si="51">SUM(E452,E453)</f>
        <v>3072817592.6899996</v>
      </c>
      <c r="F473" s="368">
        <f t="shared" si="51"/>
        <v>9072379184</v>
      </c>
      <c r="G473" s="368">
        <f t="shared" ref="G473" si="52">SUM(G452,G453)</f>
        <v>15899462608.700001</v>
      </c>
      <c r="H473" s="6"/>
    </row>
    <row r="474" spans="1:8" s="1" customFormat="1" ht="27" customHeight="1" x14ac:dyDescent="0.25">
      <c r="A474" s="42">
        <v>71000</v>
      </c>
      <c r="B474" s="43" t="s">
        <v>236</v>
      </c>
      <c r="C474" s="368">
        <f t="shared" ref="C474:F474" si="53">SUM(C451)</f>
        <v>0</v>
      </c>
      <c r="D474" s="368"/>
      <c r="E474" s="368">
        <f t="shared" si="53"/>
        <v>20500000</v>
      </c>
      <c r="F474" s="368">
        <f t="shared" si="53"/>
        <v>25283333</v>
      </c>
      <c r="G474" s="368">
        <f t="shared" ref="G474" si="54">SUM(G451)</f>
        <v>150000000</v>
      </c>
      <c r="H474" s="6"/>
    </row>
    <row r="475" spans="1:8" s="8" customFormat="1" ht="24" customHeight="1" x14ac:dyDescent="0.25">
      <c r="A475" s="42"/>
      <c r="B475" s="70" t="s">
        <v>355</v>
      </c>
      <c r="C475" s="503">
        <f>SUM(C465:C474)</f>
        <v>23385482870.32</v>
      </c>
      <c r="D475" s="503"/>
      <c r="E475" s="503">
        <f t="shared" ref="E475:F475" si="55">SUM(E465:E474)</f>
        <v>24037968078.32</v>
      </c>
      <c r="F475" s="503">
        <f t="shared" si="55"/>
        <v>54150731170</v>
      </c>
      <c r="G475" s="503">
        <f t="shared" ref="G475" si="56">SUM(G465:G474)</f>
        <v>90141420266.800003</v>
      </c>
      <c r="H475" s="15"/>
    </row>
    <row r="476" spans="1:8" s="1" customFormat="1" ht="23.25" customHeight="1" x14ac:dyDescent="0.25">
      <c r="A476" s="369"/>
      <c r="B476" s="370" t="s">
        <v>297</v>
      </c>
      <c r="C476" s="522">
        <f>'REC&amp;LEG'!C682</f>
        <v>18719763166</v>
      </c>
      <c r="D476" s="522"/>
      <c r="E476" s="522">
        <f>'REC&amp;LEG'!D682</f>
        <v>16908623327.129999</v>
      </c>
      <c r="F476" s="522">
        <f>'REC&amp;LEG'!E682</f>
        <v>32644939744</v>
      </c>
      <c r="G476" s="522">
        <f>'REC&amp;LEG'!F682</f>
        <v>42110147563</v>
      </c>
      <c r="H476" s="6"/>
    </row>
    <row r="477" spans="1:8" s="1" customFormat="1" ht="23.25" customHeight="1" x14ac:dyDescent="0.25">
      <c r="A477" s="369"/>
      <c r="B477" s="370" t="s">
        <v>298</v>
      </c>
      <c r="C477" s="522">
        <f>CAPEX!C1122</f>
        <v>4665719704.3199997</v>
      </c>
      <c r="D477" s="522"/>
      <c r="E477" s="522">
        <f>CAPEX!D1122</f>
        <v>7129344751.1900005</v>
      </c>
      <c r="F477" s="522">
        <f>CAPEX!E1122</f>
        <v>21505791426</v>
      </c>
      <c r="G477" s="522">
        <f>CAPEX!F1122</f>
        <v>48031272703.800003</v>
      </c>
      <c r="H477" s="6"/>
    </row>
    <row r="478" spans="1:8" s="8" customFormat="1" ht="25.5" customHeight="1" x14ac:dyDescent="0.25">
      <c r="A478" s="369"/>
      <c r="B478" s="371"/>
      <c r="C478" s="523">
        <f t="shared" ref="C478:G478" si="57">SUM(C476:C477)</f>
        <v>23385482870.32</v>
      </c>
      <c r="D478" s="523"/>
      <c r="E478" s="523">
        <f t="shared" si="57"/>
        <v>24037968078.32</v>
      </c>
      <c r="F478" s="523">
        <f t="shared" si="57"/>
        <v>54150731170</v>
      </c>
      <c r="G478" s="523">
        <f t="shared" si="57"/>
        <v>90141420266.800003</v>
      </c>
      <c r="H478" s="15"/>
    </row>
    <row r="479" spans="1:8" s="21" customFormat="1" ht="30.6" customHeight="1" x14ac:dyDescent="0.4">
      <c r="A479" s="1479" t="s">
        <v>1098</v>
      </c>
      <c r="B479" s="1479"/>
      <c r="C479" s="1479"/>
      <c r="D479" s="1479"/>
      <c r="E479" s="1479"/>
      <c r="F479" s="1479"/>
      <c r="G479" s="1479"/>
      <c r="H479" s="1233"/>
    </row>
    <row r="480" spans="1:8" s="21" customFormat="1" ht="30.6" customHeight="1" x14ac:dyDescent="0.4">
      <c r="A480" s="1480" t="s">
        <v>228</v>
      </c>
      <c r="B480" s="1480"/>
      <c r="C480" s="1480"/>
      <c r="D480" s="1480"/>
      <c r="E480" s="1480"/>
      <c r="F480" s="1480"/>
      <c r="G480" s="1480"/>
      <c r="H480" s="1233"/>
    </row>
    <row r="481" spans="1:8" s="355" customFormat="1" ht="74.25" customHeight="1" x14ac:dyDescent="0.25">
      <c r="A481" s="293" t="s">
        <v>346</v>
      </c>
      <c r="B481" s="294" t="s">
        <v>224</v>
      </c>
      <c r="C481" s="513" t="s">
        <v>1096</v>
      </c>
      <c r="D481" s="513"/>
      <c r="E481" s="513" t="s">
        <v>1096</v>
      </c>
      <c r="F481" s="460" t="s">
        <v>903</v>
      </c>
      <c r="G481" s="460" t="s">
        <v>2951</v>
      </c>
      <c r="H481" s="374"/>
    </row>
    <row r="482" spans="1:8" s="355" customFormat="1" ht="19.899999999999999" customHeight="1" x14ac:dyDescent="0.25">
      <c r="A482" s="293"/>
      <c r="B482" s="294"/>
      <c r="C482" s="461">
        <v>2015</v>
      </c>
      <c r="D482" s="461"/>
      <c r="E482" s="461">
        <v>2016</v>
      </c>
      <c r="F482" s="461">
        <v>2016</v>
      </c>
      <c r="G482" s="1205">
        <v>2017</v>
      </c>
      <c r="H482" s="374"/>
    </row>
    <row r="483" spans="1:8" s="1" customFormat="1" ht="18" customHeight="1" x14ac:dyDescent="0.25">
      <c r="A483" s="296" t="s">
        <v>0</v>
      </c>
      <c r="B483" s="296" t="s">
        <v>1</v>
      </c>
      <c r="C483" s="296">
        <v>3</v>
      </c>
      <c r="D483" s="296"/>
      <c r="E483" s="296">
        <v>4</v>
      </c>
      <c r="F483" s="296">
        <v>5</v>
      </c>
      <c r="G483" s="296">
        <v>6</v>
      </c>
      <c r="H483" s="6"/>
    </row>
    <row r="484" spans="1:8" s="1" customFormat="1" ht="22.9" customHeight="1" x14ac:dyDescent="0.25">
      <c r="A484" s="1481" t="s">
        <v>982</v>
      </c>
      <c r="B484" s="1481"/>
      <c r="C484" s="1481"/>
      <c r="D484" s="1481"/>
      <c r="E484" s="1481"/>
      <c r="F484" s="1481"/>
      <c r="G484" s="1481"/>
      <c r="H484" s="6"/>
    </row>
    <row r="485" spans="1:8" ht="21.75" customHeight="1" x14ac:dyDescent="0.25">
      <c r="A485" s="81">
        <v>70100</v>
      </c>
      <c r="B485" s="82" t="s">
        <v>354</v>
      </c>
      <c r="D485" s="38"/>
      <c r="E485" s="38"/>
      <c r="F485" s="38"/>
      <c r="G485" s="38"/>
    </row>
    <row r="486" spans="1:8" s="7" customFormat="1" ht="28.5" customHeight="1" x14ac:dyDescent="0.4">
      <c r="A486" s="61" t="s">
        <v>185</v>
      </c>
      <c r="B486" s="62" t="s">
        <v>69</v>
      </c>
      <c r="C486" s="423">
        <f t="shared" ref="C486:G487" si="58">C423</f>
        <v>553748247</v>
      </c>
      <c r="D486" s="423"/>
      <c r="E486" s="423">
        <f t="shared" si="58"/>
        <v>1149259768</v>
      </c>
      <c r="F486" s="423">
        <f t="shared" si="58"/>
        <v>2381575000</v>
      </c>
      <c r="G486" s="423">
        <f t="shared" si="58"/>
        <v>4410145307</v>
      </c>
      <c r="H486" s="375"/>
    </row>
    <row r="487" spans="1:8" s="7" customFormat="1" ht="18" customHeight="1" x14ac:dyDescent="0.4">
      <c r="A487" s="61" t="s">
        <v>131</v>
      </c>
      <c r="B487" s="62" t="s">
        <v>123</v>
      </c>
      <c r="C487" s="525">
        <f t="shared" si="58"/>
        <v>106364494.31999999</v>
      </c>
      <c r="D487" s="525"/>
      <c r="E487" s="525">
        <f t="shared" si="58"/>
        <v>1906799</v>
      </c>
      <c r="F487" s="525">
        <f t="shared" si="58"/>
        <v>256800000</v>
      </c>
      <c r="G487" s="525">
        <f t="shared" si="58"/>
        <v>409400000</v>
      </c>
      <c r="H487" s="375"/>
    </row>
    <row r="488" spans="1:8" ht="15.75" x14ac:dyDescent="0.25">
      <c r="A488" s="61" t="s">
        <v>133</v>
      </c>
      <c r="B488" s="63" t="s">
        <v>700</v>
      </c>
      <c r="C488" s="300">
        <f t="shared" ref="C488:G490" si="59">C429</f>
        <v>45883980</v>
      </c>
      <c r="D488" s="300"/>
      <c r="E488" s="300">
        <f t="shared" si="59"/>
        <v>138308552</v>
      </c>
      <c r="F488" s="300">
        <f t="shared" si="59"/>
        <v>1419589600</v>
      </c>
      <c r="G488" s="300">
        <f t="shared" si="59"/>
        <v>2179816910</v>
      </c>
    </row>
    <row r="489" spans="1:8" ht="15.75" x14ac:dyDescent="0.25">
      <c r="A489" s="61" t="s">
        <v>134</v>
      </c>
      <c r="B489" s="63" t="s">
        <v>125</v>
      </c>
      <c r="C489" s="300">
        <f t="shared" si="59"/>
        <v>3900000</v>
      </c>
      <c r="D489" s="300"/>
      <c r="E489" s="300">
        <f t="shared" si="59"/>
        <v>4470000</v>
      </c>
      <c r="F489" s="300">
        <f t="shared" si="59"/>
        <v>8320000</v>
      </c>
      <c r="G489" s="300">
        <f t="shared" si="59"/>
        <v>7500000</v>
      </c>
    </row>
    <row r="490" spans="1:8" ht="15.75" x14ac:dyDescent="0.25">
      <c r="A490" s="61" t="s">
        <v>663</v>
      </c>
      <c r="B490" s="63" t="s">
        <v>677</v>
      </c>
      <c r="C490" s="300">
        <f t="shared" si="59"/>
        <v>0</v>
      </c>
      <c r="D490" s="300"/>
      <c r="E490" s="300">
        <f t="shared" si="59"/>
        <v>0</v>
      </c>
      <c r="F490" s="300">
        <f t="shared" si="59"/>
        <v>0</v>
      </c>
      <c r="G490" s="300">
        <f t="shared" si="59"/>
        <v>5900000</v>
      </c>
    </row>
    <row r="491" spans="1:8" ht="21.75" customHeight="1" x14ac:dyDescent="0.25">
      <c r="A491" s="47"/>
      <c r="B491" s="299" t="s">
        <v>7</v>
      </c>
      <c r="C491" s="419">
        <f t="shared" ref="C491:F491" si="60">SUM(C486:C490)</f>
        <v>709896721.31999993</v>
      </c>
      <c r="D491" s="419"/>
      <c r="E491" s="419">
        <f t="shared" si="60"/>
        <v>1293945119</v>
      </c>
      <c r="F491" s="419">
        <f t="shared" si="60"/>
        <v>4066284600</v>
      </c>
      <c r="G491" s="419">
        <f t="shared" ref="G491" si="61">SUM(G486:G490)</f>
        <v>7012762217</v>
      </c>
      <c r="H491" s="129"/>
    </row>
    <row r="492" spans="1:8" ht="15.75" x14ac:dyDescent="0.25">
      <c r="A492" s="81">
        <v>70300</v>
      </c>
      <c r="B492" s="82" t="s">
        <v>229</v>
      </c>
      <c r="D492" s="38"/>
      <c r="E492" s="38"/>
      <c r="F492" s="38"/>
      <c r="G492" s="38"/>
    </row>
    <row r="493" spans="1:8" ht="15.75" x14ac:dyDescent="0.25">
      <c r="A493" s="61" t="s">
        <v>892</v>
      </c>
      <c r="B493" s="62" t="s">
        <v>893</v>
      </c>
      <c r="C493" s="467">
        <f t="shared" ref="C493:G496" si="62">C446</f>
        <v>0</v>
      </c>
      <c r="D493" s="467"/>
      <c r="E493" s="467">
        <f t="shared" si="62"/>
        <v>0</v>
      </c>
      <c r="F493" s="467">
        <f t="shared" si="62"/>
        <v>0</v>
      </c>
      <c r="G493" s="467">
        <f t="shared" si="62"/>
        <v>10000000</v>
      </c>
    </row>
    <row r="494" spans="1:8" ht="15.75" x14ac:dyDescent="0.25">
      <c r="A494" s="61" t="s">
        <v>149</v>
      </c>
      <c r="B494" s="62" t="s">
        <v>59</v>
      </c>
      <c r="C494" s="467">
        <f t="shared" si="62"/>
        <v>15000000</v>
      </c>
      <c r="D494" s="467"/>
      <c r="E494" s="467">
        <f t="shared" si="62"/>
        <v>0</v>
      </c>
      <c r="F494" s="467">
        <f t="shared" si="62"/>
        <v>356364000</v>
      </c>
      <c r="G494" s="467">
        <f t="shared" si="62"/>
        <v>439372349</v>
      </c>
    </row>
    <row r="495" spans="1:8" ht="15.75" x14ac:dyDescent="0.25">
      <c r="A495" s="61" t="s">
        <v>817</v>
      </c>
      <c r="B495" s="62" t="s">
        <v>883</v>
      </c>
      <c r="C495" s="467">
        <f t="shared" si="62"/>
        <v>0</v>
      </c>
      <c r="D495" s="467"/>
      <c r="E495" s="467">
        <f t="shared" si="62"/>
        <v>0</v>
      </c>
      <c r="F495" s="467">
        <f t="shared" si="62"/>
        <v>23704000</v>
      </c>
      <c r="G495" s="467">
        <f t="shared" si="62"/>
        <v>492630085</v>
      </c>
    </row>
    <row r="496" spans="1:8" ht="15.75" x14ac:dyDescent="0.25">
      <c r="A496" s="61" t="s">
        <v>818</v>
      </c>
      <c r="B496" s="62" t="s">
        <v>884</v>
      </c>
      <c r="C496" s="467">
        <f t="shared" si="62"/>
        <v>0</v>
      </c>
      <c r="D496" s="467"/>
      <c r="E496" s="467">
        <f t="shared" si="62"/>
        <v>0</v>
      </c>
      <c r="F496" s="467">
        <f t="shared" si="62"/>
        <v>0</v>
      </c>
      <c r="G496" s="467">
        <f t="shared" si="62"/>
        <v>5200000</v>
      </c>
    </row>
    <row r="497" spans="1:8" ht="15.75" x14ac:dyDescent="0.25">
      <c r="A497" s="61"/>
      <c r="B497" s="299" t="s">
        <v>7</v>
      </c>
      <c r="C497" s="520">
        <f>SUM(C493:C496)</f>
        <v>15000000</v>
      </c>
      <c r="D497" s="520"/>
      <c r="E497" s="520">
        <f t="shared" ref="E497:F497" si="63">SUM(E493:E496)</f>
        <v>0</v>
      </c>
      <c r="F497" s="520">
        <f t="shared" si="63"/>
        <v>380068000</v>
      </c>
      <c r="G497" s="520">
        <f t="shared" ref="G497" si="64">SUM(G493:G496)</f>
        <v>947202434</v>
      </c>
      <c r="H497" s="1235"/>
    </row>
    <row r="498" spans="1:8" ht="15.75" x14ac:dyDescent="0.25">
      <c r="A498" s="83">
        <v>70400</v>
      </c>
      <c r="B498" s="82" t="s">
        <v>230</v>
      </c>
      <c r="D498" s="38"/>
      <c r="E498" s="38"/>
      <c r="F498" s="38"/>
      <c r="G498" s="38"/>
    </row>
    <row r="499" spans="1:8" s="25" customFormat="1" ht="20.25" customHeight="1" x14ac:dyDescent="0.4">
      <c r="A499" s="61" t="s">
        <v>132</v>
      </c>
      <c r="B499" s="63" t="s">
        <v>124</v>
      </c>
      <c r="C499" s="525">
        <f t="shared" ref="C499:G502" si="65">C425</f>
        <v>9500000</v>
      </c>
      <c r="D499" s="525"/>
      <c r="E499" s="525">
        <f t="shared" si="65"/>
        <v>2450000</v>
      </c>
      <c r="F499" s="525">
        <f t="shared" si="65"/>
        <v>84462225</v>
      </c>
      <c r="G499" s="525">
        <f t="shared" si="65"/>
        <v>49462257</v>
      </c>
    </row>
    <row r="500" spans="1:8" s="25" customFormat="1" ht="20.25" customHeight="1" x14ac:dyDescent="0.4">
      <c r="A500" s="303" t="s">
        <v>696</v>
      </c>
      <c r="B500" s="63" t="s">
        <v>745</v>
      </c>
      <c r="C500" s="525">
        <f t="shared" si="65"/>
        <v>0</v>
      </c>
      <c r="D500" s="525"/>
      <c r="E500" s="525">
        <f t="shared" si="65"/>
        <v>5592506</v>
      </c>
      <c r="F500" s="525">
        <f t="shared" si="65"/>
        <v>20000000</v>
      </c>
      <c r="G500" s="525">
        <f t="shared" si="65"/>
        <v>104121450</v>
      </c>
    </row>
    <row r="501" spans="1:8" s="25" customFormat="1" ht="20.25" customHeight="1" x14ac:dyDescent="0.4">
      <c r="A501" s="303" t="s">
        <v>697</v>
      </c>
      <c r="B501" s="63" t="s">
        <v>698</v>
      </c>
      <c r="C501" s="525">
        <f t="shared" si="65"/>
        <v>0</v>
      </c>
      <c r="D501" s="525"/>
      <c r="E501" s="525">
        <f t="shared" si="65"/>
        <v>0</v>
      </c>
      <c r="F501" s="525">
        <f t="shared" si="65"/>
        <v>79500000</v>
      </c>
      <c r="G501" s="525">
        <f t="shared" si="65"/>
        <v>138673166</v>
      </c>
    </row>
    <row r="502" spans="1:8" s="25" customFormat="1" ht="20.25" customHeight="1" x14ac:dyDescent="0.4">
      <c r="A502" s="303" t="s">
        <v>699</v>
      </c>
      <c r="B502" s="63" t="s">
        <v>746</v>
      </c>
      <c r="C502" s="525">
        <f t="shared" si="65"/>
        <v>0</v>
      </c>
      <c r="D502" s="525"/>
      <c r="E502" s="525">
        <f t="shared" si="65"/>
        <v>13187090</v>
      </c>
      <c r="F502" s="525">
        <f t="shared" si="65"/>
        <v>72788000</v>
      </c>
      <c r="G502" s="525">
        <f t="shared" si="65"/>
        <v>137441600</v>
      </c>
    </row>
    <row r="503" spans="1:8" s="25" customFormat="1" ht="20.25" customHeight="1" x14ac:dyDescent="0.4">
      <c r="A503" s="61" t="s">
        <v>135</v>
      </c>
      <c r="B503" s="63" t="s">
        <v>114</v>
      </c>
      <c r="C503" s="525">
        <f t="shared" ref="C503:G509" si="66">C432</f>
        <v>20986123</v>
      </c>
      <c r="D503" s="525"/>
      <c r="E503" s="525">
        <f t="shared" si="66"/>
        <v>6617000</v>
      </c>
      <c r="F503" s="525">
        <f t="shared" si="66"/>
        <v>89684500</v>
      </c>
      <c r="G503" s="525">
        <f t="shared" si="66"/>
        <v>6381355791</v>
      </c>
    </row>
    <row r="504" spans="1:8" s="25" customFormat="1" ht="20.25" customHeight="1" x14ac:dyDescent="0.4">
      <c r="A504" s="61" t="s">
        <v>136</v>
      </c>
      <c r="B504" s="66" t="s">
        <v>55</v>
      </c>
      <c r="C504" s="525">
        <f t="shared" si="66"/>
        <v>661118529</v>
      </c>
      <c r="D504" s="525"/>
      <c r="E504" s="525">
        <f t="shared" si="66"/>
        <v>9811820</v>
      </c>
      <c r="F504" s="525">
        <f t="shared" si="66"/>
        <v>3563300000</v>
      </c>
      <c r="G504" s="525">
        <f t="shared" si="66"/>
        <v>2428190000</v>
      </c>
    </row>
    <row r="505" spans="1:8" s="25" customFormat="1" ht="20.25" customHeight="1" x14ac:dyDescent="0.4">
      <c r="A505" s="61" t="s">
        <v>816</v>
      </c>
      <c r="B505" s="66" t="s">
        <v>830</v>
      </c>
      <c r="C505" s="525">
        <f t="shared" si="66"/>
        <v>0</v>
      </c>
      <c r="D505" s="525"/>
      <c r="E505" s="525">
        <f t="shared" si="66"/>
        <v>173661601</v>
      </c>
      <c r="F505" s="525">
        <f t="shared" si="66"/>
        <v>270000000</v>
      </c>
      <c r="G505" s="525">
        <f t="shared" si="66"/>
        <v>289436001</v>
      </c>
    </row>
    <row r="506" spans="1:8" s="25" customFormat="1" ht="19.5" customHeight="1" x14ac:dyDescent="0.4">
      <c r="A506" s="61" t="s">
        <v>137</v>
      </c>
      <c r="B506" s="63" t="s">
        <v>116</v>
      </c>
      <c r="C506" s="525">
        <f t="shared" si="66"/>
        <v>3416000</v>
      </c>
      <c r="D506" s="525"/>
      <c r="E506" s="525">
        <f t="shared" si="66"/>
        <v>296075900</v>
      </c>
      <c r="F506" s="525">
        <f t="shared" si="66"/>
        <v>108900000</v>
      </c>
      <c r="G506" s="525">
        <f t="shared" si="66"/>
        <v>627635000</v>
      </c>
    </row>
    <row r="507" spans="1:8" s="25" customFormat="1" ht="19.5" customHeight="1" x14ac:dyDescent="0.4">
      <c r="A507" s="61" t="s">
        <v>139</v>
      </c>
      <c r="B507" s="64" t="s">
        <v>117</v>
      </c>
      <c r="C507" s="525">
        <f t="shared" si="66"/>
        <v>90151360</v>
      </c>
      <c r="D507" s="525"/>
      <c r="E507" s="525">
        <f t="shared" si="66"/>
        <v>117373235.2</v>
      </c>
      <c r="F507" s="525">
        <f t="shared" si="66"/>
        <v>7685662621</v>
      </c>
      <c r="G507" s="525">
        <f t="shared" si="66"/>
        <v>9906470111</v>
      </c>
    </row>
    <row r="508" spans="1:8" s="25" customFormat="1" ht="19.5" customHeight="1" x14ac:dyDescent="0.4">
      <c r="A508" s="61" t="s">
        <v>138</v>
      </c>
      <c r="B508" s="65" t="s">
        <v>115</v>
      </c>
      <c r="C508" s="525">
        <f t="shared" si="66"/>
        <v>0</v>
      </c>
      <c r="D508" s="525"/>
      <c r="E508" s="525">
        <f t="shared" si="66"/>
        <v>0</v>
      </c>
      <c r="F508" s="525">
        <f t="shared" si="66"/>
        <v>42497000</v>
      </c>
      <c r="G508" s="525">
        <f t="shared" si="66"/>
        <v>98718000</v>
      </c>
    </row>
    <row r="509" spans="1:8" s="25" customFormat="1" ht="19.5" customHeight="1" x14ac:dyDescent="0.4">
      <c r="A509" s="61" t="s">
        <v>140</v>
      </c>
      <c r="B509" s="64" t="s">
        <v>126</v>
      </c>
      <c r="C509" s="525">
        <f t="shared" si="66"/>
        <v>1620658231</v>
      </c>
      <c r="D509" s="525"/>
      <c r="E509" s="525">
        <f t="shared" si="66"/>
        <v>3223261690.02</v>
      </c>
      <c r="F509" s="525">
        <f t="shared" si="66"/>
        <v>5531238476</v>
      </c>
      <c r="G509" s="525">
        <f t="shared" si="66"/>
        <v>9660759077</v>
      </c>
    </row>
    <row r="510" spans="1:8" s="25" customFormat="1" ht="31.5" customHeight="1" x14ac:dyDescent="0.4">
      <c r="A510" s="61" t="s">
        <v>142</v>
      </c>
      <c r="B510" s="63" t="s">
        <v>60</v>
      </c>
      <c r="C510" s="525">
        <f t="shared" ref="C510:G512" si="67">C440</f>
        <v>106641200</v>
      </c>
      <c r="D510" s="525"/>
      <c r="E510" s="525">
        <f t="shared" si="67"/>
        <v>20660900</v>
      </c>
      <c r="F510" s="525">
        <f t="shared" si="67"/>
        <v>3363192847</v>
      </c>
      <c r="G510" s="525">
        <f t="shared" si="67"/>
        <v>5706437217</v>
      </c>
    </row>
    <row r="511" spans="1:8" s="25" customFormat="1" ht="21" customHeight="1" x14ac:dyDescent="0.4">
      <c r="A511" s="61" t="s">
        <v>143</v>
      </c>
      <c r="B511" s="63" t="s">
        <v>56</v>
      </c>
      <c r="C511" s="525">
        <f t="shared" si="67"/>
        <v>6083000</v>
      </c>
      <c r="D511" s="525"/>
      <c r="E511" s="525">
        <f t="shared" si="67"/>
        <v>10617960</v>
      </c>
      <c r="F511" s="525">
        <f t="shared" si="67"/>
        <v>32358300</v>
      </c>
      <c r="G511" s="525">
        <f t="shared" si="67"/>
        <v>642117860.10000002</v>
      </c>
    </row>
    <row r="512" spans="1:8" s="25" customFormat="1" ht="21" customHeight="1" x14ac:dyDescent="0.4">
      <c r="A512" s="61" t="s">
        <v>144</v>
      </c>
      <c r="B512" s="63" t="s">
        <v>57</v>
      </c>
      <c r="C512" s="525">
        <f t="shared" si="67"/>
        <v>0</v>
      </c>
      <c r="D512" s="525"/>
      <c r="E512" s="525">
        <f t="shared" si="67"/>
        <v>1326000</v>
      </c>
      <c r="F512" s="525">
        <f t="shared" si="67"/>
        <v>0</v>
      </c>
      <c r="G512" s="525">
        <f t="shared" si="67"/>
        <v>2725000</v>
      </c>
    </row>
    <row r="513" spans="1:8" s="25" customFormat="1" ht="21" customHeight="1" x14ac:dyDescent="0.4">
      <c r="A513" s="61"/>
      <c r="B513" s="299" t="s">
        <v>7</v>
      </c>
      <c r="C513" s="526">
        <f t="shared" ref="C513:F513" si="68">SUM(C499:C512)</f>
        <v>2518554443</v>
      </c>
      <c r="D513" s="526"/>
      <c r="E513" s="526">
        <f t="shared" si="68"/>
        <v>3880635702.2200003</v>
      </c>
      <c r="F513" s="526">
        <f t="shared" si="68"/>
        <v>20943583969</v>
      </c>
      <c r="G513" s="526">
        <f t="shared" ref="G513" si="69">SUM(G499:G512)</f>
        <v>36173542530.099998</v>
      </c>
      <c r="H513" s="418"/>
    </row>
    <row r="514" spans="1:8" ht="18.75" customHeight="1" x14ac:dyDescent="0.25">
      <c r="A514" s="83">
        <v>70500</v>
      </c>
      <c r="B514" s="82" t="s">
        <v>231</v>
      </c>
      <c r="D514" s="38"/>
      <c r="E514" s="38"/>
      <c r="F514" s="38"/>
      <c r="G514" s="38"/>
    </row>
    <row r="515" spans="1:8" ht="18.75" customHeight="1" x14ac:dyDescent="0.25">
      <c r="A515" s="61" t="s">
        <v>154</v>
      </c>
      <c r="B515" s="67" t="s">
        <v>121</v>
      </c>
      <c r="C515" s="467">
        <f>C455</f>
        <v>65645625</v>
      </c>
      <c r="D515" s="467"/>
      <c r="E515" s="467">
        <f>E455</f>
        <v>89615653.25</v>
      </c>
      <c r="F515" s="467">
        <f>F455</f>
        <v>242330000</v>
      </c>
      <c r="G515" s="467">
        <f>G455</f>
        <v>662185163</v>
      </c>
    </row>
    <row r="516" spans="1:8" ht="18.75" customHeight="1" x14ac:dyDescent="0.25">
      <c r="A516" s="42"/>
      <c r="B516" s="299" t="s">
        <v>7</v>
      </c>
      <c r="C516" s="520">
        <f t="shared" ref="C516:F516" si="70">SUM(C515)</f>
        <v>65645625</v>
      </c>
      <c r="D516" s="520"/>
      <c r="E516" s="520">
        <f t="shared" si="70"/>
        <v>89615653.25</v>
      </c>
      <c r="F516" s="520">
        <f t="shared" si="70"/>
        <v>242330000</v>
      </c>
      <c r="G516" s="520">
        <f t="shared" ref="G516" si="71">SUM(G515)</f>
        <v>662185163</v>
      </c>
      <c r="H516" s="129"/>
    </row>
    <row r="517" spans="1:8" ht="18.75" customHeight="1" x14ac:dyDescent="0.25">
      <c r="A517" s="83">
        <v>70600</v>
      </c>
      <c r="B517" s="82" t="s">
        <v>232</v>
      </c>
      <c r="D517" s="38"/>
      <c r="E517" s="38"/>
      <c r="F517" s="38"/>
      <c r="G517" s="38"/>
    </row>
    <row r="518" spans="1:8" ht="18.75" customHeight="1" x14ac:dyDescent="0.25">
      <c r="A518" s="61" t="s">
        <v>145</v>
      </c>
      <c r="B518" s="63" t="s">
        <v>118</v>
      </c>
      <c r="C518" s="467">
        <f t="shared" ref="C518:G520" si="72">C443</f>
        <v>749107053</v>
      </c>
      <c r="D518" s="467"/>
      <c r="E518" s="467">
        <f t="shared" si="72"/>
        <v>511789086</v>
      </c>
      <c r="F518" s="467">
        <f t="shared" si="72"/>
        <v>786206204</v>
      </c>
      <c r="G518" s="467">
        <f t="shared" si="72"/>
        <v>2488041413</v>
      </c>
    </row>
    <row r="519" spans="1:8" ht="18.75" customHeight="1" x14ac:dyDescent="0.25">
      <c r="A519" s="61" t="s">
        <v>146</v>
      </c>
      <c r="B519" s="62" t="s">
        <v>119</v>
      </c>
      <c r="C519" s="467">
        <f t="shared" si="72"/>
        <v>13650000</v>
      </c>
      <c r="D519" s="467"/>
      <c r="E519" s="467">
        <f t="shared" si="72"/>
        <v>70000000</v>
      </c>
      <c r="F519" s="467">
        <f t="shared" si="72"/>
        <v>115460569</v>
      </c>
      <c r="G519" s="467">
        <f t="shared" si="72"/>
        <v>153083283</v>
      </c>
    </row>
    <row r="520" spans="1:8" ht="18.75" customHeight="1" x14ac:dyDescent="0.25">
      <c r="A520" s="61" t="s">
        <v>147</v>
      </c>
      <c r="B520" s="62" t="s">
        <v>58</v>
      </c>
      <c r="C520" s="467">
        <f t="shared" si="72"/>
        <v>121019782</v>
      </c>
      <c r="D520" s="467"/>
      <c r="E520" s="467">
        <f t="shared" si="72"/>
        <v>473137423</v>
      </c>
      <c r="F520" s="467">
        <f t="shared" si="72"/>
        <v>520779900</v>
      </c>
      <c r="G520" s="467">
        <f t="shared" si="72"/>
        <v>1947235447</v>
      </c>
    </row>
    <row r="521" spans="1:8" ht="18.75" customHeight="1" x14ac:dyDescent="0.25">
      <c r="A521" s="61"/>
      <c r="B521" s="299" t="s">
        <v>7</v>
      </c>
      <c r="C521" s="520">
        <f t="shared" ref="C521:F521" si="73">SUM(C518:C520)</f>
        <v>883776835</v>
      </c>
      <c r="D521" s="520"/>
      <c r="E521" s="520">
        <f t="shared" si="73"/>
        <v>1054926509</v>
      </c>
      <c r="F521" s="520">
        <f t="shared" si="73"/>
        <v>1422446673</v>
      </c>
      <c r="G521" s="520">
        <f t="shared" ref="G521" si="74">SUM(G518:G520)</f>
        <v>4588360143</v>
      </c>
      <c r="H521" s="129"/>
    </row>
    <row r="522" spans="1:8" ht="18.75" customHeight="1" x14ac:dyDescent="0.25">
      <c r="A522" s="83">
        <v>70700</v>
      </c>
      <c r="B522" s="82" t="s">
        <v>233</v>
      </c>
      <c r="D522" s="38"/>
      <c r="E522" s="38"/>
      <c r="F522" s="38"/>
      <c r="G522" s="38"/>
    </row>
    <row r="523" spans="1:8" ht="18.75" customHeight="1" x14ac:dyDescent="0.25">
      <c r="A523" s="61" t="s">
        <v>153</v>
      </c>
      <c r="B523" s="66" t="s">
        <v>120</v>
      </c>
      <c r="C523" s="467">
        <f>C454</f>
        <v>13283978959</v>
      </c>
      <c r="D523" s="467"/>
      <c r="E523" s="467">
        <f>E454</f>
        <v>14624377502.16</v>
      </c>
      <c r="F523" s="467">
        <f>F454</f>
        <v>17942629351</v>
      </c>
      <c r="G523" s="467">
        <f>G454</f>
        <v>23530470694</v>
      </c>
    </row>
    <row r="524" spans="1:8" ht="18.75" customHeight="1" x14ac:dyDescent="0.25">
      <c r="A524" s="61"/>
      <c r="B524" s="299" t="s">
        <v>7</v>
      </c>
      <c r="C524" s="520">
        <f t="shared" ref="C524:F524" si="75">SUM(C523)</f>
        <v>13283978959</v>
      </c>
      <c r="D524" s="520"/>
      <c r="E524" s="520">
        <f t="shared" si="75"/>
        <v>14624377502.16</v>
      </c>
      <c r="F524" s="520">
        <f t="shared" si="75"/>
        <v>17942629351</v>
      </c>
      <c r="G524" s="520">
        <f t="shared" ref="G524" si="76">SUM(G523)</f>
        <v>23530470694</v>
      </c>
      <c r="H524" s="129"/>
    </row>
    <row r="525" spans="1:8" ht="18.75" customHeight="1" x14ac:dyDescent="0.25">
      <c r="A525" s="83">
        <v>70800</v>
      </c>
      <c r="B525" s="82" t="s">
        <v>234</v>
      </c>
      <c r="D525" s="38"/>
      <c r="E525" s="38"/>
      <c r="F525" s="38"/>
      <c r="G525" s="38"/>
    </row>
    <row r="526" spans="1:8" ht="18.75" customHeight="1" x14ac:dyDescent="0.25">
      <c r="A526" s="61" t="s">
        <v>141</v>
      </c>
      <c r="B526" s="63" t="s">
        <v>987</v>
      </c>
      <c r="C526" s="467">
        <f>C439</f>
        <v>1893000</v>
      </c>
      <c r="D526" s="467"/>
      <c r="E526" s="467">
        <f>E439</f>
        <v>1150000</v>
      </c>
      <c r="F526" s="467">
        <f>F439</f>
        <v>6200000</v>
      </c>
      <c r="G526" s="467">
        <f>G439</f>
        <v>42534293</v>
      </c>
    </row>
    <row r="527" spans="1:8" ht="18.75" customHeight="1" x14ac:dyDescent="0.25">
      <c r="A527" s="61" t="s">
        <v>189</v>
      </c>
      <c r="B527" s="63" t="s">
        <v>122</v>
      </c>
      <c r="C527" s="467">
        <f>C450</f>
        <v>1460000</v>
      </c>
      <c r="D527" s="467"/>
      <c r="E527" s="467">
        <f>E450</f>
        <v>0</v>
      </c>
      <c r="F527" s="467">
        <f>F450</f>
        <v>4500000</v>
      </c>
      <c r="G527" s="467">
        <f>G450</f>
        <v>1059900184</v>
      </c>
    </row>
    <row r="528" spans="1:8" ht="30" x14ac:dyDescent="0.25">
      <c r="A528" s="61" t="s">
        <v>155</v>
      </c>
      <c r="B528" s="63" t="s">
        <v>130</v>
      </c>
      <c r="C528" s="467">
        <f>C456</f>
        <v>0</v>
      </c>
      <c r="D528" s="467"/>
      <c r="E528" s="467">
        <f>E456</f>
        <v>0</v>
      </c>
      <c r="F528" s="467">
        <f>F456</f>
        <v>45026060</v>
      </c>
      <c r="G528" s="467">
        <f>G456</f>
        <v>75000000</v>
      </c>
    </row>
    <row r="529" spans="1:7" ht="18.75" customHeight="1" x14ac:dyDescent="0.25">
      <c r="A529" s="61"/>
      <c r="B529" s="299" t="s">
        <v>7</v>
      </c>
      <c r="C529" s="520">
        <f t="shared" ref="C529:F529" si="77">SUM(C526:C528)</f>
        <v>3353000</v>
      </c>
      <c r="D529" s="520"/>
      <c r="E529" s="520">
        <f t="shared" si="77"/>
        <v>1150000</v>
      </c>
      <c r="F529" s="520">
        <f t="shared" si="77"/>
        <v>55726060</v>
      </c>
      <c r="G529" s="520">
        <f t="shared" ref="G529" si="78">SUM(G526:G528)</f>
        <v>1177434477</v>
      </c>
    </row>
    <row r="530" spans="1:7" ht="18.75" customHeight="1" x14ac:dyDescent="0.25">
      <c r="A530" s="83">
        <v>70900</v>
      </c>
      <c r="B530" s="82" t="s">
        <v>235</v>
      </c>
      <c r="D530" s="38"/>
      <c r="E530" s="38"/>
      <c r="F530" s="38"/>
      <c r="G530" s="38"/>
    </row>
    <row r="531" spans="1:7" ht="30" x14ac:dyDescent="0.25">
      <c r="A531" s="61" t="s">
        <v>152</v>
      </c>
      <c r="B531" s="62" t="s">
        <v>986</v>
      </c>
      <c r="C531" s="467">
        <f t="shared" ref="C531:G532" si="79">C452</f>
        <v>127344914</v>
      </c>
      <c r="D531" s="467"/>
      <c r="E531" s="467">
        <f t="shared" si="79"/>
        <v>1919452480.78</v>
      </c>
      <c r="F531" s="467">
        <f t="shared" si="79"/>
        <v>5310018760</v>
      </c>
      <c r="G531" s="467">
        <f t="shared" si="79"/>
        <v>10747318285</v>
      </c>
    </row>
    <row r="532" spans="1:7" ht="30" x14ac:dyDescent="0.25">
      <c r="A532" s="61" t="s">
        <v>188</v>
      </c>
      <c r="B532" s="62" t="s">
        <v>129</v>
      </c>
      <c r="C532" s="467">
        <f t="shared" si="79"/>
        <v>5777932373</v>
      </c>
      <c r="D532" s="467"/>
      <c r="E532" s="467">
        <f t="shared" si="79"/>
        <v>1153365111.9099998</v>
      </c>
      <c r="F532" s="467">
        <f t="shared" si="79"/>
        <v>3762360424</v>
      </c>
      <c r="G532" s="467">
        <f t="shared" si="79"/>
        <v>5152144323.6999998</v>
      </c>
    </row>
    <row r="533" spans="1:7" ht="15.75" x14ac:dyDescent="0.25">
      <c r="A533" s="61"/>
      <c r="B533" s="299" t="s">
        <v>7</v>
      </c>
      <c r="C533" s="520">
        <f t="shared" ref="C533:F533" si="80">SUM(C531:C532)</f>
        <v>5905277287</v>
      </c>
      <c r="D533" s="520"/>
      <c r="E533" s="520">
        <f t="shared" si="80"/>
        <v>3072817592.6899996</v>
      </c>
      <c r="F533" s="520">
        <f t="shared" si="80"/>
        <v>9072379184</v>
      </c>
      <c r="G533" s="520">
        <f t="shared" ref="G533" si="81">SUM(G531:G532)</f>
        <v>15899462608.700001</v>
      </c>
    </row>
    <row r="534" spans="1:7" ht="15.75" x14ac:dyDescent="0.25">
      <c r="A534" s="83">
        <v>71000</v>
      </c>
      <c r="B534" s="82" t="s">
        <v>236</v>
      </c>
      <c r="D534" s="38"/>
      <c r="E534" s="38"/>
      <c r="F534" s="38"/>
      <c r="G534" s="38"/>
    </row>
    <row r="535" spans="1:7" ht="30" x14ac:dyDescent="0.25">
      <c r="A535" s="61" t="s">
        <v>151</v>
      </c>
      <c r="B535" s="62" t="s">
        <v>961</v>
      </c>
      <c r="C535" s="467">
        <f>C451</f>
        <v>0</v>
      </c>
      <c r="D535" s="467"/>
      <c r="E535" s="467">
        <f>E451</f>
        <v>20500000</v>
      </c>
      <c r="F535" s="467">
        <f>F451</f>
        <v>25283333</v>
      </c>
      <c r="G535" s="467">
        <f>G451</f>
        <v>150000000</v>
      </c>
    </row>
    <row r="536" spans="1:7" ht="20.45" customHeight="1" x14ac:dyDescent="0.25">
      <c r="A536" s="47"/>
      <c r="B536" s="299" t="s">
        <v>7</v>
      </c>
      <c r="C536" s="520">
        <f t="shared" ref="C536:F536" si="82">SUM(C535)</f>
        <v>0</v>
      </c>
      <c r="D536" s="520"/>
      <c r="E536" s="520">
        <f t="shared" si="82"/>
        <v>20500000</v>
      </c>
      <c r="F536" s="520">
        <f t="shared" si="82"/>
        <v>25283333</v>
      </c>
      <c r="G536" s="520">
        <f t="shared" ref="G536" si="83">SUM(G535)</f>
        <v>150000000</v>
      </c>
    </row>
    <row r="537" spans="1:7" ht="15" customHeight="1" x14ac:dyDescent="0.25">
      <c r="A537" s="47"/>
      <c r="B537" s="47"/>
      <c r="D537" s="38"/>
      <c r="E537" s="38"/>
      <c r="F537" s="38"/>
      <c r="G537" s="38"/>
    </row>
    <row r="538" spans="1:7" x14ac:dyDescent="0.25">
      <c r="A538" s="47"/>
      <c r="B538" s="299" t="s">
        <v>73</v>
      </c>
      <c r="C538" s="520">
        <f>SUM(C491,C497,C513,C516,C521,C524,C529,C533,C536)</f>
        <v>23385482870.32</v>
      </c>
      <c r="D538" s="520"/>
      <c r="E538" s="520">
        <f t="shared" ref="E538:F538" si="84">SUM(E491,E497,E513,E516,E521,E524,E529,E533,E536)</f>
        <v>24037968078.32</v>
      </c>
      <c r="F538" s="520">
        <f t="shared" si="84"/>
        <v>54150731170</v>
      </c>
      <c r="G538" s="520">
        <f t="shared" ref="G538" si="85">SUM(G491,G497,G513,G516,G521,G524,G529,G533,G536)</f>
        <v>90141420266.800003</v>
      </c>
    </row>
    <row r="539" spans="1:7" x14ac:dyDescent="0.25">
      <c r="C539" s="527"/>
    </row>
    <row r="540" spans="1:7" x14ac:dyDescent="0.25">
      <c r="C540" s="528"/>
    </row>
    <row r="541" spans="1:7" x14ac:dyDescent="0.25">
      <c r="C541" s="528"/>
    </row>
    <row r="542" spans="1:7" x14ac:dyDescent="0.25">
      <c r="C542" s="528"/>
    </row>
    <row r="543" spans="1:7" x14ac:dyDescent="0.25">
      <c r="C543" s="528"/>
    </row>
    <row r="544" spans="1:7" x14ac:dyDescent="0.25">
      <c r="C544" s="528"/>
    </row>
    <row r="545" spans="3:3" x14ac:dyDescent="0.25">
      <c r="C545" s="528"/>
    </row>
    <row r="546" spans="3:3" x14ac:dyDescent="0.25">
      <c r="C546" s="528"/>
    </row>
    <row r="547" spans="3:3" x14ac:dyDescent="0.25">
      <c r="C547" s="528"/>
    </row>
    <row r="548" spans="3:3" x14ac:dyDescent="0.25">
      <c r="C548" s="528"/>
    </row>
    <row r="549" spans="3:3" x14ac:dyDescent="0.25">
      <c r="C549" s="528"/>
    </row>
    <row r="550" spans="3:3" x14ac:dyDescent="0.25">
      <c r="C550" s="528"/>
    </row>
    <row r="551" spans="3:3" x14ac:dyDescent="0.25">
      <c r="C551" s="528"/>
    </row>
    <row r="552" spans="3:3" x14ac:dyDescent="0.25">
      <c r="C552" s="528"/>
    </row>
    <row r="553" spans="3:3" x14ac:dyDescent="0.25">
      <c r="C553" s="528"/>
    </row>
    <row r="554" spans="3:3" x14ac:dyDescent="0.25">
      <c r="C554" s="528"/>
    </row>
    <row r="555" spans="3:3" x14ac:dyDescent="0.25">
      <c r="C555" s="528"/>
    </row>
    <row r="556" spans="3:3" x14ac:dyDescent="0.25">
      <c r="C556" s="528"/>
    </row>
    <row r="557" spans="3:3" x14ac:dyDescent="0.25">
      <c r="C557" s="528"/>
    </row>
    <row r="558" spans="3:3" x14ac:dyDescent="0.25">
      <c r="C558" s="528"/>
    </row>
    <row r="559" spans="3:3" x14ac:dyDescent="0.25">
      <c r="C559" s="528"/>
    </row>
    <row r="560" spans="3:3" x14ac:dyDescent="0.25">
      <c r="C560" s="528"/>
    </row>
    <row r="561" spans="3:3" x14ac:dyDescent="0.25">
      <c r="C561" s="528"/>
    </row>
    <row r="562" spans="3:3" x14ac:dyDescent="0.25">
      <c r="C562" s="528"/>
    </row>
    <row r="563" spans="3:3" x14ac:dyDescent="0.25">
      <c r="C563" s="528"/>
    </row>
    <row r="564" spans="3:3" x14ac:dyDescent="0.25">
      <c r="C564" s="528"/>
    </row>
    <row r="565" spans="3:3" x14ac:dyDescent="0.25">
      <c r="C565" s="528"/>
    </row>
    <row r="566" spans="3:3" x14ac:dyDescent="0.25">
      <c r="C566" s="528"/>
    </row>
    <row r="567" spans="3:3" x14ac:dyDescent="0.25">
      <c r="C567" s="528"/>
    </row>
    <row r="568" spans="3:3" x14ac:dyDescent="0.25">
      <c r="C568" s="528"/>
    </row>
    <row r="569" spans="3:3" x14ac:dyDescent="0.25">
      <c r="C569" s="528"/>
    </row>
    <row r="570" spans="3:3" x14ac:dyDescent="0.25">
      <c r="C570" s="528"/>
    </row>
    <row r="571" spans="3:3" x14ac:dyDescent="0.25">
      <c r="C571" s="528"/>
    </row>
    <row r="572" spans="3:3" x14ac:dyDescent="0.25">
      <c r="C572" s="528"/>
    </row>
    <row r="573" spans="3:3" x14ac:dyDescent="0.25">
      <c r="C573" s="528"/>
    </row>
    <row r="574" spans="3:3" x14ac:dyDescent="0.25">
      <c r="C574" s="528"/>
    </row>
    <row r="575" spans="3:3" x14ac:dyDescent="0.25">
      <c r="C575" s="528"/>
    </row>
    <row r="576" spans="3:3" x14ac:dyDescent="0.25">
      <c r="C576" s="528"/>
    </row>
    <row r="577" spans="3:3" x14ac:dyDescent="0.25">
      <c r="C577" s="528"/>
    </row>
    <row r="578" spans="3:3" x14ac:dyDescent="0.25">
      <c r="C578" s="528"/>
    </row>
    <row r="579" spans="3:3" x14ac:dyDescent="0.25">
      <c r="C579" s="528"/>
    </row>
    <row r="580" spans="3:3" x14ac:dyDescent="0.25">
      <c r="C580" s="528"/>
    </row>
    <row r="581" spans="3:3" x14ac:dyDescent="0.25">
      <c r="C581" s="528"/>
    </row>
    <row r="582" spans="3:3" x14ac:dyDescent="0.25">
      <c r="C582" s="528"/>
    </row>
    <row r="583" spans="3:3" x14ac:dyDescent="0.25">
      <c r="C583" s="528"/>
    </row>
    <row r="584" spans="3:3" x14ac:dyDescent="0.25">
      <c r="C584" s="528"/>
    </row>
    <row r="585" spans="3:3" x14ac:dyDescent="0.25">
      <c r="C585" s="528"/>
    </row>
    <row r="586" spans="3:3" x14ac:dyDescent="0.25">
      <c r="C586" s="528"/>
    </row>
    <row r="587" spans="3:3" x14ac:dyDescent="0.25">
      <c r="C587" s="528"/>
    </row>
    <row r="588" spans="3:3" x14ac:dyDescent="0.25">
      <c r="C588" s="528"/>
    </row>
    <row r="589" spans="3:3" x14ac:dyDescent="0.25">
      <c r="C589" s="528"/>
    </row>
    <row r="590" spans="3:3" x14ac:dyDescent="0.25">
      <c r="C590" s="528"/>
    </row>
    <row r="591" spans="3:3" x14ac:dyDescent="0.25">
      <c r="C591" s="528"/>
    </row>
    <row r="592" spans="3:3" x14ac:dyDescent="0.25">
      <c r="C592" s="528"/>
    </row>
    <row r="593" spans="3:3" x14ac:dyDescent="0.25">
      <c r="C593" s="528"/>
    </row>
    <row r="594" spans="3:3" x14ac:dyDescent="0.25">
      <c r="C594" s="528"/>
    </row>
    <row r="595" spans="3:3" x14ac:dyDescent="0.25">
      <c r="C595" s="528"/>
    </row>
    <row r="596" spans="3:3" x14ac:dyDescent="0.25">
      <c r="C596" s="528"/>
    </row>
    <row r="597" spans="3:3" x14ac:dyDescent="0.25">
      <c r="C597" s="528"/>
    </row>
    <row r="598" spans="3:3" x14ac:dyDescent="0.25">
      <c r="C598" s="528"/>
    </row>
    <row r="599" spans="3:3" x14ac:dyDescent="0.25">
      <c r="C599" s="528"/>
    </row>
    <row r="600" spans="3:3" x14ac:dyDescent="0.25">
      <c r="C600" s="528"/>
    </row>
    <row r="601" spans="3:3" x14ac:dyDescent="0.25">
      <c r="C601" s="528"/>
    </row>
    <row r="602" spans="3:3" x14ac:dyDescent="0.25">
      <c r="C602" s="528"/>
    </row>
    <row r="603" spans="3:3" x14ac:dyDescent="0.25">
      <c r="C603" s="528"/>
    </row>
    <row r="604" spans="3:3" x14ac:dyDescent="0.25">
      <c r="C604" s="528"/>
    </row>
    <row r="605" spans="3:3" x14ac:dyDescent="0.25">
      <c r="C605" s="528"/>
    </row>
    <row r="606" spans="3:3" x14ac:dyDescent="0.25">
      <c r="C606" s="528"/>
    </row>
    <row r="607" spans="3:3" x14ac:dyDescent="0.25">
      <c r="C607" s="528"/>
    </row>
    <row r="608" spans="3:3" x14ac:dyDescent="0.25">
      <c r="C608" s="528"/>
    </row>
    <row r="609" spans="3:3" x14ac:dyDescent="0.25">
      <c r="C609" s="528"/>
    </row>
    <row r="610" spans="3:3" x14ac:dyDescent="0.25">
      <c r="C610" s="528"/>
    </row>
    <row r="611" spans="3:3" x14ac:dyDescent="0.25">
      <c r="C611" s="528"/>
    </row>
    <row r="612" spans="3:3" x14ac:dyDescent="0.25">
      <c r="C612" s="528"/>
    </row>
    <row r="613" spans="3:3" x14ac:dyDescent="0.25">
      <c r="C613" s="528"/>
    </row>
    <row r="614" spans="3:3" x14ac:dyDescent="0.25">
      <c r="C614" s="528"/>
    </row>
    <row r="615" spans="3:3" x14ac:dyDescent="0.25">
      <c r="C615" s="528"/>
    </row>
    <row r="616" spans="3:3" x14ac:dyDescent="0.25">
      <c r="C616" s="528"/>
    </row>
    <row r="617" spans="3:3" x14ac:dyDescent="0.25">
      <c r="C617" s="528"/>
    </row>
    <row r="618" spans="3:3" x14ac:dyDescent="0.25">
      <c r="C618" s="528"/>
    </row>
    <row r="619" spans="3:3" x14ac:dyDescent="0.25">
      <c r="C619" s="528"/>
    </row>
    <row r="620" spans="3:3" x14ac:dyDescent="0.25">
      <c r="C620" s="528"/>
    </row>
    <row r="621" spans="3:3" x14ac:dyDescent="0.25">
      <c r="C621" s="528"/>
    </row>
    <row r="622" spans="3:3" x14ac:dyDescent="0.25">
      <c r="C622" s="528"/>
    </row>
    <row r="623" spans="3:3" x14ac:dyDescent="0.25">
      <c r="C623" s="528"/>
    </row>
    <row r="624" spans="3:3" x14ac:dyDescent="0.25">
      <c r="C624" s="528"/>
    </row>
    <row r="625" spans="3:3" x14ac:dyDescent="0.25">
      <c r="C625" s="528"/>
    </row>
    <row r="626" spans="3:3" x14ac:dyDescent="0.25">
      <c r="C626" s="528"/>
    </row>
    <row r="627" spans="3:3" x14ac:dyDescent="0.25">
      <c r="C627" s="528"/>
    </row>
    <row r="628" spans="3:3" x14ac:dyDescent="0.25">
      <c r="C628" s="528"/>
    </row>
    <row r="629" spans="3:3" x14ac:dyDescent="0.25">
      <c r="C629" s="528"/>
    </row>
    <row r="630" spans="3:3" x14ac:dyDescent="0.25">
      <c r="C630" s="528"/>
    </row>
    <row r="631" spans="3:3" x14ac:dyDescent="0.25">
      <c r="C631" s="528"/>
    </row>
    <row r="632" spans="3:3" x14ac:dyDescent="0.25">
      <c r="C632" s="528"/>
    </row>
    <row r="633" spans="3:3" x14ac:dyDescent="0.25">
      <c r="C633" s="528"/>
    </row>
    <row r="634" spans="3:3" x14ac:dyDescent="0.25">
      <c r="C634" s="528"/>
    </row>
    <row r="635" spans="3:3" x14ac:dyDescent="0.25">
      <c r="C635" s="528"/>
    </row>
    <row r="636" spans="3:3" x14ac:dyDescent="0.25">
      <c r="C636" s="528"/>
    </row>
    <row r="637" spans="3:3" x14ac:dyDescent="0.25">
      <c r="C637" s="528"/>
    </row>
    <row r="638" spans="3:3" x14ac:dyDescent="0.25">
      <c r="C638" s="528"/>
    </row>
    <row r="639" spans="3:3" x14ac:dyDescent="0.25">
      <c r="C639" s="528"/>
    </row>
    <row r="640" spans="3:3" x14ac:dyDescent="0.25">
      <c r="C640" s="528"/>
    </row>
    <row r="641" spans="3:3" x14ac:dyDescent="0.25">
      <c r="C641" s="528"/>
    </row>
    <row r="642" spans="3:3" x14ac:dyDescent="0.25">
      <c r="C642" s="528"/>
    </row>
    <row r="643" spans="3:3" x14ac:dyDescent="0.25">
      <c r="C643" s="528"/>
    </row>
    <row r="644" spans="3:3" x14ac:dyDescent="0.25">
      <c r="C644" s="528"/>
    </row>
    <row r="645" spans="3:3" x14ac:dyDescent="0.25">
      <c r="C645" s="528"/>
    </row>
    <row r="646" spans="3:3" x14ac:dyDescent="0.25">
      <c r="C646" s="528"/>
    </row>
    <row r="647" spans="3:3" x14ac:dyDescent="0.25">
      <c r="C647" s="528"/>
    </row>
    <row r="648" spans="3:3" x14ac:dyDescent="0.25">
      <c r="C648" s="528"/>
    </row>
    <row r="649" spans="3:3" x14ac:dyDescent="0.25">
      <c r="C649" s="528"/>
    </row>
    <row r="650" spans="3:3" x14ac:dyDescent="0.25">
      <c r="C650" s="528"/>
    </row>
    <row r="651" spans="3:3" x14ac:dyDescent="0.25">
      <c r="C651" s="528"/>
    </row>
    <row r="652" spans="3:3" x14ac:dyDescent="0.25">
      <c r="C652" s="528"/>
    </row>
    <row r="653" spans="3:3" x14ac:dyDescent="0.25">
      <c r="C653" s="528"/>
    </row>
    <row r="654" spans="3:3" x14ac:dyDescent="0.25">
      <c r="C654" s="528"/>
    </row>
    <row r="655" spans="3:3" x14ac:dyDescent="0.25">
      <c r="C655" s="528"/>
    </row>
    <row r="656" spans="3:3" x14ac:dyDescent="0.25">
      <c r="C656" s="528"/>
    </row>
    <row r="657" spans="3:3" x14ac:dyDescent="0.25">
      <c r="C657" s="528"/>
    </row>
    <row r="658" spans="3:3" x14ac:dyDescent="0.25">
      <c r="C658" s="528"/>
    </row>
    <row r="659" spans="3:3" x14ac:dyDescent="0.25">
      <c r="C659" s="528"/>
    </row>
    <row r="660" spans="3:3" x14ac:dyDescent="0.25">
      <c r="C660" s="528"/>
    </row>
    <row r="661" spans="3:3" x14ac:dyDescent="0.25">
      <c r="C661" s="528"/>
    </row>
    <row r="662" spans="3:3" x14ac:dyDescent="0.25">
      <c r="C662" s="528"/>
    </row>
    <row r="663" spans="3:3" x14ac:dyDescent="0.25">
      <c r="C663" s="528"/>
    </row>
    <row r="664" spans="3:3" x14ac:dyDescent="0.25">
      <c r="C664" s="528"/>
    </row>
    <row r="665" spans="3:3" x14ac:dyDescent="0.25">
      <c r="C665" s="528"/>
    </row>
    <row r="666" spans="3:3" x14ac:dyDescent="0.25">
      <c r="C666" s="528"/>
    </row>
    <row r="667" spans="3:3" x14ac:dyDescent="0.25">
      <c r="C667" s="528"/>
    </row>
    <row r="668" spans="3:3" x14ac:dyDescent="0.25">
      <c r="C668" s="528"/>
    </row>
    <row r="669" spans="3:3" x14ac:dyDescent="0.25">
      <c r="C669" s="528"/>
    </row>
    <row r="670" spans="3:3" x14ac:dyDescent="0.25">
      <c r="C670" s="528"/>
    </row>
    <row r="671" spans="3:3" x14ac:dyDescent="0.25">
      <c r="C671" s="528"/>
    </row>
    <row r="672" spans="3:3" x14ac:dyDescent="0.25">
      <c r="C672" s="528"/>
    </row>
    <row r="673" spans="3:3" x14ac:dyDescent="0.25">
      <c r="C673" s="528"/>
    </row>
    <row r="674" spans="3:3" x14ac:dyDescent="0.25">
      <c r="C674" s="528"/>
    </row>
    <row r="675" spans="3:3" x14ac:dyDescent="0.25">
      <c r="C675" s="528"/>
    </row>
    <row r="676" spans="3:3" x14ac:dyDescent="0.25">
      <c r="C676" s="528"/>
    </row>
    <row r="677" spans="3:3" x14ac:dyDescent="0.25">
      <c r="C677" s="528"/>
    </row>
    <row r="678" spans="3:3" x14ac:dyDescent="0.25">
      <c r="C678" s="528"/>
    </row>
    <row r="679" spans="3:3" x14ac:dyDescent="0.25">
      <c r="C679" s="528"/>
    </row>
    <row r="680" spans="3:3" x14ac:dyDescent="0.25">
      <c r="C680" s="528"/>
    </row>
    <row r="681" spans="3:3" x14ac:dyDescent="0.25">
      <c r="C681" s="528"/>
    </row>
    <row r="682" spans="3:3" x14ac:dyDescent="0.25">
      <c r="C682" s="528"/>
    </row>
    <row r="683" spans="3:3" x14ac:dyDescent="0.25">
      <c r="C683" s="528"/>
    </row>
    <row r="684" spans="3:3" x14ac:dyDescent="0.25">
      <c r="C684" s="528"/>
    </row>
    <row r="685" spans="3:3" x14ac:dyDescent="0.25">
      <c r="C685" s="528"/>
    </row>
    <row r="686" spans="3:3" x14ac:dyDescent="0.25">
      <c r="C686" s="528"/>
    </row>
    <row r="687" spans="3:3" x14ac:dyDescent="0.25">
      <c r="C687" s="528"/>
    </row>
    <row r="688" spans="3:3" x14ac:dyDescent="0.25">
      <c r="C688" s="528"/>
    </row>
    <row r="689" spans="3:3" x14ac:dyDescent="0.25">
      <c r="C689" s="528"/>
    </row>
    <row r="690" spans="3:3" x14ac:dyDescent="0.25">
      <c r="C690" s="528"/>
    </row>
    <row r="691" spans="3:3" x14ac:dyDescent="0.25">
      <c r="C691" s="528"/>
    </row>
    <row r="692" spans="3:3" x14ac:dyDescent="0.25">
      <c r="C692" s="528"/>
    </row>
    <row r="693" spans="3:3" x14ac:dyDescent="0.25">
      <c r="C693" s="528"/>
    </row>
    <row r="694" spans="3:3" x14ac:dyDescent="0.25">
      <c r="C694" s="528"/>
    </row>
    <row r="695" spans="3:3" x14ac:dyDescent="0.25">
      <c r="C695" s="528"/>
    </row>
    <row r="696" spans="3:3" x14ac:dyDescent="0.25">
      <c r="C696" s="528"/>
    </row>
    <row r="697" spans="3:3" x14ac:dyDescent="0.25">
      <c r="C697" s="528"/>
    </row>
    <row r="698" spans="3:3" x14ac:dyDescent="0.25">
      <c r="C698" s="528"/>
    </row>
    <row r="699" spans="3:3" x14ac:dyDescent="0.25">
      <c r="C699" s="528"/>
    </row>
    <row r="700" spans="3:3" x14ac:dyDescent="0.25">
      <c r="C700" s="528"/>
    </row>
    <row r="701" spans="3:3" x14ac:dyDescent="0.25">
      <c r="C701" s="528"/>
    </row>
    <row r="702" spans="3:3" x14ac:dyDescent="0.25">
      <c r="C702" s="528"/>
    </row>
    <row r="703" spans="3:3" x14ac:dyDescent="0.25">
      <c r="C703" s="528"/>
    </row>
    <row r="704" spans="3:3" x14ac:dyDescent="0.25">
      <c r="C704" s="528"/>
    </row>
    <row r="705" spans="3:3" x14ac:dyDescent="0.25">
      <c r="C705" s="528"/>
    </row>
    <row r="706" spans="3:3" x14ac:dyDescent="0.25">
      <c r="C706" s="528"/>
    </row>
    <row r="707" spans="3:3" x14ac:dyDescent="0.25">
      <c r="C707" s="528"/>
    </row>
    <row r="708" spans="3:3" x14ac:dyDescent="0.25">
      <c r="C708" s="528"/>
    </row>
    <row r="709" spans="3:3" x14ac:dyDescent="0.25">
      <c r="C709" s="528"/>
    </row>
    <row r="710" spans="3:3" x14ac:dyDescent="0.25">
      <c r="C710" s="528"/>
    </row>
    <row r="711" spans="3:3" x14ac:dyDescent="0.25">
      <c r="C711" s="528"/>
    </row>
    <row r="712" spans="3:3" x14ac:dyDescent="0.25">
      <c r="C712" s="528"/>
    </row>
    <row r="713" spans="3:3" x14ac:dyDescent="0.25">
      <c r="C713" s="528"/>
    </row>
    <row r="714" spans="3:3" x14ac:dyDescent="0.25">
      <c r="C714" s="528"/>
    </row>
    <row r="715" spans="3:3" x14ac:dyDescent="0.25">
      <c r="C715" s="528"/>
    </row>
    <row r="716" spans="3:3" x14ac:dyDescent="0.25">
      <c r="C716" s="528"/>
    </row>
    <row r="717" spans="3:3" x14ac:dyDescent="0.25">
      <c r="C717" s="528"/>
    </row>
    <row r="718" spans="3:3" x14ac:dyDescent="0.25">
      <c r="C718" s="528"/>
    </row>
    <row r="719" spans="3:3" x14ac:dyDescent="0.25">
      <c r="C719" s="528"/>
    </row>
    <row r="720" spans="3:3" x14ac:dyDescent="0.25">
      <c r="C720" s="528"/>
    </row>
    <row r="721" spans="3:3" x14ac:dyDescent="0.25">
      <c r="C721" s="528"/>
    </row>
    <row r="722" spans="3:3" x14ac:dyDescent="0.25">
      <c r="C722" s="528"/>
    </row>
    <row r="723" spans="3:3" x14ac:dyDescent="0.25">
      <c r="C723" s="528"/>
    </row>
    <row r="724" spans="3:3" x14ac:dyDescent="0.25">
      <c r="C724" s="528"/>
    </row>
    <row r="725" spans="3:3" x14ac:dyDescent="0.25">
      <c r="C725" s="528"/>
    </row>
    <row r="726" spans="3:3" x14ac:dyDescent="0.25">
      <c r="C726" s="528"/>
    </row>
    <row r="727" spans="3:3" x14ac:dyDescent="0.25">
      <c r="C727" s="528"/>
    </row>
    <row r="728" spans="3:3" x14ac:dyDescent="0.25">
      <c r="C728" s="528"/>
    </row>
    <row r="729" spans="3:3" x14ac:dyDescent="0.25">
      <c r="C729" s="528"/>
    </row>
    <row r="730" spans="3:3" x14ac:dyDescent="0.25">
      <c r="C730" s="528"/>
    </row>
    <row r="731" spans="3:3" x14ac:dyDescent="0.25">
      <c r="C731" s="528"/>
    </row>
    <row r="732" spans="3:3" x14ac:dyDescent="0.25">
      <c r="C732" s="528"/>
    </row>
    <row r="733" spans="3:3" x14ac:dyDescent="0.25">
      <c r="C733" s="528"/>
    </row>
    <row r="734" spans="3:3" x14ac:dyDescent="0.25">
      <c r="C734" s="528"/>
    </row>
    <row r="735" spans="3:3" x14ac:dyDescent="0.25">
      <c r="C735" s="528"/>
    </row>
    <row r="736" spans="3:3" x14ac:dyDescent="0.25">
      <c r="C736" s="528"/>
    </row>
    <row r="737" spans="3:3" x14ac:dyDescent="0.25">
      <c r="C737" s="528"/>
    </row>
    <row r="738" spans="3:3" x14ac:dyDescent="0.25">
      <c r="C738" s="528"/>
    </row>
    <row r="739" spans="3:3" x14ac:dyDescent="0.25">
      <c r="C739" s="528"/>
    </row>
    <row r="740" spans="3:3" x14ac:dyDescent="0.25">
      <c r="C740" s="528"/>
    </row>
    <row r="741" spans="3:3" x14ac:dyDescent="0.25">
      <c r="C741" s="528"/>
    </row>
    <row r="742" spans="3:3" x14ac:dyDescent="0.25">
      <c r="C742" s="528"/>
    </row>
    <row r="743" spans="3:3" x14ac:dyDescent="0.25">
      <c r="C743" s="528"/>
    </row>
    <row r="744" spans="3:3" x14ac:dyDescent="0.25">
      <c r="C744" s="528"/>
    </row>
    <row r="745" spans="3:3" x14ac:dyDescent="0.25">
      <c r="C745" s="528"/>
    </row>
    <row r="746" spans="3:3" x14ac:dyDescent="0.25">
      <c r="C746" s="528"/>
    </row>
    <row r="747" spans="3:3" x14ac:dyDescent="0.25">
      <c r="C747" s="528"/>
    </row>
    <row r="748" spans="3:3" x14ac:dyDescent="0.25">
      <c r="C748" s="528"/>
    </row>
    <row r="749" spans="3:3" x14ac:dyDescent="0.25">
      <c r="C749" s="528"/>
    </row>
    <row r="750" spans="3:3" x14ac:dyDescent="0.25">
      <c r="C750" s="528"/>
    </row>
    <row r="751" spans="3:3" x14ac:dyDescent="0.25">
      <c r="C751" s="528"/>
    </row>
    <row r="752" spans="3:3" x14ac:dyDescent="0.25">
      <c r="C752" s="528"/>
    </row>
    <row r="753" spans="3:3" x14ac:dyDescent="0.25">
      <c r="C753" s="528"/>
    </row>
    <row r="754" spans="3:3" x14ac:dyDescent="0.25">
      <c r="C754" s="528"/>
    </row>
    <row r="755" spans="3:3" x14ac:dyDescent="0.25">
      <c r="C755" s="528"/>
    </row>
    <row r="756" spans="3:3" x14ac:dyDescent="0.25">
      <c r="C756" s="528"/>
    </row>
    <row r="757" spans="3:3" x14ac:dyDescent="0.25">
      <c r="C757" s="528"/>
    </row>
    <row r="758" spans="3:3" x14ac:dyDescent="0.25">
      <c r="C758" s="528"/>
    </row>
    <row r="759" spans="3:3" x14ac:dyDescent="0.25">
      <c r="C759" s="528"/>
    </row>
    <row r="760" spans="3:3" x14ac:dyDescent="0.25">
      <c r="C760" s="528"/>
    </row>
    <row r="761" spans="3:3" x14ac:dyDescent="0.25">
      <c r="C761" s="528"/>
    </row>
    <row r="762" spans="3:3" x14ac:dyDescent="0.25">
      <c r="C762" s="528"/>
    </row>
    <row r="763" spans="3:3" x14ac:dyDescent="0.25">
      <c r="C763" s="528"/>
    </row>
    <row r="764" spans="3:3" x14ac:dyDescent="0.25">
      <c r="C764" s="528"/>
    </row>
    <row r="765" spans="3:3" x14ac:dyDescent="0.25">
      <c r="C765" s="528"/>
    </row>
    <row r="766" spans="3:3" x14ac:dyDescent="0.25">
      <c r="C766" s="528"/>
    </row>
    <row r="767" spans="3:3" x14ac:dyDescent="0.25">
      <c r="C767" s="528"/>
    </row>
    <row r="768" spans="3:3" x14ac:dyDescent="0.25">
      <c r="C768" s="528"/>
    </row>
    <row r="769" spans="3:3" x14ac:dyDescent="0.25">
      <c r="C769" s="528"/>
    </row>
    <row r="770" spans="3:3" x14ac:dyDescent="0.25">
      <c r="C770" s="528"/>
    </row>
    <row r="771" spans="3:3" x14ac:dyDescent="0.25">
      <c r="C771" s="528"/>
    </row>
    <row r="772" spans="3:3" x14ac:dyDescent="0.25">
      <c r="C772" s="528"/>
    </row>
    <row r="773" spans="3:3" x14ac:dyDescent="0.25">
      <c r="C773" s="528"/>
    </row>
    <row r="774" spans="3:3" x14ac:dyDescent="0.25">
      <c r="C774" s="528"/>
    </row>
    <row r="775" spans="3:3" x14ac:dyDescent="0.25">
      <c r="C775" s="528"/>
    </row>
    <row r="776" spans="3:3" x14ac:dyDescent="0.25">
      <c r="C776" s="528"/>
    </row>
    <row r="777" spans="3:3" x14ac:dyDescent="0.25">
      <c r="C777" s="528"/>
    </row>
    <row r="778" spans="3:3" x14ac:dyDescent="0.25">
      <c r="C778" s="528"/>
    </row>
    <row r="779" spans="3:3" x14ac:dyDescent="0.25">
      <c r="C779" s="528"/>
    </row>
    <row r="780" spans="3:3" x14ac:dyDescent="0.25">
      <c r="C780" s="528"/>
    </row>
    <row r="781" spans="3:3" x14ac:dyDescent="0.25">
      <c r="C781" s="528"/>
    </row>
    <row r="782" spans="3:3" x14ac:dyDescent="0.25">
      <c r="C782" s="528"/>
    </row>
    <row r="783" spans="3:3" x14ac:dyDescent="0.25">
      <c r="C783" s="528"/>
    </row>
    <row r="784" spans="3:3" x14ac:dyDescent="0.25">
      <c r="C784" s="528"/>
    </row>
    <row r="785" spans="3:3" x14ac:dyDescent="0.25">
      <c r="C785" s="528"/>
    </row>
    <row r="786" spans="3:3" x14ac:dyDescent="0.25">
      <c r="C786" s="528"/>
    </row>
    <row r="787" spans="3:3" x14ac:dyDescent="0.25">
      <c r="C787" s="528"/>
    </row>
    <row r="788" spans="3:3" x14ac:dyDescent="0.25">
      <c r="C788" s="528"/>
    </row>
    <row r="789" spans="3:3" x14ac:dyDescent="0.25">
      <c r="C789" s="528"/>
    </row>
    <row r="790" spans="3:3" x14ac:dyDescent="0.25">
      <c r="C790" s="528"/>
    </row>
    <row r="791" spans="3:3" x14ac:dyDescent="0.25">
      <c r="C791" s="528"/>
    </row>
    <row r="792" spans="3:3" x14ac:dyDescent="0.25">
      <c r="C792" s="528"/>
    </row>
    <row r="793" spans="3:3" x14ac:dyDescent="0.25">
      <c r="C793" s="528"/>
    </row>
    <row r="794" spans="3:3" x14ac:dyDescent="0.25">
      <c r="C794" s="528"/>
    </row>
    <row r="795" spans="3:3" x14ac:dyDescent="0.25">
      <c r="C795" s="528"/>
    </row>
    <row r="796" spans="3:3" x14ac:dyDescent="0.25">
      <c r="C796" s="528"/>
    </row>
    <row r="797" spans="3:3" x14ac:dyDescent="0.25">
      <c r="C797" s="528"/>
    </row>
    <row r="798" spans="3:3" x14ac:dyDescent="0.25">
      <c r="C798" s="528"/>
    </row>
    <row r="799" spans="3:3" x14ac:dyDescent="0.25">
      <c r="C799" s="528"/>
    </row>
    <row r="800" spans="3:3" x14ac:dyDescent="0.25">
      <c r="C800" s="528"/>
    </row>
    <row r="801" spans="3:3" x14ac:dyDescent="0.25">
      <c r="C801" s="528"/>
    </row>
    <row r="802" spans="3:3" x14ac:dyDescent="0.25">
      <c r="C802" s="528"/>
    </row>
    <row r="803" spans="3:3" x14ac:dyDescent="0.25">
      <c r="C803" s="528"/>
    </row>
    <row r="804" spans="3:3" x14ac:dyDescent="0.25">
      <c r="C804" s="528"/>
    </row>
    <row r="805" spans="3:3" x14ac:dyDescent="0.25">
      <c r="C805" s="528"/>
    </row>
    <row r="806" spans="3:3" x14ac:dyDescent="0.25">
      <c r="C806" s="528"/>
    </row>
    <row r="807" spans="3:3" x14ac:dyDescent="0.25">
      <c r="C807" s="528"/>
    </row>
    <row r="808" spans="3:3" x14ac:dyDescent="0.25">
      <c r="C808" s="528"/>
    </row>
    <row r="809" spans="3:3" x14ac:dyDescent="0.25">
      <c r="C809" s="528"/>
    </row>
    <row r="810" spans="3:3" x14ac:dyDescent="0.25">
      <c r="C810" s="528"/>
    </row>
    <row r="811" spans="3:3" x14ac:dyDescent="0.25">
      <c r="C811" s="528"/>
    </row>
    <row r="812" spans="3:3" x14ac:dyDescent="0.25">
      <c r="C812" s="528"/>
    </row>
    <row r="813" spans="3:3" x14ac:dyDescent="0.25">
      <c r="C813" s="528"/>
    </row>
    <row r="814" spans="3:3" x14ac:dyDescent="0.25">
      <c r="C814" s="528"/>
    </row>
    <row r="815" spans="3:3" x14ac:dyDescent="0.25">
      <c r="C815" s="528"/>
    </row>
    <row r="816" spans="3:3" x14ac:dyDescent="0.25">
      <c r="C816" s="528"/>
    </row>
    <row r="817" spans="3:3" x14ac:dyDescent="0.25">
      <c r="C817" s="528"/>
    </row>
    <row r="818" spans="3:3" x14ac:dyDescent="0.25">
      <c r="C818" s="528"/>
    </row>
    <row r="819" spans="3:3" x14ac:dyDescent="0.25">
      <c r="C819" s="528"/>
    </row>
    <row r="820" spans="3:3" x14ac:dyDescent="0.25">
      <c r="C820" s="528"/>
    </row>
    <row r="821" spans="3:3" x14ac:dyDescent="0.25">
      <c r="C821" s="528"/>
    </row>
    <row r="822" spans="3:3" x14ac:dyDescent="0.25">
      <c r="C822" s="528"/>
    </row>
    <row r="823" spans="3:3" x14ac:dyDescent="0.25">
      <c r="C823" s="528"/>
    </row>
    <row r="824" spans="3:3" x14ac:dyDescent="0.25">
      <c r="C824" s="528"/>
    </row>
    <row r="825" spans="3:3" x14ac:dyDescent="0.25">
      <c r="C825" s="528"/>
    </row>
    <row r="826" spans="3:3" x14ac:dyDescent="0.25">
      <c r="C826" s="528"/>
    </row>
    <row r="827" spans="3:3" x14ac:dyDescent="0.25">
      <c r="C827" s="528"/>
    </row>
    <row r="828" spans="3:3" x14ac:dyDescent="0.25">
      <c r="C828" s="528"/>
    </row>
    <row r="829" spans="3:3" x14ac:dyDescent="0.25">
      <c r="C829" s="528"/>
    </row>
    <row r="830" spans="3:3" x14ac:dyDescent="0.25">
      <c r="C830" s="528"/>
    </row>
    <row r="831" spans="3:3" x14ac:dyDescent="0.25">
      <c r="C831" s="528"/>
    </row>
    <row r="832" spans="3:3" x14ac:dyDescent="0.25">
      <c r="C832" s="528"/>
    </row>
    <row r="833" spans="3:3" x14ac:dyDescent="0.25">
      <c r="C833" s="528"/>
    </row>
    <row r="834" spans="3:3" x14ac:dyDescent="0.25">
      <c r="C834" s="528"/>
    </row>
    <row r="835" spans="3:3" x14ac:dyDescent="0.25">
      <c r="C835" s="528"/>
    </row>
    <row r="836" spans="3:3" x14ac:dyDescent="0.25">
      <c r="C836" s="528"/>
    </row>
    <row r="837" spans="3:3" x14ac:dyDescent="0.25">
      <c r="C837" s="528"/>
    </row>
    <row r="838" spans="3:3" x14ac:dyDescent="0.25">
      <c r="C838" s="528"/>
    </row>
    <row r="839" spans="3:3" x14ac:dyDescent="0.25">
      <c r="C839" s="528"/>
    </row>
    <row r="840" spans="3:3" x14ac:dyDescent="0.25">
      <c r="C840" s="528"/>
    </row>
    <row r="841" spans="3:3" x14ac:dyDescent="0.25">
      <c r="C841" s="528"/>
    </row>
    <row r="842" spans="3:3" x14ac:dyDescent="0.25">
      <c r="C842" s="528"/>
    </row>
    <row r="843" spans="3:3" x14ac:dyDescent="0.25">
      <c r="C843" s="528"/>
    </row>
    <row r="844" spans="3:3" x14ac:dyDescent="0.25">
      <c r="C844" s="528"/>
    </row>
    <row r="845" spans="3:3" x14ac:dyDescent="0.25">
      <c r="C845" s="528"/>
    </row>
    <row r="846" spans="3:3" x14ac:dyDescent="0.25">
      <c r="C846" s="528"/>
    </row>
    <row r="847" spans="3:3" x14ac:dyDescent="0.25">
      <c r="C847" s="528"/>
    </row>
    <row r="848" spans="3:3" x14ac:dyDescent="0.25">
      <c r="C848" s="528"/>
    </row>
    <row r="849" spans="3:3" x14ac:dyDescent="0.25">
      <c r="C849" s="528"/>
    </row>
    <row r="850" spans="3:3" x14ac:dyDescent="0.25">
      <c r="C850" s="528"/>
    </row>
    <row r="851" spans="3:3" x14ac:dyDescent="0.25">
      <c r="C851" s="528"/>
    </row>
    <row r="852" spans="3:3" x14ac:dyDescent="0.25">
      <c r="C852" s="528"/>
    </row>
    <row r="853" spans="3:3" x14ac:dyDescent="0.25">
      <c r="C853" s="528"/>
    </row>
    <row r="854" spans="3:3" x14ac:dyDescent="0.25">
      <c r="C854" s="528"/>
    </row>
    <row r="855" spans="3:3" x14ac:dyDescent="0.25">
      <c r="C855" s="528"/>
    </row>
    <row r="856" spans="3:3" x14ac:dyDescent="0.25">
      <c r="C856" s="528"/>
    </row>
    <row r="857" spans="3:3" x14ac:dyDescent="0.25">
      <c r="C857" s="528"/>
    </row>
    <row r="858" spans="3:3" x14ac:dyDescent="0.25">
      <c r="C858" s="528"/>
    </row>
    <row r="859" spans="3:3" x14ac:dyDescent="0.25">
      <c r="C859" s="528"/>
    </row>
    <row r="860" spans="3:3" x14ac:dyDescent="0.25">
      <c r="C860" s="528"/>
    </row>
    <row r="861" spans="3:3" x14ac:dyDescent="0.25">
      <c r="C861" s="528"/>
    </row>
    <row r="862" spans="3:3" x14ac:dyDescent="0.25">
      <c r="C862" s="528"/>
    </row>
    <row r="863" spans="3:3" x14ac:dyDescent="0.25">
      <c r="C863" s="528"/>
    </row>
    <row r="864" spans="3:3" x14ac:dyDescent="0.25">
      <c r="C864" s="528"/>
    </row>
    <row r="865" spans="3:3" x14ac:dyDescent="0.25">
      <c r="C865" s="528"/>
    </row>
    <row r="866" spans="3:3" x14ac:dyDescent="0.25">
      <c r="C866" s="528"/>
    </row>
    <row r="867" spans="3:3" x14ac:dyDescent="0.25">
      <c r="C867" s="528"/>
    </row>
    <row r="868" spans="3:3" x14ac:dyDescent="0.25">
      <c r="C868" s="528"/>
    </row>
    <row r="869" spans="3:3" x14ac:dyDescent="0.25">
      <c r="C869" s="528"/>
    </row>
    <row r="870" spans="3:3" x14ac:dyDescent="0.25">
      <c r="C870" s="528"/>
    </row>
    <row r="871" spans="3:3" x14ac:dyDescent="0.25">
      <c r="C871" s="528"/>
    </row>
    <row r="872" spans="3:3" x14ac:dyDescent="0.25">
      <c r="C872" s="528"/>
    </row>
    <row r="873" spans="3:3" x14ac:dyDescent="0.25">
      <c r="C873" s="528"/>
    </row>
    <row r="874" spans="3:3" x14ac:dyDescent="0.25">
      <c r="C874" s="528"/>
    </row>
    <row r="875" spans="3:3" x14ac:dyDescent="0.25">
      <c r="C875" s="528"/>
    </row>
    <row r="876" spans="3:3" x14ac:dyDescent="0.25">
      <c r="C876" s="528"/>
    </row>
    <row r="877" spans="3:3" x14ac:dyDescent="0.25">
      <c r="C877" s="528"/>
    </row>
    <row r="878" spans="3:3" x14ac:dyDescent="0.25">
      <c r="C878" s="528"/>
    </row>
    <row r="879" spans="3:3" x14ac:dyDescent="0.25">
      <c r="C879" s="528"/>
    </row>
    <row r="880" spans="3:3" x14ac:dyDescent="0.25">
      <c r="C880" s="528"/>
    </row>
    <row r="881" spans="3:3" x14ac:dyDescent="0.25">
      <c r="C881" s="528"/>
    </row>
    <row r="882" spans="3:3" x14ac:dyDescent="0.25">
      <c r="C882" s="528"/>
    </row>
    <row r="883" spans="3:3" x14ac:dyDescent="0.25">
      <c r="C883" s="528"/>
    </row>
    <row r="884" spans="3:3" x14ac:dyDescent="0.25">
      <c r="C884" s="528"/>
    </row>
    <row r="885" spans="3:3" x14ac:dyDescent="0.25">
      <c r="C885" s="528"/>
    </row>
    <row r="886" spans="3:3" x14ac:dyDescent="0.25">
      <c r="C886" s="528"/>
    </row>
    <row r="887" spans="3:3" x14ac:dyDescent="0.25">
      <c r="C887" s="528"/>
    </row>
    <row r="888" spans="3:3" x14ac:dyDescent="0.25">
      <c r="C888" s="528"/>
    </row>
    <row r="889" spans="3:3" x14ac:dyDescent="0.25">
      <c r="C889" s="528"/>
    </row>
    <row r="890" spans="3:3" x14ac:dyDescent="0.25">
      <c r="C890" s="528"/>
    </row>
    <row r="891" spans="3:3" x14ac:dyDescent="0.25">
      <c r="C891" s="528"/>
    </row>
    <row r="892" spans="3:3" x14ac:dyDescent="0.25">
      <c r="C892" s="528"/>
    </row>
    <row r="893" spans="3:3" x14ac:dyDescent="0.25">
      <c r="C893" s="528"/>
    </row>
    <row r="894" spans="3:3" x14ac:dyDescent="0.25">
      <c r="C894" s="528"/>
    </row>
    <row r="895" spans="3:3" x14ac:dyDescent="0.25">
      <c r="C895" s="528"/>
    </row>
    <row r="896" spans="3:3" x14ac:dyDescent="0.25">
      <c r="C896" s="528"/>
    </row>
    <row r="897" spans="3:3" x14ac:dyDescent="0.25">
      <c r="C897" s="528"/>
    </row>
    <row r="898" spans="3:3" x14ac:dyDescent="0.25">
      <c r="C898" s="528"/>
    </row>
    <row r="899" spans="3:3" x14ac:dyDescent="0.25">
      <c r="C899" s="528"/>
    </row>
    <row r="900" spans="3:3" x14ac:dyDescent="0.25">
      <c r="C900" s="528"/>
    </row>
    <row r="901" spans="3:3" x14ac:dyDescent="0.25">
      <c r="C901" s="528"/>
    </row>
    <row r="902" spans="3:3" x14ac:dyDescent="0.25">
      <c r="C902" s="528"/>
    </row>
    <row r="903" spans="3:3" x14ac:dyDescent="0.25">
      <c r="C903" s="528"/>
    </row>
    <row r="904" spans="3:3" x14ac:dyDescent="0.25">
      <c r="C904" s="528"/>
    </row>
    <row r="905" spans="3:3" x14ac:dyDescent="0.25">
      <c r="C905" s="528"/>
    </row>
    <row r="906" spans="3:3" x14ac:dyDescent="0.25">
      <c r="C906" s="528"/>
    </row>
    <row r="907" spans="3:3" x14ac:dyDescent="0.25">
      <c r="C907" s="528"/>
    </row>
    <row r="908" spans="3:3" x14ac:dyDescent="0.25">
      <c r="C908" s="528"/>
    </row>
    <row r="909" spans="3:3" x14ac:dyDescent="0.25">
      <c r="C909" s="528"/>
    </row>
    <row r="910" spans="3:3" x14ac:dyDescent="0.25">
      <c r="C910" s="528"/>
    </row>
    <row r="911" spans="3:3" x14ac:dyDescent="0.25">
      <c r="C911" s="528"/>
    </row>
    <row r="912" spans="3:3" x14ac:dyDescent="0.25">
      <c r="C912" s="528"/>
    </row>
    <row r="913" spans="3:3" x14ac:dyDescent="0.25">
      <c r="C913" s="528"/>
    </row>
    <row r="914" spans="3:3" x14ac:dyDescent="0.25">
      <c r="C914" s="528"/>
    </row>
    <row r="915" spans="3:3" x14ac:dyDescent="0.25">
      <c r="C915" s="528"/>
    </row>
    <row r="916" spans="3:3" x14ac:dyDescent="0.25">
      <c r="C916" s="528"/>
    </row>
    <row r="917" spans="3:3" x14ac:dyDescent="0.25">
      <c r="C917" s="528"/>
    </row>
    <row r="918" spans="3:3" x14ac:dyDescent="0.25">
      <c r="C918" s="528"/>
    </row>
    <row r="919" spans="3:3" x14ac:dyDescent="0.25">
      <c r="C919" s="528"/>
    </row>
    <row r="920" spans="3:3" x14ac:dyDescent="0.25">
      <c r="C920" s="528"/>
    </row>
    <row r="921" spans="3:3" x14ac:dyDescent="0.25">
      <c r="C921" s="528"/>
    </row>
    <row r="922" spans="3:3" x14ac:dyDescent="0.25">
      <c r="C922" s="528"/>
    </row>
    <row r="923" spans="3:3" x14ac:dyDescent="0.25">
      <c r="C923" s="528"/>
    </row>
    <row r="924" spans="3:3" x14ac:dyDescent="0.25">
      <c r="C924" s="528"/>
    </row>
    <row r="925" spans="3:3" x14ac:dyDescent="0.25">
      <c r="C925" s="528"/>
    </row>
    <row r="926" spans="3:3" x14ac:dyDescent="0.25">
      <c r="C926" s="528"/>
    </row>
    <row r="927" spans="3:3" x14ac:dyDescent="0.25">
      <c r="C927" s="528"/>
    </row>
    <row r="928" spans="3:3" x14ac:dyDescent="0.25">
      <c r="C928" s="528"/>
    </row>
    <row r="929" spans="3:3" x14ac:dyDescent="0.25">
      <c r="C929" s="528"/>
    </row>
    <row r="930" spans="3:3" x14ac:dyDescent="0.25">
      <c r="C930" s="528"/>
    </row>
    <row r="931" spans="3:3" x14ac:dyDescent="0.25">
      <c r="C931" s="528"/>
    </row>
    <row r="932" spans="3:3" x14ac:dyDescent="0.25">
      <c r="C932" s="528"/>
    </row>
    <row r="933" spans="3:3" x14ac:dyDescent="0.25">
      <c r="C933" s="528"/>
    </row>
    <row r="934" spans="3:3" x14ac:dyDescent="0.25">
      <c r="C934" s="528"/>
    </row>
    <row r="935" spans="3:3" x14ac:dyDescent="0.25">
      <c r="C935" s="528"/>
    </row>
    <row r="936" spans="3:3" x14ac:dyDescent="0.25">
      <c r="C936" s="528"/>
    </row>
    <row r="937" spans="3:3" x14ac:dyDescent="0.25">
      <c r="C937" s="528"/>
    </row>
    <row r="938" spans="3:3" x14ac:dyDescent="0.25">
      <c r="C938" s="528"/>
    </row>
    <row r="939" spans="3:3" x14ac:dyDescent="0.25">
      <c r="C939" s="528"/>
    </row>
    <row r="940" spans="3:3" x14ac:dyDescent="0.25">
      <c r="C940" s="528"/>
    </row>
    <row r="941" spans="3:3" x14ac:dyDescent="0.25">
      <c r="C941" s="528"/>
    </row>
    <row r="942" spans="3:3" x14ac:dyDescent="0.25">
      <c r="C942" s="528"/>
    </row>
    <row r="943" spans="3:3" x14ac:dyDescent="0.25">
      <c r="C943" s="528"/>
    </row>
    <row r="944" spans="3:3" x14ac:dyDescent="0.25">
      <c r="C944" s="528"/>
    </row>
    <row r="945" spans="3:3" x14ac:dyDescent="0.25">
      <c r="C945" s="528"/>
    </row>
    <row r="946" spans="3:3" x14ac:dyDescent="0.25">
      <c r="C946" s="528"/>
    </row>
    <row r="947" spans="3:3" x14ac:dyDescent="0.25">
      <c r="C947" s="528"/>
    </row>
    <row r="948" spans="3:3" x14ac:dyDescent="0.25">
      <c r="C948" s="528"/>
    </row>
    <row r="949" spans="3:3" x14ac:dyDescent="0.25">
      <c r="C949" s="528"/>
    </row>
    <row r="950" spans="3:3" x14ac:dyDescent="0.25">
      <c r="C950" s="528"/>
    </row>
    <row r="951" spans="3:3" x14ac:dyDescent="0.25">
      <c r="C951" s="528"/>
    </row>
    <row r="952" spans="3:3" x14ac:dyDescent="0.25">
      <c r="C952" s="528"/>
    </row>
    <row r="953" spans="3:3" x14ac:dyDescent="0.25">
      <c r="C953" s="528"/>
    </row>
    <row r="954" spans="3:3" x14ac:dyDescent="0.25">
      <c r="C954" s="528"/>
    </row>
    <row r="955" spans="3:3" x14ac:dyDescent="0.25">
      <c r="C955" s="528"/>
    </row>
    <row r="956" spans="3:3" x14ac:dyDescent="0.25">
      <c r="C956" s="528"/>
    </row>
    <row r="957" spans="3:3" x14ac:dyDescent="0.25">
      <c r="C957" s="528"/>
    </row>
    <row r="958" spans="3:3" x14ac:dyDescent="0.25">
      <c r="C958" s="528"/>
    </row>
    <row r="959" spans="3:3" x14ac:dyDescent="0.25">
      <c r="C959" s="528"/>
    </row>
    <row r="960" spans="3:3" x14ac:dyDescent="0.25">
      <c r="C960" s="528"/>
    </row>
    <row r="961" spans="3:3" x14ac:dyDescent="0.25">
      <c r="C961" s="528"/>
    </row>
    <row r="962" spans="3:3" x14ac:dyDescent="0.25">
      <c r="C962" s="528"/>
    </row>
    <row r="963" spans="3:3" x14ac:dyDescent="0.25">
      <c r="C963" s="528"/>
    </row>
    <row r="964" spans="3:3" x14ac:dyDescent="0.25">
      <c r="C964" s="528"/>
    </row>
    <row r="965" spans="3:3" x14ac:dyDescent="0.25">
      <c r="C965" s="528"/>
    </row>
    <row r="966" spans="3:3" x14ac:dyDescent="0.25">
      <c r="C966" s="528"/>
    </row>
    <row r="967" spans="3:3" x14ac:dyDescent="0.25">
      <c r="C967" s="528"/>
    </row>
    <row r="968" spans="3:3" x14ac:dyDescent="0.25">
      <c r="C968" s="528"/>
    </row>
    <row r="969" spans="3:3" x14ac:dyDescent="0.25">
      <c r="C969" s="528"/>
    </row>
    <row r="970" spans="3:3" x14ac:dyDescent="0.25">
      <c r="C970" s="528"/>
    </row>
    <row r="971" spans="3:3" x14ac:dyDescent="0.25">
      <c r="C971" s="528"/>
    </row>
    <row r="972" spans="3:3" x14ac:dyDescent="0.25">
      <c r="C972" s="528"/>
    </row>
    <row r="973" spans="3:3" x14ac:dyDescent="0.25">
      <c r="C973" s="528"/>
    </row>
    <row r="974" spans="3:3" x14ac:dyDescent="0.25">
      <c r="C974" s="528"/>
    </row>
    <row r="975" spans="3:3" x14ac:dyDescent="0.25">
      <c r="C975" s="528"/>
    </row>
    <row r="976" spans="3:3" x14ac:dyDescent="0.25">
      <c r="C976" s="528"/>
    </row>
    <row r="977" spans="3:3" x14ac:dyDescent="0.25">
      <c r="C977" s="528"/>
    </row>
    <row r="978" spans="3:3" x14ac:dyDescent="0.25">
      <c r="C978" s="528"/>
    </row>
    <row r="979" spans="3:3" x14ac:dyDescent="0.25">
      <c r="C979" s="528"/>
    </row>
    <row r="980" spans="3:3" x14ac:dyDescent="0.25">
      <c r="C980" s="528"/>
    </row>
    <row r="981" spans="3:3" x14ac:dyDescent="0.25">
      <c r="C981" s="528"/>
    </row>
    <row r="982" spans="3:3" x14ac:dyDescent="0.25">
      <c r="C982" s="528"/>
    </row>
    <row r="983" spans="3:3" x14ac:dyDescent="0.25">
      <c r="C983" s="528"/>
    </row>
    <row r="984" spans="3:3" x14ac:dyDescent="0.25">
      <c r="C984" s="528"/>
    </row>
    <row r="985" spans="3:3" x14ac:dyDescent="0.25">
      <c r="C985" s="528"/>
    </row>
    <row r="986" spans="3:3" x14ac:dyDescent="0.25">
      <c r="C986" s="528"/>
    </row>
    <row r="987" spans="3:3" x14ac:dyDescent="0.25">
      <c r="C987" s="528"/>
    </row>
    <row r="988" spans="3:3" x14ac:dyDescent="0.25">
      <c r="C988" s="528"/>
    </row>
    <row r="989" spans="3:3" x14ac:dyDescent="0.25">
      <c r="C989" s="528"/>
    </row>
    <row r="990" spans="3:3" x14ac:dyDescent="0.25">
      <c r="C990" s="528"/>
    </row>
    <row r="991" spans="3:3" x14ac:dyDescent="0.25">
      <c r="C991" s="528"/>
    </row>
    <row r="992" spans="3:3" x14ac:dyDescent="0.25">
      <c r="C992" s="528"/>
    </row>
    <row r="993" spans="3:3" x14ac:dyDescent="0.25">
      <c r="C993" s="528"/>
    </row>
    <row r="994" spans="3:3" x14ac:dyDescent="0.25">
      <c r="C994" s="528"/>
    </row>
    <row r="995" spans="3:3" x14ac:dyDescent="0.25">
      <c r="C995" s="528"/>
    </row>
    <row r="996" spans="3:3" x14ac:dyDescent="0.25">
      <c r="C996" s="528"/>
    </row>
    <row r="997" spans="3:3" x14ac:dyDescent="0.25">
      <c r="C997" s="528"/>
    </row>
    <row r="998" spans="3:3" x14ac:dyDescent="0.25">
      <c r="C998" s="528"/>
    </row>
    <row r="999" spans="3:3" x14ac:dyDescent="0.25">
      <c r="C999" s="528"/>
    </row>
    <row r="1000" spans="3:3" x14ac:dyDescent="0.25">
      <c r="C1000" s="528"/>
    </row>
    <row r="1001" spans="3:3" x14ac:dyDescent="0.25">
      <c r="C1001" s="528"/>
    </row>
    <row r="1002" spans="3:3" x14ac:dyDescent="0.25">
      <c r="C1002" s="528"/>
    </row>
    <row r="1003" spans="3:3" x14ac:dyDescent="0.25">
      <c r="C1003" s="528"/>
    </row>
    <row r="1004" spans="3:3" x14ac:dyDescent="0.25">
      <c r="C1004" s="528"/>
    </row>
    <row r="1005" spans="3:3" x14ac:dyDescent="0.25">
      <c r="C1005" s="528"/>
    </row>
    <row r="1006" spans="3:3" x14ac:dyDescent="0.25">
      <c r="C1006" s="528"/>
    </row>
    <row r="1007" spans="3:3" x14ac:dyDescent="0.25">
      <c r="C1007" s="528"/>
    </row>
    <row r="1008" spans="3:3" x14ac:dyDescent="0.25">
      <c r="C1008" s="528"/>
    </row>
    <row r="1009" spans="3:3" x14ac:dyDescent="0.25">
      <c r="C1009" s="528"/>
    </row>
    <row r="1010" spans="3:3" x14ac:dyDescent="0.25">
      <c r="C1010" s="528"/>
    </row>
    <row r="1011" spans="3:3" x14ac:dyDescent="0.25">
      <c r="C1011" s="528"/>
    </row>
    <row r="1012" spans="3:3" x14ac:dyDescent="0.25">
      <c r="C1012" s="528"/>
    </row>
    <row r="1013" spans="3:3" x14ac:dyDescent="0.25">
      <c r="C1013" s="528"/>
    </row>
    <row r="1014" spans="3:3" x14ac:dyDescent="0.25">
      <c r="C1014" s="528"/>
    </row>
    <row r="1015" spans="3:3" x14ac:dyDescent="0.25">
      <c r="C1015" s="528"/>
    </row>
    <row r="1016" spans="3:3" x14ac:dyDescent="0.25">
      <c r="C1016" s="528"/>
    </row>
    <row r="1017" spans="3:3" x14ac:dyDescent="0.25">
      <c r="C1017" s="528"/>
    </row>
    <row r="1018" spans="3:3" x14ac:dyDescent="0.25">
      <c r="C1018" s="528"/>
    </row>
    <row r="1019" spans="3:3" x14ac:dyDescent="0.25">
      <c r="C1019" s="528"/>
    </row>
    <row r="1020" spans="3:3" x14ac:dyDescent="0.25">
      <c r="C1020" s="528"/>
    </row>
    <row r="1021" spans="3:3" x14ac:dyDescent="0.25">
      <c r="C1021" s="528"/>
    </row>
    <row r="1022" spans="3:3" x14ac:dyDescent="0.25">
      <c r="C1022" s="528"/>
    </row>
    <row r="1023" spans="3:3" x14ac:dyDescent="0.25">
      <c r="C1023" s="528"/>
    </row>
    <row r="1024" spans="3:3" x14ac:dyDescent="0.25">
      <c r="C1024" s="528"/>
    </row>
    <row r="1025" spans="3:3" x14ac:dyDescent="0.25">
      <c r="C1025" s="528"/>
    </row>
    <row r="1026" spans="3:3" x14ac:dyDescent="0.25">
      <c r="C1026" s="528"/>
    </row>
    <row r="1027" spans="3:3" x14ac:dyDescent="0.25">
      <c r="C1027" s="528"/>
    </row>
    <row r="1028" spans="3:3" x14ac:dyDescent="0.25">
      <c r="C1028" s="528"/>
    </row>
    <row r="1029" spans="3:3" x14ac:dyDescent="0.25">
      <c r="C1029" s="528"/>
    </row>
    <row r="1030" spans="3:3" x14ac:dyDescent="0.25">
      <c r="C1030" s="528"/>
    </row>
    <row r="1031" spans="3:3" x14ac:dyDescent="0.25">
      <c r="C1031" s="528"/>
    </row>
    <row r="1032" spans="3:3" x14ac:dyDescent="0.25">
      <c r="C1032" s="528"/>
    </row>
    <row r="1033" spans="3:3" x14ac:dyDescent="0.25">
      <c r="C1033" s="528"/>
    </row>
    <row r="1034" spans="3:3" x14ac:dyDescent="0.25">
      <c r="C1034" s="528"/>
    </row>
    <row r="1035" spans="3:3" x14ac:dyDescent="0.25">
      <c r="C1035" s="528"/>
    </row>
    <row r="1036" spans="3:3" x14ac:dyDescent="0.25">
      <c r="C1036" s="528"/>
    </row>
    <row r="1037" spans="3:3" x14ac:dyDescent="0.25">
      <c r="C1037" s="528"/>
    </row>
    <row r="1038" spans="3:3" x14ac:dyDescent="0.25">
      <c r="C1038" s="528"/>
    </row>
    <row r="1039" spans="3:3" x14ac:dyDescent="0.25">
      <c r="C1039" s="528"/>
    </row>
    <row r="1040" spans="3:3" x14ac:dyDescent="0.25">
      <c r="C1040" s="528"/>
    </row>
    <row r="1041" spans="3:3" x14ac:dyDescent="0.25">
      <c r="C1041" s="528"/>
    </row>
    <row r="1042" spans="3:3" x14ac:dyDescent="0.25">
      <c r="C1042" s="528"/>
    </row>
    <row r="1043" spans="3:3" x14ac:dyDescent="0.25">
      <c r="C1043" s="528"/>
    </row>
    <row r="1044" spans="3:3" x14ac:dyDescent="0.25">
      <c r="C1044" s="528"/>
    </row>
    <row r="1045" spans="3:3" x14ac:dyDescent="0.25">
      <c r="C1045" s="528"/>
    </row>
    <row r="1046" spans="3:3" x14ac:dyDescent="0.25">
      <c r="C1046" s="528"/>
    </row>
    <row r="1047" spans="3:3" x14ac:dyDescent="0.25">
      <c r="C1047" s="528"/>
    </row>
    <row r="1048" spans="3:3" x14ac:dyDescent="0.25">
      <c r="C1048" s="528"/>
    </row>
    <row r="1049" spans="3:3" x14ac:dyDescent="0.25">
      <c r="C1049" s="528"/>
    </row>
    <row r="1050" spans="3:3" x14ac:dyDescent="0.25">
      <c r="C1050" s="528"/>
    </row>
    <row r="1051" spans="3:3" x14ac:dyDescent="0.25">
      <c r="C1051" s="528"/>
    </row>
    <row r="1052" spans="3:3" x14ac:dyDescent="0.25">
      <c r="C1052" s="528"/>
    </row>
    <row r="1053" spans="3:3" x14ac:dyDescent="0.25">
      <c r="C1053" s="528"/>
    </row>
    <row r="1054" spans="3:3" x14ac:dyDescent="0.25">
      <c r="C1054" s="528"/>
    </row>
    <row r="1055" spans="3:3" x14ac:dyDescent="0.25">
      <c r="C1055" s="528"/>
    </row>
    <row r="1056" spans="3:3" x14ac:dyDescent="0.25">
      <c r="C1056" s="528"/>
    </row>
    <row r="1057" spans="3:3" x14ac:dyDescent="0.25">
      <c r="C1057" s="528"/>
    </row>
    <row r="1058" spans="3:3" x14ac:dyDescent="0.25">
      <c r="C1058" s="528"/>
    </row>
    <row r="1059" spans="3:3" x14ac:dyDescent="0.25">
      <c r="C1059" s="528"/>
    </row>
    <row r="1060" spans="3:3" x14ac:dyDescent="0.25">
      <c r="C1060" s="528"/>
    </row>
    <row r="1061" spans="3:3" x14ac:dyDescent="0.25">
      <c r="C1061" s="528"/>
    </row>
    <row r="1062" spans="3:3" x14ac:dyDescent="0.25">
      <c r="C1062" s="528"/>
    </row>
    <row r="1063" spans="3:3" x14ac:dyDescent="0.25">
      <c r="C1063" s="528"/>
    </row>
    <row r="1064" spans="3:3" x14ac:dyDescent="0.25">
      <c r="C1064" s="528"/>
    </row>
    <row r="1065" spans="3:3" x14ac:dyDescent="0.25">
      <c r="C1065" s="528"/>
    </row>
    <row r="1066" spans="3:3" x14ac:dyDescent="0.25">
      <c r="C1066" s="528"/>
    </row>
    <row r="1067" spans="3:3" x14ac:dyDescent="0.25">
      <c r="C1067" s="528"/>
    </row>
    <row r="1068" spans="3:3" x14ac:dyDescent="0.25">
      <c r="C1068" s="528"/>
    </row>
    <row r="1069" spans="3:3" x14ac:dyDescent="0.25">
      <c r="C1069" s="528"/>
    </row>
    <row r="1070" spans="3:3" x14ac:dyDescent="0.25">
      <c r="C1070" s="528"/>
    </row>
    <row r="1071" spans="3:3" x14ac:dyDescent="0.25">
      <c r="C1071" s="528"/>
    </row>
    <row r="1072" spans="3:3" x14ac:dyDescent="0.25">
      <c r="C1072" s="528"/>
    </row>
    <row r="1073" spans="3:3" x14ac:dyDescent="0.25">
      <c r="C1073" s="528"/>
    </row>
    <row r="1074" spans="3:3" x14ac:dyDescent="0.25">
      <c r="C1074" s="528"/>
    </row>
    <row r="1075" spans="3:3" x14ac:dyDescent="0.25">
      <c r="C1075" s="528"/>
    </row>
    <row r="1076" spans="3:3" x14ac:dyDescent="0.25">
      <c r="C1076" s="528"/>
    </row>
    <row r="1077" spans="3:3" x14ac:dyDescent="0.25">
      <c r="C1077" s="528"/>
    </row>
  </sheetData>
  <mergeCells count="9">
    <mergeCell ref="A479:G479"/>
    <mergeCell ref="A480:G480"/>
    <mergeCell ref="A484:G484"/>
    <mergeCell ref="A464:C464"/>
    <mergeCell ref="A1:G1"/>
    <mergeCell ref="A2:G2"/>
    <mergeCell ref="A417:G417"/>
    <mergeCell ref="A418:G418"/>
    <mergeCell ref="A422:G422"/>
  </mergeCells>
  <dataValidations count="1">
    <dataValidation allowBlank="1" showInputMessage="1" showErrorMessage="1" prompt="MDAs Submission" sqref="C3:G4 C460:G461 C481:G482 C419:G420"/>
  </dataValidations>
  <pageMargins left="1.2" right="0.7" top="0.5" bottom="0.5" header="0.3" footer="0.3"/>
  <pageSetup scale="70" fitToWidth="0" fitToHeight="0" orientation="landscape" r:id="rId1"/>
  <rowBreaks count="40" manualBreakCount="40">
    <brk id="19" max="16383" man="1"/>
    <brk id="29" max="16383" man="1"/>
    <brk id="42" max="5" man="1"/>
    <brk id="55" max="5" man="1"/>
    <brk id="68" max="16383" man="1"/>
    <brk id="81" max="16383" man="1"/>
    <brk id="93" max="16383" man="1"/>
    <brk id="105" max="16383" man="1"/>
    <brk id="117" max="16383" man="1"/>
    <brk id="131" max="16383" man="1"/>
    <brk id="144" max="16383" man="1"/>
    <brk id="157" max="5" man="1"/>
    <brk id="170" max="16383" man="1"/>
    <brk id="184" max="16383" man="1"/>
    <brk id="197" max="16383" man="1"/>
    <brk id="210" max="16383" man="1"/>
    <brk id="220" max="16383" man="1"/>
    <brk id="234" max="16383" man="1"/>
    <brk id="248" max="16383" man="1"/>
    <brk id="261" max="16383" man="1"/>
    <brk id="271" max="16383" man="1"/>
    <brk id="281" max="16383" man="1"/>
    <brk id="291" max="16383" man="1"/>
    <brk id="302" max="16383" man="1"/>
    <brk id="313" max="16383" man="1"/>
    <brk id="324" max="16383" man="1"/>
    <brk id="335" max="16383" man="1"/>
    <brk id="345" max="16383" man="1"/>
    <brk id="358" max="16383" man="1"/>
    <brk id="371" max="16383" man="1"/>
    <brk id="384" max="16383" man="1"/>
    <brk id="395" max="16383" man="1"/>
    <brk id="406" max="16383" man="1"/>
    <brk id="416" max="16383" man="1"/>
    <brk id="445" max="5" man="1"/>
    <brk id="457" max="5" man="1"/>
    <brk id="459" max="16383" man="1"/>
    <brk id="475" max="16383" man="1"/>
    <brk id="478" max="16383" man="1"/>
    <brk id="51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topLeftCell="A43" zoomScale="80" zoomScaleSheetLayoutView="80" workbookViewId="0">
      <selection activeCell="C49" sqref="C49"/>
    </sheetView>
  </sheetViews>
  <sheetFormatPr defaultRowHeight="18.75" x14ac:dyDescent="0.25"/>
  <cols>
    <col min="1" max="1" width="12.85546875" style="1411" customWidth="1"/>
    <col min="2" max="2" width="57.7109375" style="1411" customWidth="1"/>
    <col min="3" max="3" width="21.85546875" style="1412" customWidth="1"/>
    <col min="4" max="4" width="21.85546875" style="1413" customWidth="1"/>
    <col min="5" max="5" width="20.7109375" style="1413" customWidth="1"/>
    <col min="6" max="6" width="21.5703125" style="1414" customWidth="1"/>
    <col min="7" max="7" width="48.140625" style="1324" hidden="1" customWidth="1"/>
    <col min="8" max="9" width="9.140625" style="1324"/>
    <col min="10" max="10" width="29.140625" style="1324" customWidth="1"/>
    <col min="11" max="16384" width="9.140625" style="1324"/>
  </cols>
  <sheetData>
    <row r="1" spans="1:16" ht="21.6" customHeight="1" x14ac:dyDescent="0.25">
      <c r="A1" s="1484" t="s">
        <v>1098</v>
      </c>
      <c r="B1" s="1484"/>
      <c r="C1" s="1484"/>
      <c r="D1" s="1484"/>
      <c r="E1" s="1484"/>
      <c r="F1" s="1484"/>
      <c r="G1" s="1484"/>
    </row>
    <row r="2" spans="1:16" ht="21" customHeight="1" x14ac:dyDescent="0.25">
      <c r="A2" s="1485" t="s">
        <v>371</v>
      </c>
      <c r="B2" s="1485"/>
      <c r="C2" s="1485"/>
      <c r="D2" s="1485"/>
      <c r="E2" s="1485"/>
      <c r="F2" s="1485"/>
      <c r="G2" s="1485"/>
    </row>
    <row r="3" spans="1:16" s="1328" customFormat="1" ht="76.5" customHeight="1" x14ac:dyDescent="0.25">
      <c r="A3" s="1325"/>
      <c r="B3" s="1326" t="s">
        <v>463</v>
      </c>
      <c r="C3" s="1327" t="s">
        <v>1422</v>
      </c>
      <c r="D3" s="1327" t="s">
        <v>1422</v>
      </c>
      <c r="E3" s="1327" t="s">
        <v>903</v>
      </c>
      <c r="F3" s="1327" t="s">
        <v>3075</v>
      </c>
      <c r="G3" s="1327" t="s">
        <v>989</v>
      </c>
    </row>
    <row r="4" spans="1:16" s="1328" customFormat="1" ht="19.5" customHeight="1" x14ac:dyDescent="0.25">
      <c r="A4" s="1325"/>
      <c r="B4" s="1326"/>
      <c r="C4" s="1329">
        <v>2015</v>
      </c>
      <c r="D4" s="1329">
        <v>2016</v>
      </c>
      <c r="E4" s="1329">
        <v>2016</v>
      </c>
      <c r="F4" s="1329">
        <v>2017</v>
      </c>
      <c r="G4" s="1330"/>
    </row>
    <row r="5" spans="1:16" s="1331" customFormat="1" ht="19.149999999999999" customHeight="1" x14ac:dyDescent="0.25">
      <c r="A5" s="869" t="s">
        <v>0</v>
      </c>
      <c r="B5" s="869" t="s">
        <v>1</v>
      </c>
      <c r="C5" s="869" t="s">
        <v>844</v>
      </c>
      <c r="D5" s="869" t="s">
        <v>845</v>
      </c>
      <c r="E5" s="869" t="s">
        <v>846</v>
      </c>
      <c r="F5" s="869">
        <v>6</v>
      </c>
      <c r="H5" s="1332"/>
      <c r="I5" s="1332"/>
      <c r="J5" s="1332"/>
      <c r="K5" s="1332"/>
      <c r="L5" s="1332"/>
      <c r="M5" s="1332"/>
      <c r="N5" s="1332"/>
      <c r="O5" s="1332"/>
      <c r="P5" s="1332"/>
    </row>
    <row r="6" spans="1:16" ht="19.149999999999999" customHeight="1" x14ac:dyDescent="0.25">
      <c r="A6" s="1333">
        <v>1</v>
      </c>
      <c r="B6" s="1334" t="s">
        <v>465</v>
      </c>
      <c r="C6" s="870"/>
      <c r="D6" s="871"/>
      <c r="E6" s="871"/>
      <c r="F6" s="872"/>
      <c r="G6" s="1335"/>
      <c r="H6" s="1336"/>
      <c r="I6" s="1336"/>
      <c r="J6" s="1336"/>
      <c r="K6" s="1336"/>
      <c r="L6" s="1336"/>
      <c r="M6" s="1336"/>
      <c r="N6" s="1336"/>
      <c r="O6" s="1336"/>
      <c r="P6" s="1336"/>
    </row>
    <row r="7" spans="1:16" ht="21.75" customHeight="1" x14ac:dyDescent="0.25">
      <c r="A7" s="1337">
        <v>11010101</v>
      </c>
      <c r="B7" s="1338" t="s">
        <v>356</v>
      </c>
      <c r="C7" s="873">
        <f>REVENUE!C10</f>
        <v>25191689736</v>
      </c>
      <c r="D7" s="873">
        <f>REVENUE!D10</f>
        <v>18145909476</v>
      </c>
      <c r="E7" s="873">
        <f>REVENUE!E10</f>
        <v>21927863863</v>
      </c>
      <c r="F7" s="873">
        <f>REVENUE!F10</f>
        <v>25793893175</v>
      </c>
      <c r="G7" s="1232" t="s">
        <v>2973</v>
      </c>
    </row>
    <row r="8" spans="1:16" ht="21.75" customHeight="1" x14ac:dyDescent="0.25">
      <c r="A8" s="1333">
        <v>11010201</v>
      </c>
      <c r="B8" s="1338" t="s">
        <v>357</v>
      </c>
      <c r="C8" s="873">
        <f>REVENUE!C13</f>
        <v>7313735330</v>
      </c>
      <c r="D8" s="873">
        <f>REVENUE!D13</f>
        <v>7594883452</v>
      </c>
      <c r="E8" s="873">
        <f>REVENUE!E13</f>
        <v>7999858247</v>
      </c>
      <c r="F8" s="873">
        <f>REVENUE!F13</f>
        <v>8892640570</v>
      </c>
      <c r="G8" s="1232" t="s">
        <v>2971</v>
      </c>
    </row>
    <row r="9" spans="1:16" ht="21.75" customHeight="1" x14ac:dyDescent="0.25">
      <c r="A9" s="1333">
        <v>11010303</v>
      </c>
      <c r="B9" s="1338" t="s">
        <v>1092</v>
      </c>
      <c r="C9" s="873">
        <f>REVENUE!C15</f>
        <v>3537012000</v>
      </c>
      <c r="D9" s="873">
        <f>REVENUE!D15</f>
        <v>10973627929</v>
      </c>
      <c r="E9" s="873">
        <f>REVENUE!E15</f>
        <v>7016583011</v>
      </c>
      <c r="F9" s="873">
        <f>REVENUE!F15</f>
        <v>10713396144</v>
      </c>
      <c r="G9" s="1232" t="s">
        <v>2971</v>
      </c>
    </row>
    <row r="10" spans="1:16" ht="21.75" customHeight="1" x14ac:dyDescent="0.25">
      <c r="A10" s="1333">
        <v>11010304</v>
      </c>
      <c r="B10" s="1338" t="s">
        <v>3061</v>
      </c>
      <c r="C10" s="873">
        <f>REVENUE!C16</f>
        <v>4320950000</v>
      </c>
      <c r="D10" s="873">
        <f>REVENUE!D16</f>
        <v>0</v>
      </c>
      <c r="E10" s="873">
        <f>REVENUE!E16</f>
        <v>0</v>
      </c>
      <c r="F10" s="873">
        <f>REVENUE!F16</f>
        <v>0</v>
      </c>
      <c r="G10" s="1232"/>
    </row>
    <row r="11" spans="1:16" ht="33.75" customHeight="1" x14ac:dyDescent="0.25">
      <c r="A11" s="1333">
        <v>12021012</v>
      </c>
      <c r="B11" s="1339" t="s">
        <v>3051</v>
      </c>
      <c r="C11" s="873">
        <f>REVENUE!C388</f>
        <v>0</v>
      </c>
      <c r="D11" s="873">
        <f>REVENUE!D388</f>
        <v>5415167237</v>
      </c>
      <c r="E11" s="873">
        <f>REVENUE!E388</f>
        <v>10000000000</v>
      </c>
      <c r="F11" s="873">
        <f>REVENUE!F388</f>
        <v>12205000000</v>
      </c>
      <c r="G11" s="1232" t="s">
        <v>3006</v>
      </c>
    </row>
    <row r="12" spans="1:16" ht="22.5" customHeight="1" x14ac:dyDescent="0.25">
      <c r="A12" s="1340">
        <v>12000000</v>
      </c>
      <c r="B12" s="1341" t="s">
        <v>358</v>
      </c>
      <c r="C12" s="883">
        <f>REVENUE!C1355</f>
        <v>8912320257</v>
      </c>
      <c r="D12" s="883">
        <f>REVENUE!D1355</f>
        <v>18162645469</v>
      </c>
      <c r="E12" s="883">
        <f>REVENUE!E1355</f>
        <v>25639649259.333336</v>
      </c>
      <c r="F12" s="883">
        <f>REVENUE!F1355</f>
        <v>37353690319</v>
      </c>
      <c r="G12" s="1342"/>
    </row>
    <row r="13" spans="1:16" s="1346" customFormat="1" ht="20.25" customHeight="1" x14ac:dyDescent="0.25">
      <c r="A13" s="1343"/>
      <c r="B13" s="1344" t="s">
        <v>7</v>
      </c>
      <c r="C13" s="859">
        <f>SUM(C7:C12)</f>
        <v>49275707323</v>
      </c>
      <c r="D13" s="859">
        <f>SUM(D7:D12)</f>
        <v>60292233563</v>
      </c>
      <c r="E13" s="859">
        <f>SUM(E7:E12)</f>
        <v>72583954380.333344</v>
      </c>
      <c r="F13" s="859">
        <f>SUM(F7:F12)</f>
        <v>94958620208</v>
      </c>
      <c r="G13" s="1345"/>
    </row>
    <row r="14" spans="1:16" s="1346" customFormat="1" ht="32.25" customHeight="1" x14ac:dyDescent="0.25">
      <c r="A14" s="1347">
        <v>20000000</v>
      </c>
      <c r="B14" s="1348" t="s">
        <v>826</v>
      </c>
      <c r="C14" s="860">
        <f>C46</f>
        <v>55079987618.680008</v>
      </c>
      <c r="D14" s="860">
        <f t="shared" ref="D14:F14" si="0">D46</f>
        <v>55282888811.659996</v>
      </c>
      <c r="E14" s="860">
        <f t="shared" si="0"/>
        <v>57809446427.513336</v>
      </c>
      <c r="F14" s="860">
        <f t="shared" si="0"/>
        <v>70758967750.200012</v>
      </c>
      <c r="G14" s="1349"/>
    </row>
    <row r="15" spans="1:16" s="1346" customFormat="1" ht="23.25" customHeight="1" x14ac:dyDescent="0.25">
      <c r="A15" s="1347">
        <v>14010101</v>
      </c>
      <c r="B15" s="1350" t="s">
        <v>442</v>
      </c>
      <c r="C15" s="859">
        <f t="shared" ref="C15:E15" si="1">C13-C14</f>
        <v>-5804280295.6800079</v>
      </c>
      <c r="D15" s="859">
        <f t="shared" si="1"/>
        <v>5009344751.340004</v>
      </c>
      <c r="E15" s="859">
        <f t="shared" si="1"/>
        <v>14774507952.820007</v>
      </c>
      <c r="F15" s="859">
        <f>F13-F14</f>
        <v>24199652457.799988</v>
      </c>
      <c r="G15" s="1351"/>
    </row>
    <row r="16" spans="1:16" s="1346" customFormat="1" ht="20.25" customHeight="1" x14ac:dyDescent="0.25">
      <c r="A16" s="1352"/>
      <c r="B16" s="1353" t="s">
        <v>466</v>
      </c>
      <c r="C16" s="874"/>
      <c r="D16" s="875"/>
      <c r="E16" s="875"/>
      <c r="F16" s="876"/>
      <c r="G16" s="1354"/>
    </row>
    <row r="17" spans="1:7" ht="20.25" customHeight="1" x14ac:dyDescent="0.25">
      <c r="A17" s="1333">
        <v>13010000</v>
      </c>
      <c r="B17" s="1338" t="s">
        <v>359</v>
      </c>
      <c r="C17" s="877">
        <f>'REC&amp;LEG'!C392</f>
        <v>18644167412</v>
      </c>
      <c r="D17" s="877">
        <f>'REC&amp;LEG'!D392</f>
        <v>16861182570.130001</v>
      </c>
      <c r="E17" s="877">
        <f>'REC&amp;LEG'!E392</f>
        <v>24333447123</v>
      </c>
      <c r="F17" s="877">
        <f>'REC&amp;LEG'!F392</f>
        <v>46032782182</v>
      </c>
      <c r="G17" s="1355" t="s">
        <v>3007</v>
      </c>
    </row>
    <row r="18" spans="1:7" ht="21.75" customHeight="1" x14ac:dyDescent="0.25">
      <c r="A18" s="1333">
        <v>14010000</v>
      </c>
      <c r="B18" s="1356" t="s">
        <v>198</v>
      </c>
      <c r="C18" s="877">
        <f>'REC&amp;LEG'!C416</f>
        <v>75595754</v>
      </c>
      <c r="D18" s="877">
        <f>'REC&amp;LEG'!D416</f>
        <v>47440757</v>
      </c>
      <c r="E18" s="877">
        <f>'REC&amp;LEG'!E416</f>
        <v>10842776095</v>
      </c>
      <c r="F18" s="877">
        <f>'REC&amp;LEG'!F416</f>
        <v>13908985627</v>
      </c>
      <c r="G18" s="1355" t="s">
        <v>3008</v>
      </c>
    </row>
    <row r="19" spans="1:7" ht="22.5" customHeight="1" x14ac:dyDescent="0.25">
      <c r="A19" s="1333">
        <v>14030301</v>
      </c>
      <c r="B19" s="1356" t="s">
        <v>451</v>
      </c>
      <c r="C19" s="878">
        <f>'REC&amp;LEG'!C137</f>
        <v>470000000</v>
      </c>
      <c r="D19" s="878">
        <f>'REC&amp;LEG'!D137</f>
        <v>2120000000</v>
      </c>
      <c r="E19" s="878">
        <f>'REC&amp;LEG'!E137</f>
        <v>4200000000</v>
      </c>
      <c r="F19" s="878">
        <f>'REC&amp;LEG'!F137</f>
        <v>6000000000</v>
      </c>
      <c r="G19" s="1357" t="s">
        <v>3055</v>
      </c>
    </row>
    <row r="20" spans="1:7" ht="30.75" customHeight="1" x14ac:dyDescent="0.25">
      <c r="A20" s="1333">
        <v>14030302</v>
      </c>
      <c r="B20" s="1358" t="s">
        <v>759</v>
      </c>
      <c r="C20" s="878">
        <f>'REC&amp;LEG'!C139</f>
        <v>10000000000</v>
      </c>
      <c r="D20" s="878">
        <f>'REC&amp;LEG'!D139</f>
        <v>0</v>
      </c>
      <c r="E20" s="878">
        <f>'REC&amp;LEG'!E139</f>
        <v>0</v>
      </c>
      <c r="F20" s="878">
        <f>'REC&amp;LEG'!F139</f>
        <v>0</v>
      </c>
      <c r="G20" s="1357"/>
    </row>
    <row r="21" spans="1:7" ht="22.5" customHeight="1" x14ac:dyDescent="0.25">
      <c r="A21" s="1333"/>
      <c r="B21" s="1359" t="s">
        <v>7</v>
      </c>
      <c r="C21" s="879">
        <f>SUM(C17:C20)</f>
        <v>29189763166</v>
      </c>
      <c r="D21" s="879">
        <f>SUM(D17:D20)</f>
        <v>19028623327.130001</v>
      </c>
      <c r="E21" s="879">
        <f>SUM(E17:E20)</f>
        <v>39376223218</v>
      </c>
      <c r="F21" s="879">
        <f>SUM(F17:F20)</f>
        <v>65941767809</v>
      </c>
      <c r="G21" s="1360"/>
    </row>
    <row r="22" spans="1:7" ht="22.5" customHeight="1" x14ac:dyDescent="0.25">
      <c r="A22" s="1347">
        <v>14010101</v>
      </c>
      <c r="B22" s="1350" t="s">
        <v>442</v>
      </c>
      <c r="C22" s="861">
        <f>C15</f>
        <v>-5804280295.6800079</v>
      </c>
      <c r="D22" s="861">
        <f>D15</f>
        <v>5009344751.340004</v>
      </c>
      <c r="E22" s="861">
        <f>E15</f>
        <v>14774507952.820007</v>
      </c>
      <c r="F22" s="861">
        <f>F15</f>
        <v>24199652457.799988</v>
      </c>
      <c r="G22" s="1361"/>
    </row>
    <row r="23" spans="1:7" ht="22.5" customHeight="1" x14ac:dyDescent="0.25">
      <c r="A23" s="1333"/>
      <c r="B23" s="1359" t="s">
        <v>467</v>
      </c>
      <c r="C23" s="862">
        <f t="shared" ref="C23:F23" si="2">SUM(C21:C22)</f>
        <v>23385482870.319992</v>
      </c>
      <c r="D23" s="862">
        <f t="shared" si="2"/>
        <v>24037968078.470005</v>
      </c>
      <c r="E23" s="862">
        <f t="shared" si="2"/>
        <v>54150731170.820007</v>
      </c>
      <c r="F23" s="862">
        <f t="shared" si="2"/>
        <v>90141420266.799988</v>
      </c>
      <c r="G23" s="1362"/>
    </row>
    <row r="24" spans="1:7" s="1366" customFormat="1" ht="22.5" customHeight="1" x14ac:dyDescent="0.25">
      <c r="A24" s="1363">
        <v>10000000</v>
      </c>
      <c r="B24" s="1364" t="s">
        <v>468</v>
      </c>
      <c r="C24" s="866">
        <f>SUM(C13,C21)</f>
        <v>78465470489</v>
      </c>
      <c r="D24" s="866">
        <f>SUM(D13,D21)</f>
        <v>79320856890.130005</v>
      </c>
      <c r="E24" s="866">
        <f>SUM(E13,E21)</f>
        <v>111960177598.33334</v>
      </c>
      <c r="F24" s="866">
        <f>SUM(F13,F21)</f>
        <v>160900388017</v>
      </c>
      <c r="G24" s="1365"/>
    </row>
    <row r="25" spans="1:7" ht="6.75" customHeight="1" x14ac:dyDescent="0.25">
      <c r="A25" s="1333"/>
      <c r="B25" s="1338"/>
      <c r="C25" s="870"/>
      <c r="D25" s="880"/>
      <c r="E25" s="880"/>
      <c r="F25" s="876"/>
      <c r="G25" s="1354"/>
    </row>
    <row r="26" spans="1:7" s="1368" customFormat="1" ht="81" customHeight="1" x14ac:dyDescent="0.2">
      <c r="A26" s="1325"/>
      <c r="B26" s="1367" t="s">
        <v>224</v>
      </c>
      <c r="C26" s="863" t="s">
        <v>2944</v>
      </c>
      <c r="D26" s="863" t="s">
        <v>3062</v>
      </c>
      <c r="E26" s="864" t="s">
        <v>2945</v>
      </c>
      <c r="F26" s="864" t="s">
        <v>3076</v>
      </c>
      <c r="G26" s="1327"/>
    </row>
    <row r="27" spans="1:7" ht="20.25" customHeight="1" x14ac:dyDescent="0.25">
      <c r="A27" s="1333">
        <v>2</v>
      </c>
      <c r="B27" s="1369" t="s">
        <v>360</v>
      </c>
      <c r="C27" s="881"/>
      <c r="D27" s="882"/>
      <c r="E27" s="882"/>
      <c r="F27" s="876"/>
      <c r="G27" s="1354"/>
    </row>
    <row r="28" spans="1:7" ht="23.25" customHeight="1" x14ac:dyDescent="0.25">
      <c r="A28" s="1333">
        <v>22060000</v>
      </c>
      <c r="B28" s="1370" t="s">
        <v>399</v>
      </c>
      <c r="C28" s="870"/>
      <c r="D28" s="880"/>
      <c r="E28" s="880"/>
      <c r="F28" s="876"/>
      <c r="G28" s="1354"/>
    </row>
    <row r="29" spans="1:7" ht="22.5" customHeight="1" x14ac:dyDescent="0.25">
      <c r="A29" s="1371">
        <v>22060011</v>
      </c>
      <c r="B29" s="1372" t="s">
        <v>361</v>
      </c>
      <c r="C29" s="883">
        <f>RECURRENT!C1244</f>
        <v>15425280582.77</v>
      </c>
      <c r="D29" s="883">
        <f>RECURRENT!D1244</f>
        <v>7086985928</v>
      </c>
      <c r="E29" s="883">
        <f>RECURRENT!E1244</f>
        <v>1562191781</v>
      </c>
      <c r="F29" s="883">
        <f>RECURRENT!F1244</f>
        <v>1905678008</v>
      </c>
      <c r="G29" s="1373" t="s">
        <v>3010</v>
      </c>
    </row>
    <row r="30" spans="1:7" ht="34.15" customHeight="1" x14ac:dyDescent="0.25">
      <c r="A30" s="1333">
        <v>22060012</v>
      </c>
      <c r="B30" s="1374" t="s">
        <v>3009</v>
      </c>
      <c r="C30" s="873">
        <f>RECURRENT!C1245</f>
        <v>482773825</v>
      </c>
      <c r="D30" s="873">
        <f>RECURRENT!D1245</f>
        <v>319629436</v>
      </c>
      <c r="E30" s="873">
        <f>RECURRENT!E1245</f>
        <v>549320503</v>
      </c>
      <c r="F30" s="873">
        <f>RECURRENT!F1245</f>
        <v>507860395</v>
      </c>
      <c r="G30" s="1342"/>
    </row>
    <row r="31" spans="1:7" ht="32.25" customHeight="1" x14ac:dyDescent="0.25">
      <c r="A31" s="1333">
        <v>22060013</v>
      </c>
      <c r="B31" s="1374" t="s">
        <v>813</v>
      </c>
      <c r="C31" s="883">
        <f>RECURRENT!C1246</f>
        <v>0</v>
      </c>
      <c r="D31" s="883">
        <f>RECURRENT!D1246</f>
        <v>20142000</v>
      </c>
      <c r="E31" s="883">
        <f>RECURRENT!E1246</f>
        <v>30000000</v>
      </c>
      <c r="F31" s="883">
        <f>RECURRENT!F1246</f>
        <v>0</v>
      </c>
      <c r="G31" s="1375"/>
    </row>
    <row r="32" spans="1:7" ht="35.25" customHeight="1" x14ac:dyDescent="0.25">
      <c r="A32" s="1333">
        <v>22060014</v>
      </c>
      <c r="B32" s="1376" t="s">
        <v>988</v>
      </c>
      <c r="C32" s="873">
        <f>RECURRENT!C1247</f>
        <v>155506835</v>
      </c>
      <c r="D32" s="873">
        <f>RECURRENT!D1247</f>
        <v>466520504</v>
      </c>
      <c r="E32" s="873">
        <f>RECURRENT!E1247</f>
        <v>466520504</v>
      </c>
      <c r="F32" s="873">
        <f>RECURRENT!F1247</f>
        <v>466520504</v>
      </c>
      <c r="G32" s="1342"/>
    </row>
    <row r="33" spans="1:20" ht="84" customHeight="1" x14ac:dyDescent="0.25">
      <c r="A33" s="1333"/>
      <c r="B33" s="1367" t="s">
        <v>224</v>
      </c>
      <c r="C33" s="863" t="s">
        <v>2944</v>
      </c>
      <c r="D33" s="863" t="s">
        <v>3062</v>
      </c>
      <c r="E33" s="864" t="s">
        <v>2945</v>
      </c>
      <c r="F33" s="864" t="s">
        <v>3076</v>
      </c>
      <c r="G33" s="1327"/>
    </row>
    <row r="34" spans="1:20" ht="50.25" customHeight="1" x14ac:dyDescent="0.25">
      <c r="A34" s="1333">
        <v>22060015</v>
      </c>
      <c r="B34" s="1376" t="s">
        <v>1093</v>
      </c>
      <c r="C34" s="873">
        <f>RECURRENT!C1248</f>
        <v>1057323275</v>
      </c>
      <c r="D34" s="873">
        <f>RECURRENT!D1248</f>
        <v>2537575862</v>
      </c>
      <c r="E34" s="873">
        <f>RECURRENT!E1248</f>
        <v>2537575861</v>
      </c>
      <c r="F34" s="873">
        <f>RECURRENT!F1248</f>
        <v>2537575862</v>
      </c>
      <c r="G34" s="1342"/>
    </row>
    <row r="35" spans="1:20" ht="30.75" customHeight="1" x14ac:dyDescent="0.25">
      <c r="A35" s="1333">
        <v>22060016</v>
      </c>
      <c r="B35" s="1376" t="s">
        <v>814</v>
      </c>
      <c r="C35" s="873">
        <f>RECURRENT!C1249</f>
        <v>179945191</v>
      </c>
      <c r="D35" s="873">
        <f>RECURRENT!D1249</f>
        <v>1079671147</v>
      </c>
      <c r="E35" s="873">
        <f>RECURRENT!E1249</f>
        <v>989698552</v>
      </c>
      <c r="F35" s="873">
        <f>RECURRENT!F1249</f>
        <v>1079671147</v>
      </c>
      <c r="G35" s="1342"/>
    </row>
    <row r="36" spans="1:20" ht="21.75" customHeight="1" x14ac:dyDescent="0.25">
      <c r="A36" s="1333">
        <v>22060020</v>
      </c>
      <c r="B36" s="1374" t="s">
        <v>815</v>
      </c>
      <c r="C36" s="877">
        <f>RECURRENT!C1250</f>
        <v>229736892</v>
      </c>
      <c r="D36" s="877">
        <f>RECURRENT!D1250</f>
        <v>733526423</v>
      </c>
      <c r="E36" s="877">
        <f>RECURRENT!E1250</f>
        <v>600923059</v>
      </c>
      <c r="F36" s="877">
        <f>RECURRENT!F1250</f>
        <v>600923059</v>
      </c>
      <c r="G36" s="1377"/>
    </row>
    <row r="37" spans="1:20" s="1380" customFormat="1" ht="21" customHeight="1" x14ac:dyDescent="0.25">
      <c r="A37" s="1378"/>
      <c r="B37" s="1379" t="s">
        <v>443</v>
      </c>
      <c r="C37" s="865">
        <f>SUM(C29:C36)</f>
        <v>17530566600.77</v>
      </c>
      <c r="D37" s="865">
        <f t="shared" ref="D37:F37" si="3">SUM(D29:D36)</f>
        <v>12244051300</v>
      </c>
      <c r="E37" s="865">
        <f t="shared" si="3"/>
        <v>6736230260</v>
      </c>
      <c r="F37" s="865">
        <f t="shared" si="3"/>
        <v>7098228975</v>
      </c>
      <c r="G37" s="874"/>
    </row>
    <row r="38" spans="1:20" ht="20.25" customHeight="1" x14ac:dyDescent="0.25">
      <c r="A38" s="1333"/>
      <c r="B38" s="1370" t="s">
        <v>400</v>
      </c>
      <c r="C38" s="870"/>
      <c r="D38" s="880"/>
      <c r="E38" s="880"/>
      <c r="F38" s="876"/>
      <c r="G38" s="1354"/>
      <c r="H38" s="1336"/>
      <c r="I38" s="1336"/>
      <c r="J38" s="1336"/>
      <c r="K38" s="1336"/>
      <c r="L38" s="1336"/>
      <c r="M38" s="1336"/>
      <c r="N38" s="1336"/>
      <c r="O38" s="1336"/>
      <c r="P38" s="1336"/>
      <c r="Q38" s="1336"/>
      <c r="R38" s="1336"/>
      <c r="S38" s="1336"/>
      <c r="T38" s="1336"/>
    </row>
    <row r="39" spans="1:20" ht="20.25" customHeight="1" x14ac:dyDescent="0.25">
      <c r="A39" s="1333">
        <v>21000000</v>
      </c>
      <c r="B39" s="1356" t="s">
        <v>362</v>
      </c>
      <c r="C39" s="877">
        <f>RECURRENT!C4429</f>
        <v>12888575162.91</v>
      </c>
      <c r="D39" s="877">
        <f>RECURRENT!D4429</f>
        <v>12899715271</v>
      </c>
      <c r="E39" s="877">
        <f>RECURRENT!E4429</f>
        <v>13050251830.516665</v>
      </c>
      <c r="F39" s="877">
        <f>RECURRENT!F4429</f>
        <v>13851524623.860001</v>
      </c>
      <c r="G39" s="1377"/>
    </row>
    <row r="40" spans="1:20" ht="20.25" customHeight="1" x14ac:dyDescent="0.25">
      <c r="A40" s="1333">
        <v>21010103</v>
      </c>
      <c r="B40" s="1338" t="s">
        <v>363</v>
      </c>
      <c r="C40" s="877">
        <f>RECURRENT!C140</f>
        <v>471704332</v>
      </c>
      <c r="D40" s="877">
        <v>462402662</v>
      </c>
      <c r="E40" s="877">
        <f>RECURRENT!E140</f>
        <v>455000000</v>
      </c>
      <c r="F40" s="884">
        <f>RECURRENT!F140</f>
        <v>455484141</v>
      </c>
      <c r="G40" s="1377"/>
      <c r="J40" s="1425"/>
    </row>
    <row r="41" spans="1:20" ht="20.25" customHeight="1" x14ac:dyDescent="0.25">
      <c r="A41" s="1340">
        <v>22010100</v>
      </c>
      <c r="B41" s="1381" t="s">
        <v>364</v>
      </c>
      <c r="C41" s="884">
        <f>RECURRENT!C4238</f>
        <v>5246012887</v>
      </c>
      <c r="D41" s="884">
        <f>RECURRENT!D4238</f>
        <v>6392635451</v>
      </c>
      <c r="E41" s="884">
        <f>RECURRENT!E4238</f>
        <v>6392635452</v>
      </c>
      <c r="F41" s="884">
        <f>RECURRENT!F4238</f>
        <v>7800000000</v>
      </c>
      <c r="G41" s="1382"/>
    </row>
    <row r="42" spans="1:20" ht="31.9" customHeight="1" x14ac:dyDescent="0.25">
      <c r="A42" s="1333">
        <v>21010101</v>
      </c>
      <c r="B42" s="1374" t="s">
        <v>825</v>
      </c>
      <c r="C42" s="884">
        <f>RECURRENT!C4427</f>
        <v>4399245705</v>
      </c>
      <c r="D42" s="884">
        <f>RECURRENT!D4427</f>
        <v>714013915</v>
      </c>
      <c r="E42" s="884">
        <f>RECURRENT!E4427</f>
        <v>1797075460</v>
      </c>
      <c r="F42" s="884">
        <f>RECURRENT!F4427</f>
        <v>1890463509</v>
      </c>
      <c r="G42" s="1382"/>
    </row>
    <row r="43" spans="1:20" ht="21.75" customHeight="1" x14ac:dyDescent="0.25">
      <c r="A43" s="1340">
        <v>22020000</v>
      </c>
      <c r="B43" s="1372" t="s">
        <v>365</v>
      </c>
      <c r="C43" s="883">
        <v>14543882931</v>
      </c>
      <c r="D43" s="883">
        <f>RECURRENT!D4430</f>
        <v>22570070212.659996</v>
      </c>
      <c r="E43" s="883">
        <f>RECURRENT!E4430</f>
        <v>29378253424.996674</v>
      </c>
      <c r="F43" s="883">
        <f>RECURRENT!F4430</f>
        <v>39563266501.340004</v>
      </c>
      <c r="G43" s="1383"/>
    </row>
    <row r="44" spans="1:20" ht="22.5" customHeight="1" x14ac:dyDescent="0.25">
      <c r="A44" s="1333">
        <v>22040000</v>
      </c>
      <c r="B44" s="1384" t="s">
        <v>470</v>
      </c>
      <c r="C44" s="877">
        <f>RECURRENT!C1237</f>
        <v>0</v>
      </c>
      <c r="D44" s="877">
        <f>RECURRENT!D1237</f>
        <v>0</v>
      </c>
      <c r="E44" s="877">
        <f>RECURRENT!E1237</f>
        <v>0</v>
      </c>
      <c r="F44" s="877">
        <f>RECURRENT!F1237</f>
        <v>100000000</v>
      </c>
      <c r="G44" s="1377"/>
    </row>
    <row r="45" spans="1:20" s="1385" customFormat="1" ht="24" customHeight="1" x14ac:dyDescent="0.25">
      <c r="A45" s="1347"/>
      <c r="B45" s="1379" t="s">
        <v>444</v>
      </c>
      <c r="C45" s="866">
        <f>SUM(C39:C44)</f>
        <v>37549421017.910004</v>
      </c>
      <c r="D45" s="866">
        <f>SUM(D39:D44)</f>
        <v>43038837511.659996</v>
      </c>
      <c r="E45" s="866">
        <f>SUM(E39:E44)</f>
        <v>51073216167.513336</v>
      </c>
      <c r="F45" s="866">
        <f>SUM(F39:F44)</f>
        <v>63660738775.200005</v>
      </c>
      <c r="G45" s="867"/>
    </row>
    <row r="46" spans="1:20" s="1387" customFormat="1" ht="30" customHeight="1" x14ac:dyDescent="0.25">
      <c r="A46" s="1340">
        <v>20000000</v>
      </c>
      <c r="B46" s="1386" t="s">
        <v>384</v>
      </c>
      <c r="C46" s="867">
        <f>SUM(C37,C45)</f>
        <v>55079987618.680008</v>
      </c>
      <c r="D46" s="867">
        <f>SUM(D37,D45)</f>
        <v>55282888811.659996</v>
      </c>
      <c r="E46" s="867">
        <f>SUM(E37,E45)</f>
        <v>57809446427.513336</v>
      </c>
      <c r="F46" s="867">
        <f>SUM(F37,F45)</f>
        <v>70758967750.200012</v>
      </c>
      <c r="G46" s="867"/>
      <c r="J46" s="1385"/>
    </row>
    <row r="47" spans="1:20" ht="5.25" customHeight="1" x14ac:dyDescent="0.25">
      <c r="A47" s="1333"/>
      <c r="B47" s="1338"/>
      <c r="C47" s="870"/>
      <c r="D47" s="880"/>
      <c r="E47" s="880"/>
      <c r="F47" s="876"/>
      <c r="G47" s="1354"/>
    </row>
    <row r="48" spans="1:20" ht="18" customHeight="1" x14ac:dyDescent="0.25">
      <c r="A48" s="1333"/>
      <c r="B48" s="1388" t="s">
        <v>372</v>
      </c>
      <c r="C48" s="870"/>
      <c r="D48" s="880"/>
      <c r="E48" s="880"/>
      <c r="F48" s="876"/>
      <c r="G48" s="1335"/>
    </row>
    <row r="49" spans="1:7" ht="18.600000000000001" customHeight="1" x14ac:dyDescent="0.25">
      <c r="A49" s="1371">
        <v>70100</v>
      </c>
      <c r="B49" s="1376" t="s">
        <v>354</v>
      </c>
      <c r="C49" s="885">
        <f>COFOG!C465</f>
        <v>709896721.31999993</v>
      </c>
      <c r="D49" s="885">
        <f>COFOG!E465</f>
        <v>1293945119</v>
      </c>
      <c r="E49" s="885">
        <f>COFOG!F465</f>
        <v>4066284600</v>
      </c>
      <c r="F49" s="885">
        <f>COFOG!G465</f>
        <v>7012762217</v>
      </c>
      <c r="G49" s="1389"/>
    </row>
    <row r="50" spans="1:7" ht="18.600000000000001" customHeight="1" x14ac:dyDescent="0.25">
      <c r="A50" s="1371">
        <v>70200</v>
      </c>
      <c r="B50" s="1376" t="s">
        <v>353</v>
      </c>
      <c r="C50" s="885">
        <f>COFOG!C466</f>
        <v>0</v>
      </c>
      <c r="D50" s="885">
        <f>COFOG!E466</f>
        <v>0</v>
      </c>
      <c r="E50" s="885">
        <f>COFOG!F466</f>
        <v>0</v>
      </c>
      <c r="F50" s="885">
        <f>COFOG!G466</f>
        <v>0</v>
      </c>
      <c r="G50" s="1389"/>
    </row>
    <row r="51" spans="1:7" ht="18.600000000000001" customHeight="1" x14ac:dyDescent="0.25">
      <c r="A51" s="1371">
        <v>70300</v>
      </c>
      <c r="B51" s="1376" t="s">
        <v>229</v>
      </c>
      <c r="C51" s="885">
        <f>COFOG!C467</f>
        <v>15000000</v>
      </c>
      <c r="D51" s="885">
        <f>COFOG!E467</f>
        <v>0</v>
      </c>
      <c r="E51" s="885">
        <f>COFOG!F467</f>
        <v>380068000</v>
      </c>
      <c r="F51" s="885">
        <f>COFOG!G467</f>
        <v>947202434</v>
      </c>
      <c r="G51" s="1389"/>
    </row>
    <row r="52" spans="1:7" ht="18.600000000000001" customHeight="1" x14ac:dyDescent="0.25">
      <c r="A52" s="1390">
        <v>70400</v>
      </c>
      <c r="B52" s="1376" t="s">
        <v>230</v>
      </c>
      <c r="C52" s="885">
        <f>COFOG!C468</f>
        <v>2518554443</v>
      </c>
      <c r="D52" s="885">
        <f>COFOG!E468</f>
        <v>3880635702.2200003</v>
      </c>
      <c r="E52" s="885">
        <f>COFOG!F468</f>
        <v>20943583969</v>
      </c>
      <c r="F52" s="885">
        <f>COFOG!G468</f>
        <v>36173542530.099998</v>
      </c>
      <c r="G52" s="1389"/>
    </row>
    <row r="53" spans="1:7" ht="18.600000000000001" customHeight="1" x14ac:dyDescent="0.25">
      <c r="A53" s="1390">
        <v>70500</v>
      </c>
      <c r="B53" s="1376" t="s">
        <v>231</v>
      </c>
      <c r="C53" s="885">
        <f>COFOG!C469</f>
        <v>65645625</v>
      </c>
      <c r="D53" s="885">
        <f>COFOG!E469</f>
        <v>89615653.25</v>
      </c>
      <c r="E53" s="885">
        <f>COFOG!F469</f>
        <v>242330000</v>
      </c>
      <c r="F53" s="885">
        <f>COFOG!G469</f>
        <v>662185163</v>
      </c>
      <c r="G53" s="1389"/>
    </row>
    <row r="54" spans="1:7" ht="18.600000000000001" customHeight="1" x14ac:dyDescent="0.25">
      <c r="A54" s="1390">
        <v>70600</v>
      </c>
      <c r="B54" s="1376" t="s">
        <v>232</v>
      </c>
      <c r="C54" s="885">
        <f>COFOG!C470</f>
        <v>883776835</v>
      </c>
      <c r="D54" s="885">
        <f>COFOG!E470</f>
        <v>1054926509</v>
      </c>
      <c r="E54" s="885">
        <f>COFOG!F470</f>
        <v>1422446673</v>
      </c>
      <c r="F54" s="885">
        <f>COFOG!G470</f>
        <v>4588360143</v>
      </c>
      <c r="G54" s="1389"/>
    </row>
    <row r="55" spans="1:7" ht="18.600000000000001" customHeight="1" x14ac:dyDescent="0.25">
      <c r="A55" s="1390">
        <v>70700</v>
      </c>
      <c r="B55" s="1376" t="s">
        <v>233</v>
      </c>
      <c r="C55" s="885">
        <f>COFOG!C471</f>
        <v>13283978959</v>
      </c>
      <c r="D55" s="885">
        <f>COFOG!E471</f>
        <v>14624377502.16</v>
      </c>
      <c r="E55" s="885">
        <f>COFOG!F471</f>
        <v>17942629351</v>
      </c>
      <c r="F55" s="885">
        <f>COFOG!G471</f>
        <v>23530470694</v>
      </c>
      <c r="G55" s="1389"/>
    </row>
    <row r="56" spans="1:7" ht="18.600000000000001" customHeight="1" x14ac:dyDescent="0.25">
      <c r="A56" s="1390">
        <v>70800</v>
      </c>
      <c r="B56" s="1376" t="s">
        <v>234</v>
      </c>
      <c r="C56" s="885">
        <f>COFOG!C472</f>
        <v>3353000</v>
      </c>
      <c r="D56" s="885">
        <f>COFOG!E472</f>
        <v>1150000</v>
      </c>
      <c r="E56" s="885">
        <f>COFOG!F472</f>
        <v>55726060</v>
      </c>
      <c r="F56" s="885">
        <f>COFOG!G472</f>
        <v>1177434477</v>
      </c>
      <c r="G56" s="1389"/>
    </row>
    <row r="57" spans="1:7" ht="18.600000000000001" customHeight="1" x14ac:dyDescent="0.25">
      <c r="A57" s="1390">
        <v>70900</v>
      </c>
      <c r="B57" s="1376" t="s">
        <v>235</v>
      </c>
      <c r="C57" s="885">
        <f>COFOG!C473</f>
        <v>5905277287</v>
      </c>
      <c r="D57" s="885">
        <f>COFOG!E473</f>
        <v>3072817592.6899996</v>
      </c>
      <c r="E57" s="885">
        <f>COFOG!F473</f>
        <v>9072379184</v>
      </c>
      <c r="F57" s="885">
        <f>COFOG!G473</f>
        <v>15899462608.700001</v>
      </c>
      <c r="G57" s="1389"/>
    </row>
    <row r="58" spans="1:7" ht="18.600000000000001" customHeight="1" x14ac:dyDescent="0.25">
      <c r="A58" s="1390">
        <v>71000</v>
      </c>
      <c r="B58" s="1376" t="s">
        <v>236</v>
      </c>
      <c r="C58" s="885">
        <f>COFOG!C474</f>
        <v>0</v>
      </c>
      <c r="D58" s="885">
        <f>COFOG!E474</f>
        <v>20500000</v>
      </c>
      <c r="E58" s="885">
        <f>COFOG!F474</f>
        <v>25283333</v>
      </c>
      <c r="F58" s="885">
        <f>COFOG!G474</f>
        <v>150000000</v>
      </c>
      <c r="G58" s="1389">
        <v>23953413572</v>
      </c>
    </row>
    <row r="59" spans="1:7" s="1346" customFormat="1" ht="18.600000000000001" customHeight="1" x14ac:dyDescent="0.25">
      <c r="A59" s="1363">
        <v>23000000</v>
      </c>
      <c r="B59" s="1379" t="s">
        <v>369</v>
      </c>
      <c r="C59" s="866">
        <f>SUM(C49:C58)</f>
        <v>23385482870.32</v>
      </c>
      <c r="D59" s="866">
        <f t="shared" ref="D59:E59" si="4">SUM(D49:D58)</f>
        <v>24037968078.32</v>
      </c>
      <c r="E59" s="866">
        <f t="shared" si="4"/>
        <v>54150731170</v>
      </c>
      <c r="F59" s="866">
        <f t="shared" ref="F59" si="5">SUM(F49:F58)</f>
        <v>90141420266.800003</v>
      </c>
      <c r="G59" s="1391">
        <f>G58-C59</f>
        <v>567930701.68000031</v>
      </c>
    </row>
    <row r="60" spans="1:7" s="1394" customFormat="1" ht="17.25" customHeight="1" x14ac:dyDescent="0.25">
      <c r="A60" s="1392"/>
      <c r="B60" s="1393"/>
      <c r="C60" s="868"/>
      <c r="D60" s="886"/>
      <c r="E60" s="886"/>
      <c r="F60" s="886"/>
      <c r="G60" s="867"/>
    </row>
    <row r="61" spans="1:7" s="1395" customFormat="1" ht="16.899999999999999" customHeight="1" x14ac:dyDescent="0.35">
      <c r="A61" s="1363"/>
      <c r="B61" s="1364" t="s">
        <v>440</v>
      </c>
      <c r="C61" s="866">
        <f>SUM(C46,C59)</f>
        <v>78465470489</v>
      </c>
      <c r="D61" s="866">
        <f t="shared" ref="D61:E61" si="6">SUM(D46,D59)</f>
        <v>79320856889.979996</v>
      </c>
      <c r="E61" s="866">
        <f t="shared" si="6"/>
        <v>111960177597.51334</v>
      </c>
      <c r="F61" s="866">
        <f>SUM(F46,F59)</f>
        <v>160900388017</v>
      </c>
      <c r="G61" s="1365"/>
    </row>
    <row r="62" spans="1:7" ht="16.899999999999999" customHeight="1" x14ac:dyDescent="0.25">
      <c r="A62" s="1337"/>
      <c r="B62" s="1338"/>
      <c r="C62" s="870"/>
      <c r="D62" s="880"/>
      <c r="E62" s="880"/>
      <c r="F62" s="876"/>
      <c r="G62" s="1354"/>
    </row>
    <row r="63" spans="1:7" ht="24" customHeight="1" x14ac:dyDescent="0.25">
      <c r="A63" s="1337"/>
      <c r="B63" s="1369" t="s">
        <v>370</v>
      </c>
      <c r="C63" s="887">
        <f>C24-C61</f>
        <v>0</v>
      </c>
      <c r="D63" s="887">
        <f>D24-D61</f>
        <v>0.1500091552734375</v>
      </c>
      <c r="E63" s="887">
        <v>0</v>
      </c>
      <c r="F63" s="887">
        <f>F24-F61</f>
        <v>0</v>
      </c>
      <c r="G63" s="1396"/>
    </row>
    <row r="64" spans="1:7" ht="19.5" customHeight="1" x14ac:dyDescent="0.25">
      <c r="A64" s="1337"/>
      <c r="B64" s="1397" t="s">
        <v>2975</v>
      </c>
      <c r="C64" s="870"/>
      <c r="D64" s="871"/>
      <c r="E64" s="871"/>
      <c r="F64" s="876"/>
    </row>
    <row r="65" spans="1:13" ht="16.899999999999999" customHeight="1" x14ac:dyDescent="0.25">
      <c r="A65" s="1337"/>
      <c r="B65" s="1398" t="s">
        <v>366</v>
      </c>
      <c r="C65" s="870"/>
      <c r="D65" s="871"/>
      <c r="E65" s="871"/>
      <c r="F65" s="887"/>
    </row>
    <row r="66" spans="1:13" ht="20.25" customHeight="1" x14ac:dyDescent="0.25">
      <c r="A66" s="1337"/>
      <c r="B66" s="1399" t="s">
        <v>367</v>
      </c>
      <c r="C66" s="873"/>
      <c r="D66" s="1400"/>
      <c r="E66" s="887"/>
      <c r="F66" s="872"/>
      <c r="M66" s="1415"/>
    </row>
    <row r="67" spans="1:13" ht="20.25" customHeight="1" x14ac:dyDescent="0.25">
      <c r="A67" s="1337"/>
      <c r="B67" s="1399" t="s">
        <v>595</v>
      </c>
      <c r="C67" s="873"/>
      <c r="D67" s="1400"/>
      <c r="E67" s="1400"/>
      <c r="F67" s="1401"/>
    </row>
    <row r="68" spans="1:13" ht="16.899999999999999" customHeight="1" x14ac:dyDescent="0.25">
      <c r="A68" s="1337"/>
      <c r="B68" s="1398" t="s">
        <v>368</v>
      </c>
      <c r="C68" s="1402"/>
      <c r="D68" s="1403"/>
      <c r="E68" s="1403"/>
      <c r="F68" s="872"/>
    </row>
    <row r="69" spans="1:13" ht="12.75" customHeight="1" x14ac:dyDescent="0.25">
      <c r="A69" s="1404"/>
      <c r="B69" s="1405" t="s">
        <v>809</v>
      </c>
      <c r="C69" s="870"/>
      <c r="D69" s="871"/>
      <c r="E69" s="871"/>
      <c r="F69" s="872"/>
    </row>
    <row r="70" spans="1:13" ht="16.149999999999999" customHeight="1" x14ac:dyDescent="0.25">
      <c r="A70" s="1404"/>
      <c r="B70" s="1398" t="s">
        <v>469</v>
      </c>
      <c r="C70" s="1402"/>
      <c r="D70" s="1403"/>
      <c r="E70" s="1403"/>
      <c r="F70" s="872"/>
    </row>
    <row r="71" spans="1:13" ht="15.6" customHeight="1" x14ac:dyDescent="0.25">
      <c r="A71" s="1404"/>
      <c r="B71" s="1406" t="s">
        <v>682</v>
      </c>
      <c r="C71" s="870"/>
      <c r="D71" s="871"/>
      <c r="E71" s="871"/>
      <c r="F71" s="872"/>
    </row>
    <row r="85" spans="1:6" x14ac:dyDescent="0.25">
      <c r="A85" s="1324"/>
      <c r="B85" s="1324"/>
      <c r="C85" s="1324"/>
      <c r="D85" s="1324"/>
      <c r="E85" s="1324"/>
      <c r="F85" s="1407"/>
    </row>
    <row r="86" spans="1:6" x14ac:dyDescent="0.25">
      <c r="A86" s="1324"/>
      <c r="B86" s="1324"/>
      <c r="C86" s="1324"/>
      <c r="D86" s="1324"/>
      <c r="E86" s="1324"/>
      <c r="F86" s="1407"/>
    </row>
    <row r="87" spans="1:6" x14ac:dyDescent="0.25">
      <c r="A87" s="1324"/>
      <c r="B87" s="1324"/>
      <c r="C87" s="1324"/>
      <c r="D87" s="1324"/>
      <c r="E87" s="1324"/>
      <c r="F87" s="1408"/>
    </row>
    <row r="88" spans="1:6" x14ac:dyDescent="0.25">
      <c r="A88" s="1324"/>
      <c r="B88" s="1324"/>
      <c r="C88" s="1324"/>
      <c r="D88" s="1324"/>
      <c r="E88" s="1324"/>
      <c r="F88" s="1407"/>
    </row>
    <row r="89" spans="1:6" x14ac:dyDescent="0.25">
      <c r="A89" s="1324"/>
      <c r="B89" s="1324"/>
      <c r="C89" s="1324"/>
      <c r="D89" s="1324"/>
      <c r="E89" s="1324"/>
      <c r="F89" s="1409"/>
    </row>
    <row r="92" spans="1:6" x14ac:dyDescent="0.25">
      <c r="A92" s="1324"/>
      <c r="B92" s="1324"/>
      <c r="C92" s="1324"/>
      <c r="D92" s="1324"/>
      <c r="E92" s="1324"/>
      <c r="F92" s="1410"/>
    </row>
    <row r="93" spans="1:6" x14ac:dyDescent="0.25">
      <c r="A93" s="1324"/>
      <c r="B93" s="1324"/>
      <c r="C93" s="1324"/>
      <c r="D93" s="1324"/>
      <c r="E93" s="1324"/>
      <c r="F93" s="1410"/>
    </row>
    <row r="94" spans="1:6" x14ac:dyDescent="0.25">
      <c r="A94" s="1324"/>
      <c r="B94" s="1324"/>
      <c r="C94" s="1324"/>
      <c r="D94" s="1324"/>
      <c r="E94" s="1324"/>
      <c r="F94" s="1410"/>
    </row>
  </sheetData>
  <sheetProtection selectLockedCells="1"/>
  <mergeCells count="2">
    <mergeCell ref="A1:G1"/>
    <mergeCell ref="A2:G2"/>
  </mergeCells>
  <pageMargins left="1.05" right="0.75" top="0.5" bottom="0.25" header="0.3" footer="0.3"/>
  <pageSetup scale="57" fitToHeight="3" orientation="landscape" r:id="rId1"/>
  <rowBreaks count="1" manualBreakCount="1">
    <brk id="3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2"/>
  <sheetViews>
    <sheetView view="pageBreakPreview" topLeftCell="A255" zoomScale="98" zoomScaleSheetLayoutView="98" workbookViewId="0">
      <selection activeCell="B12" sqref="B12"/>
    </sheetView>
  </sheetViews>
  <sheetFormatPr defaultRowHeight="15" x14ac:dyDescent="0.25"/>
  <cols>
    <col min="1" max="1" width="15.85546875" style="117" customWidth="1"/>
    <col min="2" max="2" width="55.7109375" style="301" customWidth="1"/>
    <col min="3" max="4" width="18" style="4" customWidth="1"/>
    <col min="5" max="5" width="19" style="4" customWidth="1"/>
    <col min="6" max="6" width="21.28515625" style="117" customWidth="1"/>
    <col min="7" max="7" width="27.28515625" style="116" bestFit="1" customWidth="1"/>
  </cols>
  <sheetData>
    <row r="1" spans="1:8" s="10" customFormat="1" ht="22.9" customHeight="1" x14ac:dyDescent="0.35">
      <c r="A1" s="1486" t="s">
        <v>702</v>
      </c>
      <c r="B1" s="1486"/>
      <c r="C1" s="1486"/>
      <c r="D1" s="1486"/>
      <c r="E1" s="1486"/>
      <c r="F1" s="1486"/>
      <c r="G1" s="104"/>
    </row>
    <row r="2" spans="1:8" s="10" customFormat="1" ht="21" customHeight="1" x14ac:dyDescent="0.35">
      <c r="A2" s="1479" t="s">
        <v>450</v>
      </c>
      <c r="B2" s="1479"/>
      <c r="C2" s="1479"/>
      <c r="D2" s="1479"/>
      <c r="E2" s="1479"/>
      <c r="F2" s="1479"/>
      <c r="G2" s="105"/>
      <c r="H2" s="89"/>
    </row>
    <row r="3" spans="1:8" s="10" customFormat="1" ht="21" customHeight="1" x14ac:dyDescent="0.35">
      <c r="A3" s="1489" t="s">
        <v>448</v>
      </c>
      <c r="B3" s="1489"/>
      <c r="C3" s="1489"/>
      <c r="D3" s="1489"/>
      <c r="E3" s="1489"/>
      <c r="F3" s="1489"/>
      <c r="G3" s="104"/>
    </row>
    <row r="4" spans="1:8" s="10" customFormat="1" ht="21" customHeight="1" x14ac:dyDescent="0.35">
      <c r="A4" s="1480" t="s">
        <v>351</v>
      </c>
      <c r="B4" s="1480"/>
      <c r="C4" s="1480"/>
      <c r="D4" s="1480"/>
      <c r="E4" s="1480"/>
      <c r="F4" s="1480"/>
      <c r="G4" s="106"/>
      <c r="H4" s="90"/>
    </row>
    <row r="5" spans="1:8" s="10" customFormat="1" ht="66.75" customHeight="1" x14ac:dyDescent="0.35">
      <c r="A5" s="293" t="s">
        <v>225</v>
      </c>
      <c r="B5" s="294" t="s">
        <v>224</v>
      </c>
      <c r="C5" s="294" t="s">
        <v>758</v>
      </c>
      <c r="D5" s="294" t="s">
        <v>767</v>
      </c>
      <c r="E5" s="295" t="s">
        <v>701</v>
      </c>
      <c r="F5" s="295" t="s">
        <v>806</v>
      </c>
    </row>
    <row r="6" spans="1:8" s="10" customFormat="1" ht="19.899999999999999" customHeight="1" x14ac:dyDescent="0.35">
      <c r="A6" s="297">
        <v>1</v>
      </c>
      <c r="B6" s="297">
        <v>2</v>
      </c>
      <c r="C6" s="297">
        <v>3</v>
      </c>
      <c r="D6" s="297">
        <v>4</v>
      </c>
      <c r="E6" s="297">
        <v>5</v>
      </c>
      <c r="F6" s="297">
        <v>6</v>
      </c>
      <c r="G6" s="104"/>
    </row>
    <row r="7" spans="1:8" s="10" customFormat="1" ht="16.5" customHeight="1" x14ac:dyDescent="0.35">
      <c r="A7" s="26">
        <v>2301</v>
      </c>
      <c r="B7" s="27" t="s">
        <v>183</v>
      </c>
      <c r="C7" s="28"/>
      <c r="D7" s="28"/>
      <c r="E7" s="28"/>
      <c r="F7" s="28"/>
      <c r="G7" s="104"/>
    </row>
    <row r="8" spans="1:8" s="10" customFormat="1" ht="16.5" customHeight="1" x14ac:dyDescent="0.35">
      <c r="A8" s="26">
        <v>230101</v>
      </c>
      <c r="B8" s="27" t="s">
        <v>184</v>
      </c>
      <c r="C8" s="28"/>
      <c r="D8" s="28"/>
      <c r="E8" s="28"/>
      <c r="F8" s="28"/>
      <c r="G8" s="104"/>
    </row>
    <row r="9" spans="1:8" s="10" customFormat="1" ht="16.5" customHeight="1" x14ac:dyDescent="0.35">
      <c r="A9" s="29"/>
      <c r="B9" s="30"/>
      <c r="C9" s="32"/>
      <c r="D9" s="32"/>
      <c r="E9" s="32"/>
      <c r="F9" s="32"/>
      <c r="G9" s="104"/>
    </row>
    <row r="10" spans="1:8" s="10" customFormat="1" ht="16.5" customHeight="1" x14ac:dyDescent="0.35">
      <c r="A10" s="26">
        <v>2302</v>
      </c>
      <c r="B10" s="27" t="s">
        <v>172</v>
      </c>
      <c r="C10" s="33"/>
      <c r="D10" s="33"/>
      <c r="E10" s="33"/>
      <c r="F10" s="33"/>
      <c r="G10" s="104"/>
    </row>
    <row r="11" spans="1:8" s="10" customFormat="1" ht="16.5" customHeight="1" x14ac:dyDescent="0.35">
      <c r="A11" s="26">
        <v>230201</v>
      </c>
      <c r="B11" s="27" t="s">
        <v>171</v>
      </c>
      <c r="C11" s="33"/>
      <c r="D11" s="33"/>
      <c r="E11" s="33"/>
      <c r="F11" s="33"/>
      <c r="G11" s="104"/>
    </row>
    <row r="12" spans="1:8" s="10" customFormat="1" ht="16.5" customHeight="1" x14ac:dyDescent="0.35">
      <c r="A12" s="29"/>
      <c r="B12" s="30"/>
      <c r="C12" s="48"/>
      <c r="D12" s="48"/>
      <c r="E12" s="46"/>
      <c r="F12" s="46"/>
      <c r="G12" s="104"/>
    </row>
    <row r="13" spans="1:8" s="10" customFormat="1" ht="16.5" customHeight="1" x14ac:dyDescent="0.35">
      <c r="A13" s="37">
        <v>2303</v>
      </c>
      <c r="B13" s="27" t="s">
        <v>173</v>
      </c>
      <c r="C13" s="33"/>
      <c r="D13" s="33"/>
      <c r="E13" s="33"/>
      <c r="F13" s="33"/>
      <c r="G13" s="104"/>
    </row>
    <row r="14" spans="1:8" s="10" customFormat="1" ht="16.5" customHeight="1" x14ac:dyDescent="0.35">
      <c r="A14" s="37">
        <v>230301</v>
      </c>
      <c r="B14" s="27" t="s">
        <v>174</v>
      </c>
      <c r="C14" s="33"/>
      <c r="D14" s="33"/>
      <c r="E14" s="33"/>
      <c r="F14" s="33"/>
      <c r="G14" s="104"/>
    </row>
    <row r="15" spans="1:8" s="10" customFormat="1" ht="16.5" customHeight="1" x14ac:dyDescent="0.35">
      <c r="A15" s="29"/>
      <c r="B15" s="38"/>
      <c r="C15" s="31"/>
      <c r="D15" s="31"/>
      <c r="E15" s="31"/>
      <c r="F15" s="31"/>
      <c r="G15" s="104"/>
    </row>
    <row r="16" spans="1:8" s="10" customFormat="1" ht="17.25" customHeight="1" x14ac:dyDescent="0.35">
      <c r="A16" s="37">
        <v>2305</v>
      </c>
      <c r="B16" s="27" t="s">
        <v>71</v>
      </c>
      <c r="C16" s="33"/>
      <c r="D16" s="33"/>
      <c r="E16" s="33"/>
      <c r="F16" s="33"/>
      <c r="G16" s="104"/>
    </row>
    <row r="17" spans="1:8" s="10" customFormat="1" ht="17.25" customHeight="1" x14ac:dyDescent="0.35">
      <c r="A17" s="37">
        <v>230501</v>
      </c>
      <c r="B17" s="27" t="s">
        <v>72</v>
      </c>
      <c r="C17" s="33"/>
      <c r="D17" s="33"/>
      <c r="E17" s="33"/>
      <c r="F17" s="33"/>
      <c r="G17" s="104"/>
    </row>
    <row r="18" spans="1:8" s="10" customFormat="1" ht="52.15" customHeight="1" x14ac:dyDescent="0.35">
      <c r="A18" s="29">
        <v>23050300</v>
      </c>
      <c r="B18" s="47" t="s">
        <v>326</v>
      </c>
      <c r="C18" s="31">
        <v>361055891</v>
      </c>
      <c r="D18" s="31">
        <v>250000000</v>
      </c>
      <c r="E18" s="31">
        <v>320000000</v>
      </c>
      <c r="F18" s="31">
        <v>0</v>
      </c>
      <c r="G18" s="143" t="s">
        <v>804</v>
      </c>
    </row>
    <row r="19" spans="1:8" s="10" customFormat="1" ht="55.15" customHeight="1" x14ac:dyDescent="0.35">
      <c r="A19" s="29">
        <v>23050301</v>
      </c>
      <c r="B19" s="30" t="s">
        <v>453</v>
      </c>
      <c r="C19" s="35">
        <v>168227600</v>
      </c>
      <c r="D19" s="35">
        <v>104156414</v>
      </c>
      <c r="E19" s="35">
        <v>175277660</v>
      </c>
      <c r="F19" s="35">
        <v>180000000</v>
      </c>
      <c r="G19" s="143" t="s">
        <v>805</v>
      </c>
    </row>
    <row r="20" spans="1:8" s="10" customFormat="1" ht="21" customHeight="1" x14ac:dyDescent="0.35">
      <c r="A20" s="199"/>
      <c r="B20" s="308" t="s">
        <v>7</v>
      </c>
      <c r="C20" s="291">
        <f t="shared" ref="C20:F20" si="0">SUM(C18:C19)</f>
        <v>529283491</v>
      </c>
      <c r="D20" s="291">
        <f t="shared" si="0"/>
        <v>354156414</v>
      </c>
      <c r="E20" s="291">
        <f t="shared" si="0"/>
        <v>495277660</v>
      </c>
      <c r="F20" s="291">
        <f t="shared" si="0"/>
        <v>180000000</v>
      </c>
      <c r="G20" s="104"/>
    </row>
    <row r="21" spans="1:8" s="10" customFormat="1" ht="21" customHeight="1" x14ac:dyDescent="0.35">
      <c r="A21" s="199"/>
      <c r="B21" s="307" t="s">
        <v>73</v>
      </c>
      <c r="C21" s="291">
        <f t="shared" ref="C21:F21" si="1">SUM(C20)</f>
        <v>529283491</v>
      </c>
      <c r="D21" s="291">
        <f t="shared" si="1"/>
        <v>354156414</v>
      </c>
      <c r="E21" s="291">
        <f t="shared" si="1"/>
        <v>495277660</v>
      </c>
      <c r="F21" s="291">
        <f t="shared" si="1"/>
        <v>180000000</v>
      </c>
      <c r="G21" s="104"/>
    </row>
    <row r="22" spans="1:8" s="10" customFormat="1" ht="24.6" customHeight="1" x14ac:dyDescent="0.35">
      <c r="A22" s="1486" t="s">
        <v>702</v>
      </c>
      <c r="B22" s="1486"/>
      <c r="C22" s="1486"/>
      <c r="D22" s="1486"/>
      <c r="E22" s="1486"/>
      <c r="F22" s="1486"/>
      <c r="G22" s="104"/>
    </row>
    <row r="23" spans="1:8" s="10" customFormat="1" ht="25.5" customHeight="1" x14ac:dyDescent="0.35">
      <c r="A23" s="1479" t="s">
        <v>114</v>
      </c>
      <c r="B23" s="1479"/>
      <c r="C23" s="1479"/>
      <c r="D23" s="1479"/>
      <c r="E23" s="1479"/>
      <c r="F23" s="1479"/>
      <c r="G23" s="107"/>
    </row>
    <row r="24" spans="1:8" s="11" customFormat="1" ht="19.5" customHeight="1" x14ac:dyDescent="0.3">
      <c r="A24" s="1489" t="s">
        <v>197</v>
      </c>
      <c r="B24" s="1489"/>
      <c r="C24" s="1489"/>
      <c r="D24" s="1489"/>
      <c r="E24" s="1489"/>
      <c r="F24" s="1489"/>
      <c r="G24" s="108"/>
    </row>
    <row r="25" spans="1:8" s="11" customFormat="1" ht="17.25" customHeight="1" x14ac:dyDescent="0.3">
      <c r="A25" s="1480" t="s">
        <v>351</v>
      </c>
      <c r="B25" s="1480"/>
      <c r="C25" s="1480"/>
      <c r="D25" s="1480"/>
      <c r="E25" s="1480"/>
      <c r="F25" s="1480"/>
      <c r="G25" s="106"/>
    </row>
    <row r="26" spans="1:8" s="11" customFormat="1" ht="62.45" customHeight="1" x14ac:dyDescent="0.3">
      <c r="A26" s="293" t="s">
        <v>225</v>
      </c>
      <c r="B26" s="294" t="s">
        <v>224</v>
      </c>
      <c r="C26" s="294" t="s">
        <v>758</v>
      </c>
      <c r="D26" s="294" t="s">
        <v>767</v>
      </c>
      <c r="E26" s="295" t="s">
        <v>766</v>
      </c>
      <c r="F26" s="295" t="s">
        <v>806</v>
      </c>
      <c r="G26" s="109"/>
    </row>
    <row r="27" spans="1:8" s="11" customFormat="1" ht="18.75" x14ac:dyDescent="0.3">
      <c r="A27" s="297">
        <v>1</v>
      </c>
      <c r="B27" s="297">
        <v>2</v>
      </c>
      <c r="C27" s="297">
        <v>3</v>
      </c>
      <c r="D27" s="297">
        <v>4</v>
      </c>
      <c r="E27" s="297">
        <v>5</v>
      </c>
      <c r="F27" s="297">
        <v>6</v>
      </c>
      <c r="G27" s="109"/>
    </row>
    <row r="28" spans="1:8" s="1" customFormat="1" ht="15.75" x14ac:dyDescent="0.25">
      <c r="A28" s="26">
        <v>2301</v>
      </c>
      <c r="B28" s="27" t="s">
        <v>183</v>
      </c>
      <c r="C28" s="28"/>
      <c r="D28" s="28"/>
      <c r="E28" s="28"/>
      <c r="F28" s="28"/>
      <c r="G28" s="58"/>
      <c r="H28" s="6"/>
    </row>
    <row r="29" spans="1:8" s="1" customFormat="1" ht="15.75" x14ac:dyDescent="0.25">
      <c r="A29" s="26">
        <v>230101</v>
      </c>
      <c r="B29" s="27" t="s">
        <v>184</v>
      </c>
      <c r="C29" s="28"/>
      <c r="D29" s="28"/>
      <c r="E29" s="28"/>
      <c r="F29" s="28"/>
      <c r="G29" s="58"/>
      <c r="H29" s="6"/>
    </row>
    <row r="30" spans="1:8" s="1" customFormat="1" ht="15.75" x14ac:dyDescent="0.25">
      <c r="A30" s="29"/>
      <c r="B30" s="30"/>
      <c r="C30" s="32"/>
      <c r="D30" s="32"/>
      <c r="E30" s="32"/>
      <c r="F30" s="32"/>
      <c r="G30" s="35"/>
      <c r="H30" s="6"/>
    </row>
    <row r="31" spans="1:8" s="1" customFormat="1" ht="15.75" x14ac:dyDescent="0.25">
      <c r="A31" s="26">
        <v>2302</v>
      </c>
      <c r="B31" s="27" t="s">
        <v>172</v>
      </c>
      <c r="C31" s="33"/>
      <c r="D31" s="33"/>
      <c r="E31" s="33"/>
      <c r="F31" s="33"/>
      <c r="G31" s="35"/>
      <c r="H31" s="6"/>
    </row>
    <row r="32" spans="1:8" s="1" customFormat="1" ht="17.25" customHeight="1" x14ac:dyDescent="0.25">
      <c r="A32" s="26">
        <v>230201</v>
      </c>
      <c r="B32" s="27" t="s">
        <v>171</v>
      </c>
      <c r="C32" s="33"/>
      <c r="D32" s="33"/>
      <c r="E32" s="33"/>
      <c r="F32" s="33"/>
      <c r="G32" s="35"/>
      <c r="H32" s="6"/>
    </row>
    <row r="33" spans="1:9" s="1" customFormat="1" ht="17.25" customHeight="1" x14ac:dyDescent="0.25">
      <c r="A33" s="29">
        <v>23020212</v>
      </c>
      <c r="B33" s="34" t="s">
        <v>204</v>
      </c>
      <c r="C33" s="32">
        <v>0</v>
      </c>
      <c r="D33" s="35">
        <v>0</v>
      </c>
      <c r="E33" s="31">
        <v>0</v>
      </c>
      <c r="F33" s="35">
        <v>0</v>
      </c>
      <c r="G33" s="71"/>
      <c r="H33" s="96"/>
      <c r="I33" s="6"/>
    </row>
    <row r="34" spans="1:9" s="1" customFormat="1" ht="33.6" customHeight="1" x14ac:dyDescent="0.25">
      <c r="A34" s="29">
        <v>23020213</v>
      </c>
      <c r="B34" s="34" t="s">
        <v>651</v>
      </c>
      <c r="C34" s="32">
        <v>184786250</v>
      </c>
      <c r="D34" s="35">
        <v>0</v>
      </c>
      <c r="E34" s="31">
        <v>0</v>
      </c>
      <c r="F34" s="35">
        <v>0</v>
      </c>
      <c r="G34" s="71"/>
      <c r="H34" s="97"/>
    </row>
    <row r="35" spans="1:9" s="1" customFormat="1" ht="30.6" customHeight="1" x14ac:dyDescent="0.25">
      <c r="A35" s="29">
        <v>23020214</v>
      </c>
      <c r="B35" s="34" t="s">
        <v>593</v>
      </c>
      <c r="C35" s="32">
        <v>475000</v>
      </c>
      <c r="D35" s="35">
        <v>0</v>
      </c>
      <c r="E35" s="31">
        <v>0</v>
      </c>
      <c r="F35" s="35">
        <v>0</v>
      </c>
      <c r="G35" s="71"/>
      <c r="H35" s="98"/>
    </row>
    <row r="36" spans="1:9" s="1" customFormat="1" ht="16.5" customHeight="1" x14ac:dyDescent="0.25">
      <c r="A36" s="29">
        <v>23020215</v>
      </c>
      <c r="B36" s="30" t="s">
        <v>93</v>
      </c>
      <c r="C36" s="32">
        <v>0</v>
      </c>
      <c r="D36" s="35">
        <v>0</v>
      </c>
      <c r="E36" s="31">
        <v>0</v>
      </c>
      <c r="F36" s="35">
        <v>0</v>
      </c>
      <c r="G36" s="71"/>
      <c r="H36" s="96"/>
      <c r="I36" s="6"/>
    </row>
    <row r="37" spans="1:9" ht="19.149999999999999" customHeight="1" x14ac:dyDescent="0.25">
      <c r="A37" s="29">
        <v>23020216</v>
      </c>
      <c r="B37" s="34" t="s">
        <v>592</v>
      </c>
      <c r="C37" s="32">
        <v>0</v>
      </c>
      <c r="D37" s="35">
        <v>0</v>
      </c>
      <c r="E37" s="32">
        <v>0</v>
      </c>
      <c r="F37" s="35">
        <v>0</v>
      </c>
      <c r="G37" s="71"/>
    </row>
    <row r="38" spans="1:9" ht="30.6" customHeight="1" x14ac:dyDescent="0.25">
      <c r="A38" s="29">
        <v>23020217</v>
      </c>
      <c r="B38" s="30" t="s">
        <v>195</v>
      </c>
      <c r="C38" s="32">
        <v>0</v>
      </c>
      <c r="D38" s="35">
        <v>0</v>
      </c>
      <c r="E38" s="32">
        <v>0</v>
      </c>
      <c r="F38" s="35">
        <v>0</v>
      </c>
      <c r="G38" s="35"/>
    </row>
    <row r="39" spans="1:9" ht="15.6" customHeight="1" x14ac:dyDescent="0.25">
      <c r="A39" s="29">
        <v>23020218</v>
      </c>
      <c r="B39" s="30" t="s">
        <v>203</v>
      </c>
      <c r="C39" s="35">
        <v>0</v>
      </c>
      <c r="D39" s="35">
        <v>0</v>
      </c>
      <c r="E39" s="35">
        <v>0</v>
      </c>
      <c r="F39" s="35">
        <v>0</v>
      </c>
      <c r="G39" s="35"/>
    </row>
    <row r="40" spans="1:9" ht="18.600000000000001" customHeight="1" x14ac:dyDescent="0.25">
      <c r="A40" s="29">
        <v>23020219</v>
      </c>
      <c r="B40" s="34" t="s">
        <v>591</v>
      </c>
      <c r="C40" s="32">
        <v>0</v>
      </c>
      <c r="D40" s="35">
        <v>0</v>
      </c>
      <c r="E40" s="32">
        <v>0</v>
      </c>
      <c r="F40" s="35">
        <v>0</v>
      </c>
      <c r="G40" s="71"/>
    </row>
    <row r="41" spans="1:9" ht="32.450000000000003" customHeight="1" x14ac:dyDescent="0.25">
      <c r="A41" s="29">
        <v>23020239</v>
      </c>
      <c r="B41" s="34" t="s">
        <v>322</v>
      </c>
      <c r="C41" s="35">
        <v>0</v>
      </c>
      <c r="D41" s="35">
        <v>0</v>
      </c>
      <c r="E41" s="35">
        <v>0</v>
      </c>
      <c r="F41" s="35">
        <v>0</v>
      </c>
      <c r="G41" s="35"/>
    </row>
    <row r="42" spans="1:9" ht="21.75" customHeight="1" x14ac:dyDescent="0.25">
      <c r="A42" s="29">
        <v>23020240</v>
      </c>
      <c r="B42" s="34" t="s">
        <v>594</v>
      </c>
      <c r="C42" s="32">
        <v>0</v>
      </c>
      <c r="D42" s="35">
        <v>0</v>
      </c>
      <c r="E42" s="32">
        <v>0</v>
      </c>
      <c r="F42" s="35">
        <v>0</v>
      </c>
      <c r="G42" s="71"/>
    </row>
    <row r="43" spans="1:9" s="1" customFormat="1" ht="20.45" customHeight="1" x14ac:dyDescent="0.25">
      <c r="A43" s="199"/>
      <c r="B43" s="307" t="s">
        <v>7</v>
      </c>
      <c r="C43" s="290">
        <f>SUM(C33:C42)</f>
        <v>185261250</v>
      </c>
      <c r="D43" s="290">
        <f t="shared" ref="D43:F43" si="2">SUM(D33:D42)</f>
        <v>0</v>
      </c>
      <c r="E43" s="290">
        <f t="shared" si="2"/>
        <v>0</v>
      </c>
      <c r="F43" s="290">
        <f t="shared" si="2"/>
        <v>0</v>
      </c>
      <c r="G43" s="36"/>
      <c r="H43" s="6"/>
    </row>
    <row r="44" spans="1:9" s="1" customFormat="1" ht="15.75" x14ac:dyDescent="0.25">
      <c r="A44" s="37">
        <v>2303</v>
      </c>
      <c r="B44" s="27" t="s">
        <v>173</v>
      </c>
      <c r="C44" s="33"/>
      <c r="D44" s="33"/>
      <c r="E44" s="33"/>
      <c r="F44" s="33"/>
      <c r="G44" s="35"/>
      <c r="H44" s="6"/>
    </row>
    <row r="45" spans="1:9" s="1" customFormat="1" ht="15.75" customHeight="1" x14ac:dyDescent="0.25">
      <c r="A45" s="37">
        <v>230301</v>
      </c>
      <c r="B45" s="27" t="s">
        <v>174</v>
      </c>
      <c r="C45" s="33"/>
      <c r="D45" s="33"/>
      <c r="E45" s="33"/>
      <c r="F45" s="33"/>
      <c r="G45" s="35"/>
      <c r="H45" s="6"/>
    </row>
    <row r="46" spans="1:9" s="1" customFormat="1" ht="15.75" x14ac:dyDescent="0.25">
      <c r="A46" s="29"/>
      <c r="B46" s="38"/>
      <c r="C46" s="31"/>
      <c r="D46" s="31"/>
      <c r="E46" s="31"/>
      <c r="F46" s="31"/>
      <c r="G46" s="71"/>
      <c r="H46" s="6"/>
    </row>
    <row r="47" spans="1:9" s="1" customFormat="1" ht="15.75" x14ac:dyDescent="0.25">
      <c r="A47" s="37">
        <v>2304</v>
      </c>
      <c r="B47" s="27" t="s">
        <v>94</v>
      </c>
      <c r="C47" s="33"/>
      <c r="D47" s="33"/>
      <c r="E47" s="33"/>
      <c r="F47" s="33"/>
      <c r="G47" s="35"/>
      <c r="H47" s="6"/>
    </row>
    <row r="48" spans="1:9" s="1" customFormat="1" ht="15.75" x14ac:dyDescent="0.25">
      <c r="A48" s="37">
        <v>230401</v>
      </c>
      <c r="B48" s="27" t="s">
        <v>95</v>
      </c>
      <c r="C48" s="33"/>
      <c r="D48" s="33"/>
      <c r="E48" s="33"/>
      <c r="F48" s="33"/>
      <c r="G48" s="35"/>
      <c r="H48" s="6"/>
    </row>
    <row r="49" spans="1:8" s="1" customFormat="1" ht="15.75" x14ac:dyDescent="0.25">
      <c r="A49" s="29">
        <v>23040150</v>
      </c>
      <c r="B49" s="30" t="s">
        <v>589</v>
      </c>
      <c r="C49" s="32">
        <v>5000000</v>
      </c>
      <c r="D49" s="32">
        <v>0</v>
      </c>
      <c r="E49" s="31">
        <v>0</v>
      </c>
      <c r="F49" s="31">
        <v>0</v>
      </c>
      <c r="G49" s="71"/>
      <c r="H49" s="99"/>
    </row>
    <row r="50" spans="1:8" s="1" customFormat="1" ht="15.75" x14ac:dyDescent="0.25">
      <c r="A50" s="29">
        <v>23040151</v>
      </c>
      <c r="B50" s="30" t="s">
        <v>100</v>
      </c>
      <c r="C50" s="32">
        <v>0</v>
      </c>
      <c r="D50" s="32">
        <v>0</v>
      </c>
      <c r="E50" s="31">
        <v>0</v>
      </c>
      <c r="F50" s="31">
        <v>30000000</v>
      </c>
      <c r="G50" s="71"/>
      <c r="H50" s="98"/>
    </row>
    <row r="51" spans="1:8" s="1" customFormat="1" ht="30" customHeight="1" x14ac:dyDescent="0.25">
      <c r="A51" s="29">
        <v>23040152</v>
      </c>
      <c r="B51" s="30" t="s">
        <v>590</v>
      </c>
      <c r="C51" s="32">
        <v>0</v>
      </c>
      <c r="D51" s="32">
        <v>0</v>
      </c>
      <c r="E51" s="31">
        <v>0</v>
      </c>
      <c r="F51" s="31">
        <v>35000000</v>
      </c>
      <c r="G51" s="71"/>
      <c r="H51" s="100"/>
    </row>
    <row r="52" spans="1:8" s="1" customFormat="1" ht="19.149999999999999" customHeight="1" x14ac:dyDescent="0.25">
      <c r="A52" s="199"/>
      <c r="B52" s="307" t="s">
        <v>7</v>
      </c>
      <c r="C52" s="291">
        <f t="shared" ref="C52:F52" si="3">SUM(C49:C51)</f>
        <v>5000000</v>
      </c>
      <c r="D52" s="291">
        <f t="shared" si="3"/>
        <v>0</v>
      </c>
      <c r="E52" s="291">
        <f t="shared" si="3"/>
        <v>0</v>
      </c>
      <c r="F52" s="291">
        <f t="shared" si="3"/>
        <v>65000000</v>
      </c>
      <c r="G52" s="92"/>
      <c r="H52" s="6"/>
    </row>
    <row r="53" spans="1:8" s="1" customFormat="1" ht="15.75" x14ac:dyDescent="0.25">
      <c r="A53" s="37">
        <v>2305</v>
      </c>
      <c r="B53" s="27" t="s">
        <v>71</v>
      </c>
      <c r="C53" s="33"/>
      <c r="D53" s="33"/>
      <c r="E53" s="33"/>
      <c r="F53" s="33"/>
      <c r="G53" s="35"/>
      <c r="H53" s="6"/>
    </row>
    <row r="54" spans="1:8" s="1" customFormat="1" ht="15.75" x14ac:dyDescent="0.25">
      <c r="A54" s="37">
        <v>230501</v>
      </c>
      <c r="B54" s="27" t="s">
        <v>72</v>
      </c>
      <c r="C54" s="33"/>
      <c r="D54" s="33"/>
      <c r="E54" s="33"/>
      <c r="F54" s="33"/>
      <c r="G54" s="35"/>
      <c r="H54" s="6"/>
    </row>
    <row r="55" spans="1:8" s="1" customFormat="1" ht="18.75" x14ac:dyDescent="0.25">
      <c r="A55" s="29"/>
      <c r="B55" s="122"/>
      <c r="C55" s="39"/>
      <c r="D55" s="39"/>
      <c r="E55" s="39"/>
      <c r="F55" s="39"/>
      <c r="G55" s="92"/>
      <c r="H55" s="6"/>
    </row>
    <row r="56" spans="1:8" s="1" customFormat="1" ht="20.45" customHeight="1" x14ac:dyDescent="0.25">
      <c r="A56" s="199"/>
      <c r="B56" s="307" t="s">
        <v>73</v>
      </c>
      <c r="C56" s="291">
        <f t="shared" ref="C56:F56" si="4">SUM(C43,C52)</f>
        <v>190261250</v>
      </c>
      <c r="D56" s="291">
        <f t="shared" si="4"/>
        <v>0</v>
      </c>
      <c r="E56" s="291">
        <f t="shared" si="4"/>
        <v>0</v>
      </c>
      <c r="F56" s="291">
        <f t="shared" si="4"/>
        <v>65000000</v>
      </c>
      <c r="G56" s="92"/>
      <c r="H56" s="6"/>
    </row>
    <row r="57" spans="1:8" s="10" customFormat="1" ht="27" customHeight="1" x14ac:dyDescent="0.35">
      <c r="A57" s="1490" t="s">
        <v>702</v>
      </c>
      <c r="B57" s="1490"/>
      <c r="C57" s="1490"/>
      <c r="D57" s="1490"/>
      <c r="E57" s="1490"/>
      <c r="F57" s="1490"/>
      <c r="G57" s="104"/>
    </row>
    <row r="58" spans="1:8" s="10" customFormat="1" ht="22.5" customHeight="1" x14ac:dyDescent="0.35">
      <c r="A58" s="1491" t="s">
        <v>55</v>
      </c>
      <c r="B58" s="1491"/>
      <c r="C58" s="1491"/>
      <c r="D58" s="1491"/>
      <c r="E58" s="1491"/>
      <c r="F58" s="1491"/>
      <c r="G58" s="107"/>
    </row>
    <row r="59" spans="1:8" s="11" customFormat="1" ht="19.5" customHeight="1" x14ac:dyDescent="0.3">
      <c r="A59" s="1492" t="s">
        <v>308</v>
      </c>
      <c r="B59" s="1492"/>
      <c r="C59" s="1492"/>
      <c r="D59" s="1492"/>
      <c r="E59" s="1492"/>
      <c r="F59" s="1492"/>
      <c r="G59" s="108"/>
    </row>
    <row r="60" spans="1:8" s="11" customFormat="1" ht="17.25" customHeight="1" x14ac:dyDescent="0.3">
      <c r="A60" s="1493" t="s">
        <v>351</v>
      </c>
      <c r="B60" s="1493"/>
      <c r="C60" s="1493"/>
      <c r="D60" s="1493"/>
      <c r="E60" s="1493"/>
      <c r="F60" s="1493"/>
      <c r="G60" s="106"/>
    </row>
    <row r="61" spans="1:8" s="11" customFormat="1" ht="66" customHeight="1" x14ac:dyDescent="0.3">
      <c r="A61" s="345" t="s">
        <v>225</v>
      </c>
      <c r="B61" s="346" t="s">
        <v>224</v>
      </c>
      <c r="C61" s="346" t="s">
        <v>758</v>
      </c>
      <c r="D61" s="346" t="s">
        <v>767</v>
      </c>
      <c r="E61" s="347" t="s">
        <v>766</v>
      </c>
      <c r="F61" s="347" t="s">
        <v>806</v>
      </c>
      <c r="G61" s="109"/>
    </row>
    <row r="62" spans="1:8" s="11" customFormat="1" ht="18.75" x14ac:dyDescent="0.3">
      <c r="A62" s="348">
        <v>1</v>
      </c>
      <c r="B62" s="348">
        <v>2</v>
      </c>
      <c r="C62" s="348">
        <v>3</v>
      </c>
      <c r="D62" s="348">
        <v>4</v>
      </c>
      <c r="E62" s="348">
        <v>5</v>
      </c>
      <c r="F62" s="348">
        <v>6</v>
      </c>
      <c r="G62" s="109"/>
    </row>
    <row r="63" spans="1:8" s="1" customFormat="1" ht="15.75" x14ac:dyDescent="0.25">
      <c r="A63" s="349">
        <v>2301</v>
      </c>
      <c r="B63" s="350" t="s">
        <v>183</v>
      </c>
      <c r="C63" s="351"/>
      <c r="D63" s="351"/>
      <c r="E63" s="351"/>
      <c r="F63" s="351"/>
      <c r="G63" s="58"/>
      <c r="H63" s="6"/>
    </row>
    <row r="64" spans="1:8" s="1" customFormat="1" ht="15.75" x14ac:dyDescent="0.25">
      <c r="A64" s="349">
        <v>230101</v>
      </c>
      <c r="B64" s="350" t="s">
        <v>184</v>
      </c>
      <c r="C64" s="351"/>
      <c r="D64" s="351"/>
      <c r="E64" s="351"/>
      <c r="F64" s="351"/>
      <c r="G64" s="58"/>
      <c r="H64" s="6"/>
    </row>
    <row r="65" spans="1:8" s="1" customFormat="1" ht="15.75" x14ac:dyDescent="0.25">
      <c r="A65" s="352"/>
      <c r="B65" s="353"/>
      <c r="C65" s="354"/>
      <c r="D65" s="354"/>
      <c r="E65" s="354"/>
      <c r="F65" s="354"/>
      <c r="G65" s="35"/>
      <c r="H65" s="6"/>
    </row>
    <row r="66" spans="1:8" s="1" customFormat="1" ht="15.75" x14ac:dyDescent="0.25">
      <c r="A66" s="349">
        <v>2302</v>
      </c>
      <c r="B66" s="350" t="s">
        <v>172</v>
      </c>
      <c r="C66" s="353"/>
      <c r="D66" s="353"/>
      <c r="E66" s="353"/>
      <c r="F66" s="353"/>
      <c r="G66" s="35"/>
      <c r="H66" s="6"/>
    </row>
    <row r="67" spans="1:8" s="1" customFormat="1" ht="18" customHeight="1" x14ac:dyDescent="0.25">
      <c r="A67" s="26">
        <v>230201</v>
      </c>
      <c r="B67" s="27" t="s">
        <v>171</v>
      </c>
      <c r="C67" s="33"/>
      <c r="D67" s="33"/>
      <c r="E67" s="33"/>
      <c r="F67" s="33"/>
      <c r="G67" s="35"/>
      <c r="H67" s="6"/>
    </row>
    <row r="68" spans="1:8" ht="33.6" customHeight="1" x14ac:dyDescent="0.25">
      <c r="A68" s="40">
        <v>23020220</v>
      </c>
      <c r="B68" s="34" t="s">
        <v>383</v>
      </c>
      <c r="C68" s="41">
        <v>0</v>
      </c>
      <c r="D68" s="41">
        <v>0</v>
      </c>
      <c r="E68" s="41">
        <v>0</v>
      </c>
      <c r="F68" s="41">
        <v>0</v>
      </c>
      <c r="G68" s="35"/>
    </row>
    <row r="69" spans="1:8" s="1" customFormat="1" ht="17.45" customHeight="1" x14ac:dyDescent="0.25">
      <c r="A69" s="40">
        <v>23020221</v>
      </c>
      <c r="B69" s="34" t="s">
        <v>310</v>
      </c>
      <c r="C69" s="35">
        <v>0</v>
      </c>
      <c r="D69" s="35">
        <v>0</v>
      </c>
      <c r="E69" s="35">
        <v>0</v>
      </c>
      <c r="F69" s="35">
        <v>0</v>
      </c>
      <c r="G69" s="35"/>
      <c r="H69" s="6"/>
    </row>
    <row r="70" spans="1:8" s="1" customFormat="1" ht="18.75" x14ac:dyDescent="0.25">
      <c r="A70" s="306"/>
      <c r="B70" s="307" t="s">
        <v>7</v>
      </c>
      <c r="C70" s="291">
        <f t="shared" ref="C70:F70" si="5">SUM(C68:C69)</f>
        <v>0</v>
      </c>
      <c r="D70" s="291">
        <f t="shared" si="5"/>
        <v>0</v>
      </c>
      <c r="E70" s="291">
        <f t="shared" si="5"/>
        <v>0</v>
      </c>
      <c r="F70" s="291">
        <f t="shared" si="5"/>
        <v>0</v>
      </c>
      <c r="G70" s="92"/>
      <c r="H70" s="6"/>
    </row>
    <row r="71" spans="1:8" s="1" customFormat="1" ht="15.75" x14ac:dyDescent="0.25">
      <c r="A71" s="37">
        <v>2303</v>
      </c>
      <c r="B71" s="27" t="s">
        <v>173</v>
      </c>
      <c r="C71" s="33"/>
      <c r="D71" s="33"/>
      <c r="E71" s="33"/>
      <c r="F71" s="33"/>
      <c r="G71" s="35"/>
      <c r="H71" s="6"/>
    </row>
    <row r="72" spans="1:8" s="1" customFormat="1" ht="16.5" customHeight="1" x14ac:dyDescent="0.25">
      <c r="A72" s="37">
        <v>230301</v>
      </c>
      <c r="B72" s="27" t="s">
        <v>174</v>
      </c>
      <c r="C72" s="33"/>
      <c r="D72" s="33"/>
      <c r="E72" s="33"/>
      <c r="F72" s="33"/>
      <c r="G72" s="35"/>
      <c r="H72" s="6"/>
    </row>
    <row r="73" spans="1:8" s="1" customFormat="1" ht="15.75" x14ac:dyDescent="0.25">
      <c r="A73" s="49"/>
      <c r="B73" s="292"/>
      <c r="C73" s="71"/>
      <c r="D73" s="71"/>
      <c r="E73" s="71"/>
      <c r="F73" s="71"/>
      <c r="G73" s="71"/>
      <c r="H73" s="6"/>
    </row>
    <row r="74" spans="1:8" s="1" customFormat="1" ht="15.75" x14ac:dyDescent="0.25">
      <c r="A74" s="37">
        <v>2305</v>
      </c>
      <c r="B74" s="27" t="s">
        <v>71</v>
      </c>
      <c r="C74" s="33"/>
      <c r="D74" s="33"/>
      <c r="E74" s="33"/>
      <c r="F74" s="33"/>
      <c r="G74" s="35"/>
      <c r="H74" s="6"/>
    </row>
    <row r="75" spans="1:8" s="1" customFormat="1" ht="15.75" x14ac:dyDescent="0.25">
      <c r="A75" s="37">
        <v>230501</v>
      </c>
      <c r="B75" s="27" t="s">
        <v>72</v>
      </c>
      <c r="C75" s="33"/>
      <c r="D75" s="33"/>
      <c r="E75" s="33"/>
      <c r="F75" s="33"/>
      <c r="G75" s="35"/>
      <c r="H75" s="6"/>
    </row>
    <row r="76" spans="1:8" s="1" customFormat="1" ht="15.75" x14ac:dyDescent="0.25">
      <c r="A76" s="42"/>
      <c r="B76" s="43"/>
      <c r="C76" s="34"/>
      <c r="D76" s="34"/>
      <c r="E76" s="34"/>
      <c r="F76" s="34"/>
      <c r="G76" s="35"/>
      <c r="H76" s="6"/>
    </row>
    <row r="77" spans="1:8" s="1" customFormat="1" ht="18.75" customHeight="1" x14ac:dyDescent="0.25">
      <c r="A77" s="199"/>
      <c r="B77" s="307" t="s">
        <v>73</v>
      </c>
      <c r="C77" s="291">
        <f t="shared" ref="C77:F77" si="6">SUM(C70)</f>
        <v>0</v>
      </c>
      <c r="D77" s="291">
        <f t="shared" si="6"/>
        <v>0</v>
      </c>
      <c r="E77" s="291">
        <f t="shared" si="6"/>
        <v>0</v>
      </c>
      <c r="F77" s="291">
        <f t="shared" si="6"/>
        <v>0</v>
      </c>
      <c r="G77" s="92"/>
      <c r="H77" s="6"/>
    </row>
    <row r="78" spans="1:8" s="127" customFormat="1" ht="25.15" customHeight="1" x14ac:dyDescent="0.25">
      <c r="A78" s="1486" t="s">
        <v>702</v>
      </c>
      <c r="B78" s="1486"/>
      <c r="C78" s="1486"/>
      <c r="D78" s="1486"/>
      <c r="E78" s="1486"/>
      <c r="F78" s="1486"/>
      <c r="G78" s="92"/>
    </row>
    <row r="79" spans="1:8" s="127" customFormat="1" ht="22.15" customHeight="1" x14ac:dyDescent="0.25">
      <c r="A79" s="1479" t="s">
        <v>117</v>
      </c>
      <c r="B79" s="1479"/>
      <c r="C79" s="1479"/>
      <c r="D79" s="1479"/>
      <c r="E79" s="1479"/>
      <c r="F79" s="1479"/>
      <c r="G79" s="92"/>
    </row>
    <row r="80" spans="1:8" s="127" customFormat="1" ht="18.75" customHeight="1" x14ac:dyDescent="0.25">
      <c r="A80" s="1489" t="s">
        <v>644</v>
      </c>
      <c r="B80" s="1489"/>
      <c r="C80" s="1489"/>
      <c r="D80" s="1489"/>
      <c r="E80" s="1489"/>
      <c r="F80" s="1489"/>
      <c r="G80" s="92"/>
    </row>
    <row r="81" spans="1:8" s="127" customFormat="1" ht="18.75" customHeight="1" x14ac:dyDescent="0.25">
      <c r="A81" s="1480" t="s">
        <v>351</v>
      </c>
      <c r="B81" s="1480"/>
      <c r="C81" s="1480"/>
      <c r="D81" s="1480"/>
      <c r="E81" s="1480"/>
      <c r="F81" s="1480"/>
      <c r="G81" s="92"/>
    </row>
    <row r="82" spans="1:8" s="127" customFormat="1" ht="63.75" customHeight="1" x14ac:dyDescent="0.25">
      <c r="A82" s="293" t="s">
        <v>225</v>
      </c>
      <c r="B82" s="294" t="s">
        <v>224</v>
      </c>
      <c r="C82" s="294" t="s">
        <v>758</v>
      </c>
      <c r="D82" s="294" t="s">
        <v>767</v>
      </c>
      <c r="E82" s="295" t="s">
        <v>766</v>
      </c>
      <c r="F82" s="295" t="s">
        <v>806</v>
      </c>
      <c r="G82" s="92"/>
    </row>
    <row r="83" spans="1:8" s="127" customFormat="1" ht="19.149999999999999" customHeight="1" x14ac:dyDescent="0.25">
      <c r="A83" s="297">
        <v>1</v>
      </c>
      <c r="B83" s="297">
        <v>2</v>
      </c>
      <c r="C83" s="297">
        <v>3</v>
      </c>
      <c r="D83" s="297">
        <v>4</v>
      </c>
      <c r="E83" s="297">
        <v>5</v>
      </c>
      <c r="F83" s="297">
        <v>6</v>
      </c>
      <c r="G83" s="92"/>
    </row>
    <row r="84" spans="1:8" s="127" customFormat="1" ht="18.75" customHeight="1" x14ac:dyDescent="0.25">
      <c r="A84" s="26">
        <v>2301</v>
      </c>
      <c r="B84" s="27" t="s">
        <v>183</v>
      </c>
      <c r="C84" s="28"/>
      <c r="D84" s="28"/>
      <c r="E84" s="28"/>
      <c r="F84" s="28"/>
      <c r="G84" s="92"/>
    </row>
    <row r="85" spans="1:8" s="127" customFormat="1" ht="18.75" customHeight="1" x14ac:dyDescent="0.25">
      <c r="A85" s="26">
        <v>230101</v>
      </c>
      <c r="B85" s="27" t="s">
        <v>184</v>
      </c>
      <c r="C85" s="28"/>
      <c r="D85" s="28"/>
      <c r="E85" s="28"/>
      <c r="F85" s="28"/>
      <c r="G85" s="92"/>
    </row>
    <row r="86" spans="1:8" s="127" customFormat="1" ht="10.9" customHeight="1" x14ac:dyDescent="0.25">
      <c r="A86" s="29"/>
      <c r="B86" s="30"/>
      <c r="C86" s="32"/>
      <c r="D86" s="32"/>
      <c r="E86" s="32"/>
      <c r="F86" s="32"/>
      <c r="G86" s="92"/>
    </row>
    <row r="87" spans="1:8" s="127" customFormat="1" ht="18.75" customHeight="1" x14ac:dyDescent="0.25">
      <c r="A87" s="26">
        <v>2302</v>
      </c>
      <c r="B87" s="27" t="s">
        <v>172</v>
      </c>
      <c r="C87" s="33"/>
      <c r="D87" s="33"/>
      <c r="E87" s="33"/>
      <c r="F87" s="33"/>
      <c r="G87" s="92"/>
    </row>
    <row r="88" spans="1:8" s="127" customFormat="1" ht="18.75" customHeight="1" x14ac:dyDescent="0.25">
      <c r="A88" s="26">
        <v>230201</v>
      </c>
      <c r="B88" s="27" t="s">
        <v>171</v>
      </c>
      <c r="C88" s="33"/>
      <c r="D88" s="33"/>
      <c r="E88" s="33"/>
      <c r="F88" s="33"/>
      <c r="G88" s="92"/>
    </row>
    <row r="89" spans="1:8" s="127" customFormat="1" ht="13.15" customHeight="1" x14ac:dyDescent="0.25">
      <c r="A89" s="49"/>
      <c r="B89" s="123"/>
      <c r="C89" s="92"/>
      <c r="D89" s="92"/>
      <c r="E89" s="92"/>
      <c r="F89" s="92"/>
      <c r="G89" s="92"/>
    </row>
    <row r="90" spans="1:8" s="1" customFormat="1" ht="15.75" x14ac:dyDescent="0.25">
      <c r="A90" s="37">
        <v>2303</v>
      </c>
      <c r="B90" s="27" t="s">
        <v>173</v>
      </c>
      <c r="C90" s="33"/>
      <c r="D90" s="33"/>
      <c r="E90" s="33"/>
      <c r="F90" s="33"/>
      <c r="G90" s="35"/>
      <c r="H90" s="6"/>
    </row>
    <row r="91" spans="1:8" s="1" customFormat="1" ht="15.75" customHeight="1" x14ac:dyDescent="0.25">
      <c r="A91" s="37">
        <v>230301</v>
      </c>
      <c r="B91" s="27" t="s">
        <v>174</v>
      </c>
      <c r="C91" s="33"/>
      <c r="D91" s="33"/>
      <c r="E91" s="33"/>
      <c r="F91" s="33"/>
      <c r="G91" s="35"/>
      <c r="H91" s="6"/>
    </row>
    <row r="92" spans="1:8" s="1" customFormat="1" ht="15.75" x14ac:dyDescent="0.25">
      <c r="A92" s="29"/>
      <c r="B92" s="38"/>
      <c r="C92" s="31"/>
      <c r="D92" s="31"/>
      <c r="E92" s="31"/>
      <c r="F92" s="31"/>
      <c r="G92" s="71"/>
      <c r="H92" s="6"/>
    </row>
    <row r="93" spans="1:8" s="127" customFormat="1" ht="16.5" customHeight="1" x14ac:dyDescent="0.25">
      <c r="A93" s="37">
        <v>2305</v>
      </c>
      <c r="B93" s="27" t="s">
        <v>71</v>
      </c>
      <c r="C93" s="33"/>
      <c r="D93" s="33"/>
      <c r="E93" s="33"/>
      <c r="F93" s="33"/>
      <c r="G93" s="92"/>
    </row>
    <row r="94" spans="1:8" s="127" customFormat="1" ht="16.5" customHeight="1" x14ac:dyDescent="0.25">
      <c r="A94" s="37">
        <v>230501</v>
      </c>
      <c r="B94" s="27" t="s">
        <v>72</v>
      </c>
      <c r="C94" s="33"/>
      <c r="D94" s="33"/>
      <c r="E94" s="33"/>
      <c r="F94" s="33"/>
      <c r="G94" s="92"/>
    </row>
    <row r="95" spans="1:8" s="127" customFormat="1" ht="31.9" customHeight="1" x14ac:dyDescent="0.25">
      <c r="A95" s="29">
        <v>23050302</v>
      </c>
      <c r="B95" s="30" t="s">
        <v>889</v>
      </c>
      <c r="C95" s="35">
        <v>0</v>
      </c>
      <c r="D95" s="35">
        <v>0</v>
      </c>
      <c r="E95" s="35">
        <v>0</v>
      </c>
      <c r="F95" s="35">
        <v>14439296</v>
      </c>
      <c r="G95" s="92"/>
    </row>
    <row r="96" spans="1:8" s="127" customFormat="1" ht="31.9" customHeight="1" x14ac:dyDescent="0.25">
      <c r="A96" s="29">
        <v>23050303</v>
      </c>
      <c r="B96" s="30" t="s">
        <v>888</v>
      </c>
      <c r="C96" s="35">
        <v>0</v>
      </c>
      <c r="D96" s="35">
        <v>0</v>
      </c>
      <c r="E96" s="35">
        <v>0</v>
      </c>
      <c r="F96" s="35">
        <v>6445707834</v>
      </c>
      <c r="G96" s="92"/>
    </row>
    <row r="97" spans="1:8" s="127" customFormat="1" ht="31.9" customHeight="1" x14ac:dyDescent="0.25">
      <c r="A97" s="29">
        <v>23050304</v>
      </c>
      <c r="B97" s="30" t="s">
        <v>890</v>
      </c>
      <c r="C97" s="35">
        <v>0</v>
      </c>
      <c r="D97" s="35">
        <v>0</v>
      </c>
      <c r="E97" s="35">
        <v>0</v>
      </c>
      <c r="F97" s="35">
        <v>951345491</v>
      </c>
      <c r="G97" s="92"/>
    </row>
    <row r="98" spans="1:8" s="127" customFormat="1" ht="23.45" customHeight="1" x14ac:dyDescent="0.25">
      <c r="A98" s="199"/>
      <c r="B98" s="307" t="s">
        <v>7</v>
      </c>
      <c r="C98" s="291">
        <f>SUM(C95:C97)</f>
        <v>0</v>
      </c>
      <c r="D98" s="291">
        <f t="shared" ref="D98:F98" si="7">SUM(D95:D97)</f>
        <v>0</v>
      </c>
      <c r="E98" s="291">
        <f t="shared" si="7"/>
        <v>0</v>
      </c>
      <c r="F98" s="291">
        <f t="shared" si="7"/>
        <v>7411492621</v>
      </c>
      <c r="G98" s="92"/>
    </row>
    <row r="99" spans="1:8" s="127" customFormat="1" ht="18.75" customHeight="1" x14ac:dyDescent="0.25">
      <c r="A99" s="199"/>
      <c r="B99" s="307" t="s">
        <v>73</v>
      </c>
      <c r="C99" s="291">
        <f t="shared" ref="C99" si="8">C98</f>
        <v>0</v>
      </c>
      <c r="D99" s="291">
        <f t="shared" ref="D99:F99" si="9">D98</f>
        <v>0</v>
      </c>
      <c r="E99" s="291">
        <f t="shared" si="9"/>
        <v>0</v>
      </c>
      <c r="F99" s="291">
        <f t="shared" si="9"/>
        <v>7411492621</v>
      </c>
      <c r="G99" s="92"/>
    </row>
    <row r="100" spans="1:8" s="10" customFormat="1" ht="25.9" customHeight="1" x14ac:dyDescent="0.35">
      <c r="A100" s="1486" t="s">
        <v>702</v>
      </c>
      <c r="B100" s="1486"/>
      <c r="C100" s="1486"/>
      <c r="D100" s="1486"/>
      <c r="E100" s="1486"/>
      <c r="F100" s="1486"/>
      <c r="G100" s="104"/>
    </row>
    <row r="101" spans="1:8" s="10" customFormat="1" ht="24" customHeight="1" x14ac:dyDescent="0.35">
      <c r="A101" s="1479" t="s">
        <v>60</v>
      </c>
      <c r="B101" s="1479"/>
      <c r="C101" s="1479"/>
      <c r="D101" s="1479"/>
      <c r="E101" s="1479"/>
      <c r="F101" s="1479"/>
      <c r="G101" s="107"/>
    </row>
    <row r="102" spans="1:8" s="11" customFormat="1" ht="19.5" customHeight="1" x14ac:dyDescent="0.3">
      <c r="A102" s="1489" t="s">
        <v>217</v>
      </c>
      <c r="B102" s="1489"/>
      <c r="C102" s="1489"/>
      <c r="D102" s="1489"/>
      <c r="E102" s="1489"/>
      <c r="F102" s="1489"/>
      <c r="G102" s="111"/>
    </row>
    <row r="103" spans="1:8" s="11" customFormat="1" ht="19.5" customHeight="1" x14ac:dyDescent="0.3">
      <c r="A103" s="1480" t="s">
        <v>351</v>
      </c>
      <c r="B103" s="1480"/>
      <c r="C103" s="1480"/>
      <c r="D103" s="1480"/>
      <c r="E103" s="1480"/>
      <c r="F103" s="1480"/>
      <c r="G103" s="106"/>
    </row>
    <row r="104" spans="1:8" s="11" customFormat="1" ht="63" customHeight="1" x14ac:dyDescent="0.3">
      <c r="A104" s="293" t="s">
        <v>225</v>
      </c>
      <c r="B104" s="294" t="s">
        <v>224</v>
      </c>
      <c r="C104" s="294" t="s">
        <v>758</v>
      </c>
      <c r="D104" s="294" t="s">
        <v>767</v>
      </c>
      <c r="E104" s="295" t="s">
        <v>766</v>
      </c>
      <c r="F104" s="295" t="s">
        <v>806</v>
      </c>
      <c r="G104" s="109"/>
    </row>
    <row r="105" spans="1:8" s="11" customFormat="1" ht="18.75" x14ac:dyDescent="0.3">
      <c r="A105" s="297">
        <v>1</v>
      </c>
      <c r="B105" s="297">
        <v>2</v>
      </c>
      <c r="C105" s="297">
        <v>3</v>
      </c>
      <c r="D105" s="297">
        <v>4</v>
      </c>
      <c r="E105" s="297">
        <v>5</v>
      </c>
      <c r="F105" s="297">
        <v>6</v>
      </c>
      <c r="G105" s="109"/>
    </row>
    <row r="106" spans="1:8" s="1" customFormat="1" ht="15.75" x14ac:dyDescent="0.25">
      <c r="A106" s="26">
        <v>2301</v>
      </c>
      <c r="B106" s="27" t="s">
        <v>183</v>
      </c>
      <c r="C106" s="28"/>
      <c r="D106" s="28"/>
      <c r="E106" s="28"/>
      <c r="F106" s="28"/>
      <c r="G106" s="58"/>
      <c r="H106" s="6"/>
    </row>
    <row r="107" spans="1:8" s="1" customFormat="1" ht="15.75" x14ac:dyDescent="0.25">
      <c r="A107" s="26">
        <v>230101</v>
      </c>
      <c r="B107" s="27" t="s">
        <v>184</v>
      </c>
      <c r="C107" s="28"/>
      <c r="D107" s="28"/>
      <c r="E107" s="28"/>
      <c r="F107" s="28"/>
      <c r="G107" s="58"/>
      <c r="H107" s="6"/>
    </row>
    <row r="108" spans="1:8" s="1" customFormat="1" ht="19.149999999999999" customHeight="1" x14ac:dyDescent="0.25">
      <c r="A108" s="29"/>
      <c r="B108" s="30"/>
      <c r="C108" s="32"/>
      <c r="D108" s="32"/>
      <c r="E108" s="32"/>
      <c r="F108" s="32"/>
      <c r="G108" s="35"/>
      <c r="H108" s="6"/>
    </row>
    <row r="109" spans="1:8" s="1" customFormat="1" ht="15.75" x14ac:dyDescent="0.25">
      <c r="A109" s="26">
        <v>2302</v>
      </c>
      <c r="B109" s="27" t="s">
        <v>172</v>
      </c>
      <c r="C109" s="33"/>
      <c r="D109" s="33"/>
      <c r="E109" s="33"/>
      <c r="F109" s="33"/>
      <c r="G109" s="35"/>
      <c r="H109" s="6"/>
    </row>
    <row r="110" spans="1:8" s="1" customFormat="1" ht="18.75" customHeight="1" x14ac:dyDescent="0.25">
      <c r="A110" s="26">
        <v>230201</v>
      </c>
      <c r="B110" s="27" t="s">
        <v>171</v>
      </c>
      <c r="C110" s="33"/>
      <c r="D110" s="33"/>
      <c r="E110" s="33"/>
      <c r="F110" s="33"/>
      <c r="G110" s="35"/>
      <c r="H110" s="6"/>
    </row>
    <row r="111" spans="1:8" s="1" customFormat="1" ht="17.25" customHeight="1" x14ac:dyDescent="0.25">
      <c r="A111" s="29">
        <v>23020222</v>
      </c>
      <c r="B111" s="30" t="s">
        <v>314</v>
      </c>
      <c r="C111" s="32">
        <v>350000</v>
      </c>
      <c r="D111" s="32">
        <v>0</v>
      </c>
      <c r="E111" s="31">
        <v>80390533</v>
      </c>
      <c r="F111" s="31">
        <v>79679333</v>
      </c>
      <c r="G111" s="71"/>
      <c r="H111" s="99"/>
    </row>
    <row r="112" spans="1:8" s="1" customFormat="1" ht="31.9" customHeight="1" x14ac:dyDescent="0.25">
      <c r="A112" s="29">
        <v>23020223</v>
      </c>
      <c r="B112" s="44" t="s">
        <v>299</v>
      </c>
      <c r="C112" s="32">
        <v>0</v>
      </c>
      <c r="D112" s="32">
        <v>0</v>
      </c>
      <c r="E112" s="32">
        <v>250000000</v>
      </c>
      <c r="F112" s="32">
        <v>800000000</v>
      </c>
      <c r="G112" s="71"/>
      <c r="H112" s="99"/>
    </row>
    <row r="113" spans="1:8" s="1" customFormat="1" ht="22.9" customHeight="1" x14ac:dyDescent="0.25">
      <c r="A113" s="29">
        <v>23020224</v>
      </c>
      <c r="B113" s="45" t="s">
        <v>331</v>
      </c>
      <c r="C113" s="32">
        <v>0</v>
      </c>
      <c r="D113" s="32">
        <v>0</v>
      </c>
      <c r="E113" s="31">
        <v>663000000</v>
      </c>
      <c r="F113" s="31">
        <v>0</v>
      </c>
      <c r="G113" s="71"/>
      <c r="H113" s="99"/>
    </row>
    <row r="114" spans="1:8" s="1" customFormat="1" ht="31.15" customHeight="1" x14ac:dyDescent="0.25">
      <c r="A114" s="29">
        <v>23020225</v>
      </c>
      <c r="B114" s="30" t="s">
        <v>330</v>
      </c>
      <c r="C114" s="32">
        <v>27411368</v>
      </c>
      <c r="D114" s="32">
        <v>2011400</v>
      </c>
      <c r="E114" s="84">
        <v>60000000</v>
      </c>
      <c r="F114" s="31">
        <v>0</v>
      </c>
      <c r="G114" s="71"/>
      <c r="H114" s="99"/>
    </row>
    <row r="115" spans="1:8" s="1" customFormat="1" ht="36.75" customHeight="1" x14ac:dyDescent="0.25">
      <c r="A115" s="29">
        <v>23020226</v>
      </c>
      <c r="B115" s="45" t="s">
        <v>332</v>
      </c>
      <c r="C115" s="32">
        <v>0</v>
      </c>
      <c r="D115" s="32">
        <v>43500000</v>
      </c>
      <c r="E115" s="31">
        <v>1400000000</v>
      </c>
      <c r="F115" s="31">
        <v>600000000</v>
      </c>
      <c r="G115" s="71"/>
      <c r="H115" s="99"/>
    </row>
    <row r="116" spans="1:8" ht="16.149999999999999" customHeight="1" x14ac:dyDescent="0.25">
      <c r="A116" s="40">
        <v>23020227</v>
      </c>
      <c r="B116" s="45" t="s">
        <v>602</v>
      </c>
      <c r="C116" s="46">
        <v>0</v>
      </c>
      <c r="D116" s="46">
        <v>0</v>
      </c>
      <c r="E116" s="46">
        <v>0</v>
      </c>
      <c r="F116" s="46">
        <v>0</v>
      </c>
      <c r="G116" s="46"/>
    </row>
    <row r="117" spans="1:8" ht="31.15" customHeight="1" x14ac:dyDescent="0.25">
      <c r="A117" s="29">
        <v>23020228</v>
      </c>
      <c r="B117" s="45" t="s">
        <v>334</v>
      </c>
      <c r="C117" s="32">
        <v>190538103</v>
      </c>
      <c r="D117" s="32">
        <v>0</v>
      </c>
      <c r="E117" s="31">
        <v>560000000</v>
      </c>
      <c r="F117" s="31">
        <v>600000000</v>
      </c>
      <c r="G117" s="71"/>
    </row>
    <row r="118" spans="1:8" ht="30" x14ac:dyDescent="0.25">
      <c r="A118" s="29">
        <v>23020229</v>
      </c>
      <c r="B118" s="45" t="s">
        <v>333</v>
      </c>
      <c r="C118" s="32">
        <v>25480713</v>
      </c>
      <c r="D118" s="32">
        <v>0</v>
      </c>
      <c r="E118" s="31">
        <v>448000000</v>
      </c>
      <c r="F118" s="31">
        <v>0</v>
      </c>
      <c r="G118" s="71"/>
    </row>
    <row r="119" spans="1:8" ht="45" x14ac:dyDescent="0.25">
      <c r="A119" s="29">
        <v>23020238</v>
      </c>
      <c r="B119" s="45" t="s">
        <v>577</v>
      </c>
      <c r="C119" s="46">
        <v>0</v>
      </c>
      <c r="D119" s="46">
        <v>0</v>
      </c>
      <c r="E119" s="46">
        <v>1000000000</v>
      </c>
      <c r="F119" s="46">
        <v>0</v>
      </c>
      <c r="G119" s="71"/>
    </row>
    <row r="120" spans="1:8" ht="20.45" customHeight="1" x14ac:dyDescent="0.25">
      <c r="A120" s="306"/>
      <c r="B120" s="307" t="s">
        <v>7</v>
      </c>
      <c r="C120" s="290">
        <f t="shared" ref="C120:F120" si="10">SUM(C111:C119)</f>
        <v>243780184</v>
      </c>
      <c r="D120" s="290">
        <f t="shared" si="10"/>
        <v>45511400</v>
      </c>
      <c r="E120" s="290">
        <f t="shared" si="10"/>
        <v>4461390533</v>
      </c>
      <c r="F120" s="290">
        <f t="shared" si="10"/>
        <v>2079679333</v>
      </c>
      <c r="G120" s="36"/>
    </row>
    <row r="121" spans="1:8" s="1" customFormat="1" ht="15.75" x14ac:dyDescent="0.25">
      <c r="A121" s="37">
        <v>2303</v>
      </c>
      <c r="B121" s="27" t="s">
        <v>173</v>
      </c>
      <c r="C121" s="33"/>
      <c r="D121" s="33"/>
      <c r="E121" s="33"/>
      <c r="F121" s="33"/>
      <c r="G121" s="35"/>
      <c r="H121" s="6"/>
    </row>
    <row r="122" spans="1:8" s="1" customFormat="1" ht="16.5" customHeight="1" x14ac:dyDescent="0.25">
      <c r="A122" s="37">
        <v>230301</v>
      </c>
      <c r="B122" s="27" t="s">
        <v>174</v>
      </c>
      <c r="C122" s="33"/>
      <c r="D122" s="33"/>
      <c r="E122" s="33"/>
      <c r="F122" s="33"/>
      <c r="G122" s="35"/>
      <c r="H122" s="6"/>
    </row>
    <row r="123" spans="1:8" s="1" customFormat="1" ht="15.75" x14ac:dyDescent="0.25">
      <c r="A123" s="29"/>
      <c r="B123" s="38"/>
      <c r="C123" s="31"/>
      <c r="D123" s="31"/>
      <c r="E123" s="31"/>
      <c r="F123" s="31"/>
      <c r="G123" s="71"/>
      <c r="H123" s="6"/>
    </row>
    <row r="124" spans="1:8" s="1" customFormat="1" ht="15.75" x14ac:dyDescent="0.25">
      <c r="A124" s="37">
        <v>2305</v>
      </c>
      <c r="B124" s="27" t="s">
        <v>71</v>
      </c>
      <c r="C124" s="33"/>
      <c r="D124" s="33"/>
      <c r="E124" s="33"/>
      <c r="F124" s="33"/>
      <c r="G124" s="35"/>
      <c r="H124" s="6"/>
    </row>
    <row r="125" spans="1:8" s="1" customFormat="1" ht="15.75" x14ac:dyDescent="0.25">
      <c r="A125" s="37">
        <v>230501</v>
      </c>
      <c r="B125" s="27" t="s">
        <v>72</v>
      </c>
      <c r="C125" s="33"/>
      <c r="D125" s="33"/>
      <c r="E125" s="33"/>
      <c r="F125" s="33"/>
      <c r="G125" s="35"/>
      <c r="H125" s="6"/>
    </row>
    <row r="126" spans="1:8" ht="16.899999999999999" customHeight="1" x14ac:dyDescent="0.25">
      <c r="A126" s="29">
        <v>23050305</v>
      </c>
      <c r="B126" s="91" t="s">
        <v>219</v>
      </c>
      <c r="C126" s="46">
        <v>0</v>
      </c>
      <c r="D126" s="46">
        <v>0</v>
      </c>
      <c r="E126" s="46">
        <v>0</v>
      </c>
      <c r="F126" s="46">
        <v>0</v>
      </c>
      <c r="G126" s="46"/>
    </row>
    <row r="127" spans="1:8" ht="16.899999999999999" customHeight="1" x14ac:dyDescent="0.25">
      <c r="A127" s="29">
        <v>23050306</v>
      </c>
      <c r="B127" s="47" t="s">
        <v>311</v>
      </c>
      <c r="C127" s="32">
        <v>0</v>
      </c>
      <c r="D127" s="32">
        <v>0</v>
      </c>
      <c r="E127" s="31">
        <v>0</v>
      </c>
      <c r="F127" s="31">
        <v>0</v>
      </c>
      <c r="G127" s="71"/>
    </row>
    <row r="128" spans="1:8" ht="30" x14ac:dyDescent="0.25">
      <c r="A128" s="29">
        <v>23050307</v>
      </c>
      <c r="B128" s="45" t="s">
        <v>313</v>
      </c>
      <c r="C128" s="32">
        <v>0</v>
      </c>
      <c r="D128" s="32">
        <v>0</v>
      </c>
      <c r="E128" s="31">
        <v>0</v>
      </c>
      <c r="F128" s="31">
        <v>0</v>
      </c>
      <c r="G128" s="71"/>
    </row>
    <row r="129" spans="1:8" s="1" customFormat="1" ht="17.25" customHeight="1" x14ac:dyDescent="0.25">
      <c r="A129" s="29">
        <v>23050308</v>
      </c>
      <c r="B129" s="47" t="s">
        <v>218</v>
      </c>
      <c r="C129" s="31">
        <v>0</v>
      </c>
      <c r="D129" s="31">
        <v>0</v>
      </c>
      <c r="E129" s="31">
        <v>187500000</v>
      </c>
      <c r="F129" s="31">
        <v>0</v>
      </c>
      <c r="G129" s="71"/>
      <c r="H129" s="99"/>
    </row>
    <row r="130" spans="1:8" s="1" customFormat="1" ht="21" customHeight="1" x14ac:dyDescent="0.25">
      <c r="A130" s="29">
        <v>23050309</v>
      </c>
      <c r="B130" s="45" t="s">
        <v>760</v>
      </c>
      <c r="C130" s="31">
        <v>0</v>
      </c>
      <c r="D130" s="31">
        <v>0</v>
      </c>
      <c r="E130" s="31">
        <v>0</v>
      </c>
      <c r="F130" s="31">
        <v>600000000</v>
      </c>
      <c r="G130" s="71"/>
      <c r="H130" s="99"/>
    </row>
    <row r="131" spans="1:8" s="1" customFormat="1" ht="20.45" customHeight="1" x14ac:dyDescent="0.25">
      <c r="A131" s="199"/>
      <c r="B131" s="307" t="s">
        <v>7</v>
      </c>
      <c r="C131" s="291">
        <f>SUM(C126:C130)</f>
        <v>0</v>
      </c>
      <c r="D131" s="291">
        <f t="shared" ref="D131:F131" si="11">SUM(D126:D130)</f>
        <v>0</v>
      </c>
      <c r="E131" s="291">
        <f t="shared" si="11"/>
        <v>187500000</v>
      </c>
      <c r="F131" s="291">
        <f t="shared" si="11"/>
        <v>600000000</v>
      </c>
      <c r="G131" s="92"/>
      <c r="H131" s="6"/>
    </row>
    <row r="132" spans="1:8" s="1" customFormat="1" ht="20.45" customHeight="1" x14ac:dyDescent="0.25">
      <c r="A132" s="199"/>
      <c r="B132" s="307" t="s">
        <v>73</v>
      </c>
      <c r="C132" s="291">
        <f t="shared" ref="C132" si="12">SUM(C120,C131)</f>
        <v>243780184</v>
      </c>
      <c r="D132" s="291">
        <f t="shared" ref="D132:F132" si="13">SUM(D120,D131)</f>
        <v>45511400</v>
      </c>
      <c r="E132" s="291">
        <f t="shared" si="13"/>
        <v>4648890533</v>
      </c>
      <c r="F132" s="291">
        <f t="shared" si="13"/>
        <v>2679679333</v>
      </c>
      <c r="G132" s="92"/>
      <c r="H132" s="6"/>
    </row>
    <row r="133" spans="1:8" s="10" customFormat="1" ht="26.45" customHeight="1" x14ac:dyDescent="0.35">
      <c r="A133" s="1486" t="s">
        <v>702</v>
      </c>
      <c r="B133" s="1486"/>
      <c r="C133" s="1486"/>
      <c r="D133" s="1486"/>
      <c r="E133" s="1486"/>
      <c r="F133" s="1486"/>
      <c r="G133" s="124"/>
    </row>
    <row r="134" spans="1:8" s="10" customFormat="1" ht="22.5" customHeight="1" x14ac:dyDescent="0.35">
      <c r="A134" s="1479" t="s">
        <v>56</v>
      </c>
      <c r="B134" s="1479"/>
      <c r="C134" s="1479"/>
      <c r="D134" s="1479"/>
      <c r="E134" s="1479"/>
      <c r="F134" s="1479"/>
      <c r="G134" s="125"/>
    </row>
    <row r="135" spans="1:8" s="11" customFormat="1" ht="19.5" customHeight="1" x14ac:dyDescent="0.3">
      <c r="A135" s="1489" t="s">
        <v>216</v>
      </c>
      <c r="B135" s="1489"/>
      <c r="C135" s="1489"/>
      <c r="D135" s="1489"/>
      <c r="E135" s="1489"/>
      <c r="F135" s="1489"/>
      <c r="G135" s="108"/>
    </row>
    <row r="136" spans="1:8" s="11" customFormat="1" ht="17.25" customHeight="1" x14ac:dyDescent="0.3">
      <c r="A136" s="1480" t="s">
        <v>351</v>
      </c>
      <c r="B136" s="1480"/>
      <c r="C136" s="1480"/>
      <c r="D136" s="1480"/>
      <c r="E136" s="1480"/>
      <c r="F136" s="1480"/>
      <c r="G136" s="106"/>
    </row>
    <row r="137" spans="1:8" s="11" customFormat="1" ht="66" customHeight="1" x14ac:dyDescent="0.3">
      <c r="A137" s="293" t="s">
        <v>225</v>
      </c>
      <c r="B137" s="294" t="s">
        <v>224</v>
      </c>
      <c r="C137" s="294" t="s">
        <v>758</v>
      </c>
      <c r="D137" s="294" t="s">
        <v>767</v>
      </c>
      <c r="E137" s="295" t="s">
        <v>766</v>
      </c>
      <c r="F137" s="295" t="s">
        <v>806</v>
      </c>
      <c r="G137" s="109"/>
    </row>
    <row r="138" spans="1:8" s="11" customFormat="1" ht="18.75" x14ac:dyDescent="0.3">
      <c r="A138" s="297">
        <v>1</v>
      </c>
      <c r="B138" s="297">
        <v>2</v>
      </c>
      <c r="C138" s="297">
        <v>3</v>
      </c>
      <c r="D138" s="297">
        <v>4</v>
      </c>
      <c r="E138" s="297">
        <v>5</v>
      </c>
      <c r="F138" s="297">
        <v>6</v>
      </c>
      <c r="G138" s="109"/>
    </row>
    <row r="139" spans="1:8" s="1" customFormat="1" ht="15.75" x14ac:dyDescent="0.25">
      <c r="A139" s="26">
        <v>2301</v>
      </c>
      <c r="B139" s="27" t="s">
        <v>183</v>
      </c>
      <c r="C139" s="28"/>
      <c r="D139" s="28"/>
      <c r="E139" s="28"/>
      <c r="F139" s="28"/>
      <c r="G139" s="58"/>
      <c r="H139" s="6"/>
    </row>
    <row r="140" spans="1:8" s="1" customFormat="1" ht="15.75" x14ac:dyDescent="0.25">
      <c r="A140" s="26">
        <v>230101</v>
      </c>
      <c r="B140" s="27" t="s">
        <v>184</v>
      </c>
      <c r="C140" s="28"/>
      <c r="D140" s="28"/>
      <c r="E140" s="28"/>
      <c r="F140" s="28"/>
      <c r="G140" s="58"/>
      <c r="H140" s="6"/>
    </row>
    <row r="141" spans="1:8" s="1" customFormat="1" ht="15.75" x14ac:dyDescent="0.25">
      <c r="A141" s="29"/>
      <c r="B141" s="30"/>
      <c r="C141" s="32"/>
      <c r="D141" s="32"/>
      <c r="E141" s="32"/>
      <c r="F141" s="32"/>
      <c r="G141" s="35"/>
      <c r="H141" s="6"/>
    </row>
    <row r="142" spans="1:8" s="1" customFormat="1" ht="15.75" x14ac:dyDescent="0.25">
      <c r="A142" s="26">
        <v>2302</v>
      </c>
      <c r="B142" s="27" t="s">
        <v>172</v>
      </c>
      <c r="C142" s="33"/>
      <c r="D142" s="33"/>
      <c r="E142" s="33"/>
      <c r="F142" s="33"/>
      <c r="G142" s="35"/>
      <c r="H142" s="6"/>
    </row>
    <row r="143" spans="1:8" s="1" customFormat="1" ht="17.25" customHeight="1" x14ac:dyDescent="0.25">
      <c r="A143" s="26">
        <v>230201</v>
      </c>
      <c r="B143" s="27" t="s">
        <v>171</v>
      </c>
      <c r="C143" s="33"/>
      <c r="D143" s="33"/>
      <c r="E143" s="33"/>
      <c r="F143" s="33"/>
      <c r="G143" s="35"/>
      <c r="H143" s="6"/>
    </row>
    <row r="144" spans="1:8" s="1" customFormat="1" ht="15.75" x14ac:dyDescent="0.25">
      <c r="A144" s="29"/>
      <c r="B144" s="30"/>
      <c r="C144" s="48"/>
      <c r="D144" s="48"/>
      <c r="E144" s="46"/>
      <c r="F144" s="46"/>
      <c r="G144" s="48"/>
      <c r="H144" s="6"/>
    </row>
    <row r="145" spans="1:8" s="1" customFormat="1" ht="15.75" x14ac:dyDescent="0.25">
      <c r="A145" s="37">
        <v>2303</v>
      </c>
      <c r="B145" s="27" t="s">
        <v>173</v>
      </c>
      <c r="C145" s="33"/>
      <c r="D145" s="33"/>
      <c r="E145" s="33"/>
      <c r="F145" s="33"/>
      <c r="G145" s="35"/>
      <c r="H145" s="6"/>
    </row>
    <row r="146" spans="1:8" s="1" customFormat="1" ht="15.75" customHeight="1" x14ac:dyDescent="0.25">
      <c r="A146" s="37">
        <v>230301</v>
      </c>
      <c r="B146" s="27" t="s">
        <v>174</v>
      </c>
      <c r="C146" s="33"/>
      <c r="D146" s="33"/>
      <c r="E146" s="33"/>
      <c r="F146" s="33"/>
      <c r="G146" s="35"/>
      <c r="H146" s="6"/>
    </row>
    <row r="147" spans="1:8" s="1" customFormat="1" ht="15.75" x14ac:dyDescent="0.25">
      <c r="A147" s="29"/>
      <c r="B147" s="38"/>
      <c r="C147" s="31"/>
      <c r="D147" s="31"/>
      <c r="E147" s="31"/>
      <c r="F147" s="31"/>
      <c r="G147" s="71"/>
      <c r="H147" s="6"/>
    </row>
    <row r="148" spans="1:8" s="1" customFormat="1" ht="15.75" x14ac:dyDescent="0.25">
      <c r="A148" s="37">
        <v>2305</v>
      </c>
      <c r="B148" s="27" t="s">
        <v>71</v>
      </c>
      <c r="C148" s="33"/>
      <c r="D148" s="33"/>
      <c r="E148" s="33"/>
      <c r="F148" s="33"/>
      <c r="G148" s="35"/>
      <c r="H148" s="6"/>
    </row>
    <row r="149" spans="1:8" s="1" customFormat="1" ht="15.75" x14ac:dyDescent="0.25">
      <c r="A149" s="37">
        <v>230501</v>
      </c>
      <c r="B149" s="27" t="s">
        <v>72</v>
      </c>
      <c r="C149" s="33"/>
      <c r="D149" s="33"/>
      <c r="E149" s="33"/>
      <c r="F149" s="33"/>
      <c r="G149" s="35"/>
      <c r="H149" s="6"/>
    </row>
    <row r="150" spans="1:8" ht="33" customHeight="1" x14ac:dyDescent="0.25">
      <c r="A150" s="29">
        <v>23050310</v>
      </c>
      <c r="B150" s="30" t="s">
        <v>695</v>
      </c>
      <c r="C150" s="41">
        <v>0</v>
      </c>
      <c r="D150" s="41">
        <v>0</v>
      </c>
      <c r="E150" s="41">
        <v>10429150</v>
      </c>
      <c r="F150" s="41">
        <v>10429150</v>
      </c>
      <c r="G150" s="46"/>
    </row>
    <row r="151" spans="1:8" ht="20.25" x14ac:dyDescent="0.25">
      <c r="A151" s="199"/>
      <c r="B151" s="309" t="s">
        <v>7</v>
      </c>
      <c r="C151" s="290">
        <f t="shared" ref="C151:F151" si="14">SUM(C150)</f>
        <v>0</v>
      </c>
      <c r="D151" s="290">
        <f t="shared" si="14"/>
        <v>0</v>
      </c>
      <c r="E151" s="290">
        <f t="shared" si="14"/>
        <v>10429150</v>
      </c>
      <c r="F151" s="290">
        <f t="shared" si="14"/>
        <v>10429150</v>
      </c>
      <c r="G151" s="36"/>
    </row>
    <row r="152" spans="1:8" s="1" customFormat="1" ht="21.6" customHeight="1" x14ac:dyDescent="0.25">
      <c r="A152" s="199"/>
      <c r="B152" s="307" t="s">
        <v>73</v>
      </c>
      <c r="C152" s="291">
        <f t="shared" ref="C152:F152" si="15">SUM(C151)</f>
        <v>0</v>
      </c>
      <c r="D152" s="291">
        <f t="shared" si="15"/>
        <v>0</v>
      </c>
      <c r="E152" s="291">
        <f t="shared" si="15"/>
        <v>10429150</v>
      </c>
      <c r="F152" s="291">
        <f t="shared" si="15"/>
        <v>10429150</v>
      </c>
      <c r="G152" s="92"/>
      <c r="H152" s="6"/>
    </row>
    <row r="153" spans="1:8" s="10" customFormat="1" ht="25.15" customHeight="1" x14ac:dyDescent="0.35">
      <c r="A153" s="1490" t="s">
        <v>702</v>
      </c>
      <c r="B153" s="1490"/>
      <c r="C153" s="1490"/>
      <c r="D153" s="1490"/>
      <c r="E153" s="1490"/>
      <c r="F153" s="1490"/>
      <c r="G153" s="104"/>
    </row>
    <row r="154" spans="1:8" s="10" customFormat="1" ht="22.5" customHeight="1" x14ac:dyDescent="0.35">
      <c r="A154" s="1491" t="s">
        <v>118</v>
      </c>
      <c r="B154" s="1491"/>
      <c r="C154" s="1491"/>
      <c r="D154" s="1491"/>
      <c r="E154" s="1491"/>
      <c r="F154" s="1491"/>
      <c r="G154" s="107"/>
    </row>
    <row r="155" spans="1:8" s="11" customFormat="1" ht="18" customHeight="1" x14ac:dyDescent="0.3">
      <c r="A155" s="1492" t="s">
        <v>215</v>
      </c>
      <c r="B155" s="1492"/>
      <c r="C155" s="1492"/>
      <c r="D155" s="1492"/>
      <c r="E155" s="1492"/>
      <c r="F155" s="1492"/>
      <c r="G155" s="108"/>
    </row>
    <row r="156" spans="1:8" s="11" customFormat="1" ht="17.25" customHeight="1" x14ac:dyDescent="0.3">
      <c r="A156" s="1493" t="s">
        <v>351</v>
      </c>
      <c r="B156" s="1493"/>
      <c r="C156" s="1493"/>
      <c r="D156" s="1493"/>
      <c r="E156" s="1493"/>
      <c r="F156" s="1493"/>
      <c r="G156" s="106"/>
    </row>
    <row r="157" spans="1:8" s="11" customFormat="1" ht="63" customHeight="1" x14ac:dyDescent="0.3">
      <c r="A157" s="345" t="s">
        <v>225</v>
      </c>
      <c r="B157" s="346" t="s">
        <v>224</v>
      </c>
      <c r="C157" s="346" t="s">
        <v>758</v>
      </c>
      <c r="D157" s="346" t="s">
        <v>767</v>
      </c>
      <c r="E157" s="347" t="s">
        <v>766</v>
      </c>
      <c r="F157" s="347" t="s">
        <v>806</v>
      </c>
      <c r="G157" s="109"/>
    </row>
    <row r="158" spans="1:8" s="11" customFormat="1" ht="18.75" x14ac:dyDescent="0.3">
      <c r="A158" s="348">
        <v>1</v>
      </c>
      <c r="B158" s="348">
        <v>2</v>
      </c>
      <c r="C158" s="348">
        <v>3</v>
      </c>
      <c r="D158" s="348">
        <v>4</v>
      </c>
      <c r="E158" s="348">
        <v>5</v>
      </c>
      <c r="F158" s="348">
        <v>6</v>
      </c>
      <c r="G158" s="109"/>
    </row>
    <row r="159" spans="1:8" s="1" customFormat="1" ht="15.75" x14ac:dyDescent="0.25">
      <c r="A159" s="349">
        <v>2301</v>
      </c>
      <c r="B159" s="350" t="s">
        <v>183</v>
      </c>
      <c r="C159" s="351"/>
      <c r="D159" s="351"/>
      <c r="E159" s="351"/>
      <c r="F159" s="351"/>
      <c r="G159" s="58"/>
      <c r="H159" s="6"/>
    </row>
    <row r="160" spans="1:8" s="1" customFormat="1" ht="15.75" x14ac:dyDescent="0.25">
      <c r="A160" s="349">
        <v>230101</v>
      </c>
      <c r="B160" s="350" t="s">
        <v>184</v>
      </c>
      <c r="C160" s="351"/>
      <c r="D160" s="351"/>
      <c r="E160" s="351"/>
      <c r="F160" s="351"/>
      <c r="G160" s="58"/>
      <c r="H160" s="6"/>
    </row>
    <row r="161" spans="1:8" s="1" customFormat="1" ht="14.25" customHeight="1" x14ac:dyDescent="0.25">
      <c r="A161" s="352"/>
      <c r="B161" s="353"/>
      <c r="C161" s="354"/>
      <c r="D161" s="354"/>
      <c r="E161" s="354"/>
      <c r="F161" s="354"/>
      <c r="G161" s="35"/>
      <c r="H161" s="6"/>
    </row>
    <row r="162" spans="1:8" s="1" customFormat="1" ht="15.75" x14ac:dyDescent="0.25">
      <c r="A162" s="349">
        <v>2302</v>
      </c>
      <c r="B162" s="350" t="s">
        <v>172</v>
      </c>
      <c r="C162" s="353"/>
      <c r="D162" s="353"/>
      <c r="E162" s="353"/>
      <c r="F162" s="353"/>
      <c r="G162" s="35"/>
      <c r="H162" s="6"/>
    </row>
    <row r="163" spans="1:8" s="1" customFormat="1" ht="18.75" customHeight="1" x14ac:dyDescent="0.25">
      <c r="A163" s="26">
        <v>230201</v>
      </c>
      <c r="B163" s="27" t="s">
        <v>171</v>
      </c>
      <c r="C163" s="33"/>
      <c r="D163" s="33"/>
      <c r="E163" s="33"/>
      <c r="F163" s="33"/>
      <c r="G163" s="35"/>
      <c r="H163" s="6"/>
    </row>
    <row r="164" spans="1:8" ht="31.5" customHeight="1" x14ac:dyDescent="0.25">
      <c r="A164" s="29">
        <v>23020230</v>
      </c>
      <c r="B164" s="30" t="s">
        <v>305</v>
      </c>
      <c r="C164" s="41">
        <v>0</v>
      </c>
      <c r="D164" s="41">
        <v>0</v>
      </c>
      <c r="E164" s="41">
        <v>0</v>
      </c>
      <c r="F164" s="41">
        <v>0</v>
      </c>
      <c r="G164" s="46"/>
    </row>
    <row r="165" spans="1:8" s="1" customFormat="1" ht="20.25" x14ac:dyDescent="0.25">
      <c r="A165" s="199"/>
      <c r="B165" s="309" t="s">
        <v>7</v>
      </c>
      <c r="C165" s="310">
        <f t="shared" ref="C165:F165" si="16">SUM(C164)</f>
        <v>0</v>
      </c>
      <c r="D165" s="310">
        <f t="shared" si="16"/>
        <v>0</v>
      </c>
      <c r="E165" s="310">
        <f t="shared" si="16"/>
        <v>0</v>
      </c>
      <c r="F165" s="310">
        <f t="shared" si="16"/>
        <v>0</v>
      </c>
      <c r="G165" s="48"/>
      <c r="H165" s="6"/>
    </row>
    <row r="166" spans="1:8" s="1" customFormat="1" ht="15.75" x14ac:dyDescent="0.25">
      <c r="A166" s="37">
        <v>2303</v>
      </c>
      <c r="B166" s="27" t="s">
        <v>173</v>
      </c>
      <c r="C166" s="33"/>
      <c r="D166" s="33"/>
      <c r="E166" s="33"/>
      <c r="F166" s="33"/>
      <c r="G166" s="35"/>
      <c r="H166" s="6"/>
    </row>
    <row r="167" spans="1:8" s="1" customFormat="1" ht="16.5" customHeight="1" x14ac:dyDescent="0.25">
      <c r="A167" s="37">
        <v>230301</v>
      </c>
      <c r="B167" s="27" t="s">
        <v>174</v>
      </c>
      <c r="C167" s="33"/>
      <c r="D167" s="33"/>
      <c r="E167" s="33"/>
      <c r="F167" s="33"/>
      <c r="G167" s="35"/>
      <c r="H167" s="6"/>
    </row>
    <row r="168" spans="1:8" s="1" customFormat="1" ht="14.25" customHeight="1" x14ac:dyDescent="0.25">
      <c r="A168" s="29"/>
      <c r="B168" s="38"/>
      <c r="C168" s="31"/>
      <c r="D168" s="31"/>
      <c r="E168" s="31"/>
      <c r="F168" s="31"/>
      <c r="G168" s="71"/>
      <c r="H168" s="6"/>
    </row>
    <row r="169" spans="1:8" s="1" customFormat="1" ht="15.75" x14ac:dyDescent="0.25">
      <c r="A169" s="37">
        <v>2305</v>
      </c>
      <c r="B169" s="27" t="s">
        <v>71</v>
      </c>
      <c r="C169" s="33"/>
      <c r="D169" s="33"/>
      <c r="E169" s="33"/>
      <c r="F169" s="33"/>
      <c r="G169" s="35"/>
      <c r="H169" s="6"/>
    </row>
    <row r="170" spans="1:8" s="1" customFormat="1" ht="15.75" x14ac:dyDescent="0.25">
      <c r="A170" s="37">
        <v>230501</v>
      </c>
      <c r="B170" s="27" t="s">
        <v>72</v>
      </c>
      <c r="C170" s="33"/>
      <c r="D170" s="33"/>
      <c r="E170" s="33"/>
      <c r="F170" s="33"/>
      <c r="G170" s="35"/>
      <c r="H170" s="6"/>
    </row>
    <row r="171" spans="1:8" s="1" customFormat="1" ht="15.75" x14ac:dyDescent="0.25">
      <c r="A171" s="42"/>
      <c r="B171" s="43"/>
      <c r="C171" s="34"/>
      <c r="D171" s="34"/>
      <c r="E171" s="34"/>
      <c r="F171" s="34"/>
      <c r="G171" s="35"/>
      <c r="H171" s="6"/>
    </row>
    <row r="172" spans="1:8" s="1" customFormat="1" ht="22.9" customHeight="1" x14ac:dyDescent="0.25">
      <c r="A172" s="199"/>
      <c r="B172" s="307" t="s">
        <v>73</v>
      </c>
      <c r="C172" s="291">
        <f t="shared" ref="C172:F172" si="17">SUM(C165)</f>
        <v>0</v>
      </c>
      <c r="D172" s="291">
        <f t="shared" si="17"/>
        <v>0</v>
      </c>
      <c r="E172" s="291">
        <f t="shared" si="17"/>
        <v>0</v>
      </c>
      <c r="F172" s="291">
        <f t="shared" si="17"/>
        <v>0</v>
      </c>
      <c r="G172" s="92"/>
      <c r="H172" s="6"/>
    </row>
    <row r="173" spans="1:8" s="10" customFormat="1" ht="24.75" customHeight="1" x14ac:dyDescent="0.35">
      <c r="A173" s="1486" t="s">
        <v>702</v>
      </c>
      <c r="B173" s="1486"/>
      <c r="C173" s="1486"/>
      <c r="D173" s="1486"/>
      <c r="E173" s="1486"/>
      <c r="F173" s="1486"/>
      <c r="G173" s="104"/>
    </row>
    <row r="174" spans="1:8" s="10" customFormat="1" ht="24.75" customHeight="1" x14ac:dyDescent="0.35">
      <c r="A174" s="1479" t="s">
        <v>128</v>
      </c>
      <c r="B174" s="1479"/>
      <c r="C174" s="1479"/>
      <c r="D174" s="1479"/>
      <c r="E174" s="1479"/>
      <c r="F174" s="1479"/>
      <c r="G174" s="107"/>
    </row>
    <row r="175" spans="1:8" s="11" customFormat="1" ht="19.5" customHeight="1" x14ac:dyDescent="0.3">
      <c r="A175" s="1489" t="s">
        <v>213</v>
      </c>
      <c r="B175" s="1489"/>
      <c r="C175" s="1489"/>
      <c r="D175" s="1489"/>
      <c r="E175" s="1489"/>
      <c r="F175" s="1489"/>
      <c r="G175" s="108"/>
    </row>
    <row r="176" spans="1:8" s="11" customFormat="1" ht="17.25" customHeight="1" x14ac:dyDescent="0.3">
      <c r="A176" s="1480" t="s">
        <v>351</v>
      </c>
      <c r="B176" s="1480"/>
      <c r="C176" s="1480"/>
      <c r="D176" s="1480"/>
      <c r="E176" s="1480"/>
      <c r="F176" s="1480"/>
      <c r="G176" s="106"/>
    </row>
    <row r="177" spans="1:8" s="11" customFormat="1" ht="63.75" customHeight="1" x14ac:dyDescent="0.3">
      <c r="A177" s="293" t="s">
        <v>225</v>
      </c>
      <c r="B177" s="294" t="s">
        <v>224</v>
      </c>
      <c r="C177" s="294" t="s">
        <v>758</v>
      </c>
      <c r="D177" s="294" t="s">
        <v>767</v>
      </c>
      <c r="E177" s="295" t="s">
        <v>766</v>
      </c>
      <c r="F177" s="295" t="s">
        <v>806</v>
      </c>
      <c r="G177" s="109"/>
    </row>
    <row r="178" spans="1:8" s="11" customFormat="1" ht="17.25" customHeight="1" x14ac:dyDescent="0.3">
      <c r="A178" s="297">
        <v>1</v>
      </c>
      <c r="B178" s="297">
        <v>2</v>
      </c>
      <c r="C178" s="297">
        <v>3</v>
      </c>
      <c r="D178" s="297">
        <v>4</v>
      </c>
      <c r="E178" s="297">
        <v>5</v>
      </c>
      <c r="F178" s="297">
        <v>6</v>
      </c>
      <c r="G178" s="109"/>
    </row>
    <row r="179" spans="1:8" s="1" customFormat="1" ht="15.75" x14ac:dyDescent="0.25">
      <c r="A179" s="26">
        <v>2301</v>
      </c>
      <c r="B179" s="27" t="s">
        <v>183</v>
      </c>
      <c r="C179" s="28"/>
      <c r="D179" s="28"/>
      <c r="E179" s="28"/>
      <c r="F179" s="28"/>
      <c r="G179" s="58"/>
      <c r="H179" s="6"/>
    </row>
    <row r="180" spans="1:8" s="1" customFormat="1" ht="15.75" x14ac:dyDescent="0.25">
      <c r="A180" s="26">
        <v>230101</v>
      </c>
      <c r="B180" s="27" t="s">
        <v>184</v>
      </c>
      <c r="C180" s="28"/>
      <c r="D180" s="28"/>
      <c r="E180" s="28"/>
      <c r="F180" s="28"/>
      <c r="G180" s="58"/>
      <c r="H180" s="6"/>
    </row>
    <row r="181" spans="1:8" s="1" customFormat="1" ht="15.75" x14ac:dyDescent="0.25">
      <c r="A181" s="29"/>
      <c r="B181" s="30"/>
      <c r="C181" s="32"/>
      <c r="D181" s="32"/>
      <c r="E181" s="32"/>
      <c r="F181" s="32"/>
      <c r="G181" s="35"/>
      <c r="H181" s="6"/>
    </row>
    <row r="182" spans="1:8" s="1" customFormat="1" ht="15.75" x14ac:dyDescent="0.25">
      <c r="A182" s="26">
        <v>2302</v>
      </c>
      <c r="B182" s="27" t="s">
        <v>172</v>
      </c>
      <c r="C182" s="33"/>
      <c r="D182" s="33"/>
      <c r="E182" s="33"/>
      <c r="F182" s="33"/>
      <c r="G182" s="35"/>
      <c r="H182" s="6"/>
    </row>
    <row r="183" spans="1:8" s="1" customFormat="1" ht="15" customHeight="1" x14ac:dyDescent="0.25">
      <c r="A183" s="26">
        <v>230201</v>
      </c>
      <c r="B183" s="27" t="s">
        <v>171</v>
      </c>
      <c r="C183" s="33"/>
      <c r="D183" s="33"/>
      <c r="E183" s="33"/>
      <c r="F183" s="33"/>
      <c r="G183" s="35"/>
      <c r="H183" s="6"/>
    </row>
    <row r="184" spans="1:8" s="1" customFormat="1" ht="35.25" customHeight="1" x14ac:dyDescent="0.25">
      <c r="A184" s="29">
        <v>23020231</v>
      </c>
      <c r="B184" s="34" t="s">
        <v>349</v>
      </c>
      <c r="C184" s="31">
        <v>0</v>
      </c>
      <c r="D184" s="31">
        <v>0</v>
      </c>
      <c r="E184" s="41">
        <v>0</v>
      </c>
      <c r="F184" s="41">
        <v>0</v>
      </c>
      <c r="G184" s="35"/>
      <c r="H184" s="94"/>
    </row>
    <row r="185" spans="1:8" s="1" customFormat="1" ht="15.75" x14ac:dyDescent="0.25">
      <c r="A185" s="29">
        <v>23020232</v>
      </c>
      <c r="B185" s="30" t="s">
        <v>177</v>
      </c>
      <c r="C185" s="32">
        <v>0</v>
      </c>
      <c r="D185" s="32">
        <v>0</v>
      </c>
      <c r="E185" s="31">
        <v>313000000</v>
      </c>
      <c r="F185" s="31">
        <v>313000000</v>
      </c>
      <c r="G185" s="71"/>
      <c r="H185" s="94"/>
    </row>
    <row r="186" spans="1:8" s="1" customFormat="1" ht="19.5" customHeight="1" x14ac:dyDescent="0.25">
      <c r="A186" s="29">
        <v>23020233</v>
      </c>
      <c r="B186" s="30" t="s">
        <v>347</v>
      </c>
      <c r="C186" s="32">
        <v>0</v>
      </c>
      <c r="D186" s="32">
        <v>0</v>
      </c>
      <c r="E186" s="31">
        <v>793581080</v>
      </c>
      <c r="F186" s="31">
        <v>2061594595</v>
      </c>
      <c r="G186" s="71"/>
      <c r="H186" s="94"/>
    </row>
    <row r="187" spans="1:8" s="1" customFormat="1" ht="22.15" customHeight="1" x14ac:dyDescent="0.25">
      <c r="A187" s="199"/>
      <c r="B187" s="308" t="s">
        <v>7</v>
      </c>
      <c r="C187" s="290">
        <f t="shared" ref="C187:F187" si="18">SUM(C184:C186)</f>
        <v>0</v>
      </c>
      <c r="D187" s="290">
        <f t="shared" si="18"/>
        <v>0</v>
      </c>
      <c r="E187" s="290">
        <f t="shared" si="18"/>
        <v>1106581080</v>
      </c>
      <c r="F187" s="290">
        <f t="shared" si="18"/>
        <v>2374594595</v>
      </c>
      <c r="G187" s="36"/>
      <c r="H187" s="6"/>
    </row>
    <row r="188" spans="1:8" s="1" customFormat="1" ht="15.75" x14ac:dyDescent="0.25">
      <c r="A188" s="37">
        <v>2303</v>
      </c>
      <c r="B188" s="27" t="s">
        <v>173</v>
      </c>
      <c r="C188" s="33"/>
      <c r="D188" s="33"/>
      <c r="E188" s="33"/>
      <c r="F188" s="33"/>
      <c r="G188" s="35"/>
      <c r="H188" s="6"/>
    </row>
    <row r="189" spans="1:8" s="1" customFormat="1" ht="16.5" customHeight="1" x14ac:dyDescent="0.25">
      <c r="A189" s="37">
        <v>230301</v>
      </c>
      <c r="B189" s="27" t="s">
        <v>174</v>
      </c>
      <c r="C189" s="33"/>
      <c r="D189" s="33"/>
      <c r="E189" s="33"/>
      <c r="F189" s="33"/>
      <c r="G189" s="35"/>
      <c r="H189" s="6"/>
    </row>
    <row r="190" spans="1:8" s="1" customFormat="1" ht="15.75" x14ac:dyDescent="0.25">
      <c r="A190" s="29"/>
      <c r="B190" s="38"/>
      <c r="C190" s="31"/>
      <c r="D190" s="31"/>
      <c r="E190" s="31"/>
      <c r="F190" s="31"/>
      <c r="G190" s="71"/>
      <c r="H190" s="6"/>
    </row>
    <row r="191" spans="1:8" s="1" customFormat="1" ht="15.75" x14ac:dyDescent="0.25">
      <c r="A191" s="37">
        <v>2305</v>
      </c>
      <c r="B191" s="27" t="s">
        <v>71</v>
      </c>
      <c r="C191" s="33"/>
      <c r="D191" s="33"/>
      <c r="E191" s="33"/>
      <c r="F191" s="33"/>
      <c r="G191" s="35"/>
      <c r="H191" s="6"/>
    </row>
    <row r="192" spans="1:8" s="1" customFormat="1" ht="15.75" x14ac:dyDescent="0.25">
      <c r="A192" s="37">
        <v>230501</v>
      </c>
      <c r="B192" s="27" t="s">
        <v>72</v>
      </c>
      <c r="C192" s="33"/>
      <c r="D192" s="33"/>
      <c r="E192" s="33"/>
      <c r="F192" s="33"/>
      <c r="G192" s="35"/>
      <c r="H192" s="6"/>
    </row>
    <row r="193" spans="1:8" s="1" customFormat="1" ht="19.5" customHeight="1" x14ac:dyDescent="0.25">
      <c r="A193" s="29">
        <v>23050311</v>
      </c>
      <c r="B193" s="30" t="s">
        <v>175</v>
      </c>
      <c r="C193" s="32">
        <v>0</v>
      </c>
      <c r="D193" s="32">
        <v>0</v>
      </c>
      <c r="E193" s="31">
        <v>0</v>
      </c>
      <c r="F193" s="31">
        <v>120000000</v>
      </c>
      <c r="G193" s="71"/>
      <c r="H193" s="94"/>
    </row>
    <row r="194" spans="1:8" s="1" customFormat="1" ht="19.5" customHeight="1" x14ac:dyDescent="0.25">
      <c r="A194" s="29">
        <v>23050312</v>
      </c>
      <c r="B194" s="30" t="s">
        <v>176</v>
      </c>
      <c r="C194" s="32">
        <v>0</v>
      </c>
      <c r="D194" s="32">
        <v>0</v>
      </c>
      <c r="E194" s="31">
        <v>67083333</v>
      </c>
      <c r="F194" s="31">
        <v>0</v>
      </c>
      <c r="H194" s="101"/>
    </row>
    <row r="195" spans="1:8" ht="19.5" customHeight="1" x14ac:dyDescent="0.25">
      <c r="A195" s="29">
        <v>23050313</v>
      </c>
      <c r="B195" s="30" t="s">
        <v>307</v>
      </c>
      <c r="C195" s="46">
        <v>0</v>
      </c>
      <c r="D195" s="46">
        <v>0</v>
      </c>
      <c r="E195" s="31">
        <v>386250000</v>
      </c>
      <c r="F195" s="31">
        <v>0</v>
      </c>
    </row>
    <row r="196" spans="1:8" ht="19.5" customHeight="1" x14ac:dyDescent="0.25">
      <c r="A196" s="29">
        <v>23050314</v>
      </c>
      <c r="B196" s="34" t="s">
        <v>437</v>
      </c>
      <c r="C196" s="46">
        <v>0</v>
      </c>
      <c r="D196" s="46">
        <v>0</v>
      </c>
      <c r="E196" s="31">
        <v>0</v>
      </c>
      <c r="F196" s="31">
        <v>0</v>
      </c>
      <c r="G196" s="46"/>
    </row>
    <row r="197" spans="1:8" s="1" customFormat="1" ht="19.899999999999999" customHeight="1" x14ac:dyDescent="0.25">
      <c r="A197" s="199"/>
      <c r="B197" s="308" t="s">
        <v>7</v>
      </c>
      <c r="C197" s="291">
        <f t="shared" ref="C197:F197" si="19">SUM(C193:C196)</f>
        <v>0</v>
      </c>
      <c r="D197" s="291">
        <f t="shared" si="19"/>
        <v>0</v>
      </c>
      <c r="E197" s="291">
        <f t="shared" si="19"/>
        <v>453333333</v>
      </c>
      <c r="F197" s="291">
        <f t="shared" si="19"/>
        <v>120000000</v>
      </c>
      <c r="G197" s="92"/>
      <c r="H197" s="6"/>
    </row>
    <row r="198" spans="1:8" s="1" customFormat="1" ht="19.899999999999999" customHeight="1" x14ac:dyDescent="0.25">
      <c r="A198" s="199"/>
      <c r="B198" s="307" t="s">
        <v>73</v>
      </c>
      <c r="C198" s="291">
        <f>SUM(C187,C197)</f>
        <v>0</v>
      </c>
      <c r="D198" s="291">
        <f t="shared" ref="D198:F198" si="20">SUM(D187,D197)</f>
        <v>0</v>
      </c>
      <c r="E198" s="291">
        <f t="shared" si="20"/>
        <v>1559914413</v>
      </c>
      <c r="F198" s="291">
        <f t="shared" si="20"/>
        <v>2494594595</v>
      </c>
      <c r="G198" s="92"/>
      <c r="H198" s="6"/>
    </row>
    <row r="199" spans="1:8" s="10" customFormat="1" ht="24.6" customHeight="1" x14ac:dyDescent="0.35">
      <c r="A199" s="1486" t="s">
        <v>702</v>
      </c>
      <c r="B199" s="1486"/>
      <c r="C199" s="1486"/>
      <c r="D199" s="1486"/>
      <c r="E199" s="1486"/>
      <c r="F199" s="1486"/>
      <c r="G199" s="104"/>
    </row>
    <row r="200" spans="1:8" s="10" customFormat="1" ht="23.25" customHeight="1" x14ac:dyDescent="0.35">
      <c r="A200" s="1479" t="s">
        <v>129</v>
      </c>
      <c r="B200" s="1479"/>
      <c r="C200" s="1479"/>
      <c r="D200" s="1479"/>
      <c r="E200" s="1479"/>
      <c r="F200" s="1479"/>
      <c r="G200" s="107"/>
    </row>
    <row r="201" spans="1:8" s="11" customFormat="1" ht="16.899999999999999" customHeight="1" x14ac:dyDescent="0.3">
      <c r="A201" s="1489" t="s">
        <v>209</v>
      </c>
      <c r="B201" s="1489"/>
      <c r="C201" s="1489"/>
      <c r="D201" s="1489"/>
      <c r="E201" s="1489"/>
      <c r="F201" s="1489"/>
      <c r="G201" s="108"/>
    </row>
    <row r="202" spans="1:8" s="11" customFormat="1" ht="19.899999999999999" customHeight="1" x14ac:dyDescent="0.3">
      <c r="A202" s="1480" t="s">
        <v>351</v>
      </c>
      <c r="B202" s="1480"/>
      <c r="C202" s="1480"/>
      <c r="D202" s="1480"/>
      <c r="E202" s="1480"/>
      <c r="F202" s="1480"/>
      <c r="G202" s="106"/>
    </row>
    <row r="203" spans="1:8" s="11" customFormat="1" ht="65.25" customHeight="1" x14ac:dyDescent="0.3">
      <c r="A203" s="293" t="s">
        <v>225</v>
      </c>
      <c r="B203" s="294" t="s">
        <v>224</v>
      </c>
      <c r="C203" s="294" t="s">
        <v>758</v>
      </c>
      <c r="D203" s="294" t="s">
        <v>767</v>
      </c>
      <c r="E203" s="295" t="s">
        <v>766</v>
      </c>
      <c r="F203" s="295" t="s">
        <v>806</v>
      </c>
      <c r="G203" s="109"/>
    </row>
    <row r="204" spans="1:8" s="11" customFormat="1" ht="18.75" x14ac:dyDescent="0.3">
      <c r="A204" s="297">
        <v>1</v>
      </c>
      <c r="B204" s="297">
        <v>2</v>
      </c>
      <c r="C204" s="297">
        <v>3</v>
      </c>
      <c r="D204" s="297">
        <v>4</v>
      </c>
      <c r="E204" s="297">
        <v>5</v>
      </c>
      <c r="F204" s="297">
        <v>6</v>
      </c>
      <c r="G204" s="109"/>
    </row>
    <row r="205" spans="1:8" s="1" customFormat="1" ht="15.75" x14ac:dyDescent="0.25">
      <c r="A205" s="26">
        <v>2301</v>
      </c>
      <c r="B205" s="27" t="s">
        <v>183</v>
      </c>
      <c r="C205" s="28"/>
      <c r="D205" s="28"/>
      <c r="E205" s="28"/>
      <c r="F205" s="28"/>
      <c r="G205" s="58"/>
      <c r="H205" s="6"/>
    </row>
    <row r="206" spans="1:8" s="1" customFormat="1" ht="15.75" x14ac:dyDescent="0.25">
      <c r="A206" s="26">
        <v>230101</v>
      </c>
      <c r="B206" s="27" t="s">
        <v>184</v>
      </c>
      <c r="C206" s="28"/>
      <c r="D206" s="28"/>
      <c r="E206" s="28"/>
      <c r="F206" s="28"/>
      <c r="G206" s="58"/>
      <c r="H206" s="6"/>
    </row>
    <row r="207" spans="1:8" s="1" customFormat="1" ht="15.75" x14ac:dyDescent="0.25">
      <c r="A207" s="29"/>
      <c r="B207" s="30"/>
      <c r="C207" s="32"/>
      <c r="D207" s="32"/>
      <c r="E207" s="32"/>
      <c r="F207" s="32"/>
      <c r="G207" s="35"/>
      <c r="H207" s="6"/>
    </row>
    <row r="208" spans="1:8" s="1" customFormat="1" ht="15.75" x14ac:dyDescent="0.25">
      <c r="A208" s="26">
        <v>2302</v>
      </c>
      <c r="B208" s="27" t="s">
        <v>172</v>
      </c>
      <c r="C208" s="33"/>
      <c r="D208" s="33"/>
      <c r="E208" s="33"/>
      <c r="F208" s="33"/>
      <c r="G208" s="35"/>
      <c r="H208" s="6"/>
    </row>
    <row r="209" spans="1:8" s="1" customFormat="1" ht="16.5" customHeight="1" x14ac:dyDescent="0.25">
      <c r="A209" s="26">
        <v>230201</v>
      </c>
      <c r="B209" s="27" t="s">
        <v>171</v>
      </c>
      <c r="C209" s="33"/>
      <c r="D209" s="33"/>
      <c r="E209" s="33"/>
      <c r="F209" s="33"/>
      <c r="G209" s="35"/>
      <c r="H209" s="6"/>
    </row>
    <row r="210" spans="1:8" s="1" customFormat="1" ht="18.600000000000001" customHeight="1" x14ac:dyDescent="0.25">
      <c r="A210" s="29">
        <v>23020234</v>
      </c>
      <c r="B210" s="30" t="s">
        <v>300</v>
      </c>
      <c r="C210" s="51">
        <v>200891617</v>
      </c>
      <c r="D210" s="51">
        <v>0</v>
      </c>
      <c r="E210" s="51">
        <v>1193000000</v>
      </c>
      <c r="F210" s="51">
        <v>831600000</v>
      </c>
      <c r="G210" s="35"/>
      <c r="H210" s="96"/>
    </row>
    <row r="211" spans="1:8" s="1" customFormat="1" ht="31.9" customHeight="1" x14ac:dyDescent="0.25">
      <c r="A211" s="29">
        <v>23020235</v>
      </c>
      <c r="B211" s="45" t="s">
        <v>460</v>
      </c>
      <c r="C211" s="46">
        <v>114066345</v>
      </c>
      <c r="D211" s="46">
        <v>0</v>
      </c>
      <c r="E211" s="51">
        <v>1156891465</v>
      </c>
      <c r="F211" s="46">
        <v>0</v>
      </c>
      <c r="G211" s="121" t="s">
        <v>457</v>
      </c>
      <c r="H211" s="102"/>
    </row>
    <row r="212" spans="1:8" s="1" customFormat="1" ht="18" customHeight="1" x14ac:dyDescent="0.25">
      <c r="A212" s="29">
        <v>23020236</v>
      </c>
      <c r="B212" s="52" t="s">
        <v>461</v>
      </c>
      <c r="C212" s="46">
        <v>390000000</v>
      </c>
      <c r="D212" s="46">
        <v>0</v>
      </c>
      <c r="E212" s="31">
        <v>4519090000</v>
      </c>
      <c r="F212" s="31">
        <v>2428080000</v>
      </c>
      <c r="G212" s="71"/>
      <c r="H212" s="99"/>
    </row>
    <row r="213" spans="1:8" s="1" customFormat="1" ht="18" customHeight="1" x14ac:dyDescent="0.25">
      <c r="A213" s="29">
        <v>23020237</v>
      </c>
      <c r="B213" s="53" t="s">
        <v>106</v>
      </c>
      <c r="C213" s="46">
        <v>0</v>
      </c>
      <c r="D213" s="46">
        <v>0</v>
      </c>
      <c r="E213" s="31">
        <v>350321428</v>
      </c>
      <c r="F213" s="71">
        <v>0</v>
      </c>
      <c r="G213" s="71"/>
      <c r="H213" s="102"/>
    </row>
    <row r="214" spans="1:8" s="8" customFormat="1" ht="20.25" customHeight="1" x14ac:dyDescent="0.25">
      <c r="A214" s="198"/>
      <c r="B214" s="308" t="s">
        <v>7</v>
      </c>
      <c r="C214" s="290">
        <f t="shared" ref="C214:F214" si="21">SUM(C210:C213)</f>
        <v>704957962</v>
      </c>
      <c r="D214" s="290">
        <f t="shared" si="21"/>
        <v>0</v>
      </c>
      <c r="E214" s="290">
        <f t="shared" si="21"/>
        <v>7219302893</v>
      </c>
      <c r="F214" s="290">
        <f t="shared" si="21"/>
        <v>3259680000</v>
      </c>
      <c r="G214" s="36"/>
      <c r="H214" s="15"/>
    </row>
    <row r="215" spans="1:8" s="1" customFormat="1" ht="15.75" x14ac:dyDescent="0.25">
      <c r="A215" s="37">
        <v>2303</v>
      </c>
      <c r="B215" s="27" t="s">
        <v>173</v>
      </c>
      <c r="C215" s="33"/>
      <c r="D215" s="33"/>
      <c r="E215" s="33"/>
      <c r="F215" s="33"/>
      <c r="G215" s="35"/>
      <c r="H215" s="6"/>
    </row>
    <row r="216" spans="1:8" s="1" customFormat="1" ht="17.25" customHeight="1" x14ac:dyDescent="0.25">
      <c r="A216" s="37">
        <v>230301</v>
      </c>
      <c r="B216" s="27" t="s">
        <v>174</v>
      </c>
      <c r="C216" s="33"/>
      <c r="D216" s="33"/>
      <c r="E216" s="33"/>
      <c r="F216" s="33"/>
      <c r="G216" s="35"/>
      <c r="H216" s="6"/>
    </row>
    <row r="217" spans="1:8" s="1" customFormat="1" ht="15" customHeight="1" x14ac:dyDescent="0.25">
      <c r="A217" s="29"/>
      <c r="B217" s="50"/>
      <c r="C217" s="39"/>
      <c r="D217" s="39"/>
      <c r="E217" s="39"/>
      <c r="F217" s="39"/>
      <c r="G217" s="92"/>
      <c r="H217" s="6"/>
    </row>
    <row r="218" spans="1:8" s="1" customFormat="1" ht="15.75" x14ac:dyDescent="0.25">
      <c r="A218" s="37">
        <v>2305</v>
      </c>
      <c r="B218" s="27" t="s">
        <v>71</v>
      </c>
      <c r="C218" s="33"/>
      <c r="D218" s="33"/>
      <c r="E218" s="33"/>
      <c r="F218" s="33"/>
      <c r="G218" s="35"/>
      <c r="H218" s="6"/>
    </row>
    <row r="219" spans="1:8" s="1" customFormat="1" ht="15.75" x14ac:dyDescent="0.25">
      <c r="A219" s="37">
        <v>230501</v>
      </c>
      <c r="B219" s="27" t="s">
        <v>72</v>
      </c>
      <c r="C219" s="33"/>
      <c r="D219" s="33"/>
      <c r="E219" s="33"/>
      <c r="F219" s="33"/>
      <c r="G219" s="35"/>
      <c r="H219" s="6"/>
    </row>
    <row r="220" spans="1:8" s="1" customFormat="1" ht="19.5" customHeight="1" x14ac:dyDescent="0.25">
      <c r="A220" s="29">
        <v>23050315</v>
      </c>
      <c r="B220" s="47" t="s">
        <v>458</v>
      </c>
      <c r="C220" s="46">
        <v>266006770</v>
      </c>
      <c r="D220" s="46">
        <v>0</v>
      </c>
      <c r="E220" s="31">
        <v>396539614</v>
      </c>
      <c r="F220" s="31">
        <v>500000000</v>
      </c>
      <c r="G220" s="71"/>
      <c r="H220" s="99"/>
    </row>
    <row r="221" spans="1:8" ht="19.5" customHeight="1" x14ac:dyDescent="0.25">
      <c r="A221" s="29">
        <v>23050316</v>
      </c>
      <c r="B221" s="47" t="s">
        <v>459</v>
      </c>
      <c r="C221" s="302">
        <v>0</v>
      </c>
      <c r="D221" s="302">
        <v>0</v>
      </c>
      <c r="E221" s="31">
        <v>545000000</v>
      </c>
      <c r="F221" s="31">
        <v>510000000</v>
      </c>
      <c r="G221" s="46"/>
    </row>
    <row r="222" spans="1:8" s="1" customFormat="1" ht="18.75" x14ac:dyDescent="0.25">
      <c r="A222" s="199"/>
      <c r="B222" s="308" t="s">
        <v>7</v>
      </c>
      <c r="C222" s="291">
        <f t="shared" ref="C222:F222" si="22">SUM(C220:C221)</f>
        <v>266006770</v>
      </c>
      <c r="D222" s="291">
        <f t="shared" si="22"/>
        <v>0</v>
      </c>
      <c r="E222" s="291">
        <f t="shared" si="22"/>
        <v>941539614</v>
      </c>
      <c r="F222" s="291">
        <f t="shared" si="22"/>
        <v>1010000000</v>
      </c>
      <c r="G222" s="121" t="s">
        <v>462</v>
      </c>
      <c r="H222" s="6"/>
    </row>
    <row r="223" spans="1:8" s="1" customFormat="1" ht="18.75" customHeight="1" x14ac:dyDescent="0.25">
      <c r="A223" s="199"/>
      <c r="B223" s="307" t="s">
        <v>73</v>
      </c>
      <c r="C223" s="291">
        <f>SUM(C214,C222)</f>
        <v>970964732</v>
      </c>
      <c r="D223" s="291">
        <f t="shared" ref="D223:F223" si="23">SUM(D214,D222)</f>
        <v>0</v>
      </c>
      <c r="E223" s="291">
        <f t="shared" si="23"/>
        <v>8160842507</v>
      </c>
      <c r="F223" s="291">
        <f t="shared" si="23"/>
        <v>4269680000</v>
      </c>
      <c r="G223" s="92"/>
      <c r="H223" s="6"/>
    </row>
    <row r="224" spans="1:8" s="10" customFormat="1" ht="27" customHeight="1" x14ac:dyDescent="0.35">
      <c r="A224" s="1486" t="s">
        <v>702</v>
      </c>
      <c r="B224" s="1486"/>
      <c r="C224" s="1486"/>
      <c r="D224" s="1486"/>
      <c r="E224" s="1486"/>
      <c r="F224" s="1486"/>
      <c r="G224" s="104"/>
    </row>
    <row r="225" spans="1:8" s="10" customFormat="1" ht="21.75" customHeight="1" x14ac:dyDescent="0.35">
      <c r="A225" s="1479" t="s">
        <v>120</v>
      </c>
      <c r="B225" s="1479"/>
      <c r="C225" s="1479"/>
      <c r="D225" s="1479"/>
      <c r="E225" s="1479"/>
      <c r="F225" s="1479"/>
      <c r="G225" s="107"/>
    </row>
    <row r="226" spans="1:8" s="11" customFormat="1" ht="19.5" customHeight="1" x14ac:dyDescent="0.3">
      <c r="A226" s="1489" t="s">
        <v>205</v>
      </c>
      <c r="B226" s="1489"/>
      <c r="C226" s="1489"/>
      <c r="D226" s="1489"/>
      <c r="E226" s="1489"/>
      <c r="F226" s="1489"/>
      <c r="G226" s="108"/>
    </row>
    <row r="227" spans="1:8" s="11" customFormat="1" ht="17.25" customHeight="1" x14ac:dyDescent="0.3">
      <c r="A227" s="1480" t="s">
        <v>351</v>
      </c>
      <c r="B227" s="1480"/>
      <c r="C227" s="1480"/>
      <c r="D227" s="1480"/>
      <c r="E227" s="1480"/>
      <c r="F227" s="1480"/>
      <c r="G227" s="106"/>
    </row>
    <row r="228" spans="1:8" s="11" customFormat="1" ht="63" customHeight="1" x14ac:dyDescent="0.3">
      <c r="A228" s="293" t="s">
        <v>225</v>
      </c>
      <c r="B228" s="294" t="s">
        <v>224</v>
      </c>
      <c r="C228" s="294" t="s">
        <v>758</v>
      </c>
      <c r="D228" s="294" t="s">
        <v>767</v>
      </c>
      <c r="E228" s="295" t="s">
        <v>766</v>
      </c>
      <c r="F228" s="295" t="s">
        <v>806</v>
      </c>
      <c r="G228" s="109"/>
    </row>
    <row r="229" spans="1:8" s="11" customFormat="1" ht="18.75" x14ac:dyDescent="0.3">
      <c r="A229" s="297">
        <v>1</v>
      </c>
      <c r="B229" s="297">
        <v>2</v>
      </c>
      <c r="C229" s="297">
        <v>3</v>
      </c>
      <c r="D229" s="297">
        <v>4</v>
      </c>
      <c r="E229" s="297">
        <v>5</v>
      </c>
      <c r="F229" s="297">
        <v>6</v>
      </c>
      <c r="G229" s="109"/>
    </row>
    <row r="230" spans="1:8" s="1" customFormat="1" ht="15.75" x14ac:dyDescent="0.25">
      <c r="A230" s="26">
        <v>2301</v>
      </c>
      <c r="B230" s="27" t="s">
        <v>183</v>
      </c>
      <c r="C230" s="28"/>
      <c r="D230" s="28"/>
      <c r="E230" s="28"/>
      <c r="F230" s="28"/>
      <c r="G230" s="58"/>
      <c r="H230" s="6"/>
    </row>
    <row r="231" spans="1:8" s="1" customFormat="1" ht="15.75" x14ac:dyDescent="0.25">
      <c r="A231" s="26">
        <v>230101</v>
      </c>
      <c r="B231" s="27" t="s">
        <v>184</v>
      </c>
      <c r="C231" s="28"/>
      <c r="D231" s="28"/>
      <c r="E231" s="28"/>
      <c r="F231" s="28"/>
      <c r="G231" s="58"/>
      <c r="H231" s="6"/>
    </row>
    <row r="232" spans="1:8" s="1" customFormat="1" ht="14.45" customHeight="1" x14ac:dyDescent="0.25">
      <c r="A232" s="29"/>
      <c r="B232" s="30"/>
      <c r="C232" s="32"/>
      <c r="D232" s="32"/>
      <c r="E232" s="32"/>
      <c r="F232" s="32"/>
      <c r="G232" s="35"/>
      <c r="H232" s="6"/>
    </row>
    <row r="233" spans="1:8" s="1" customFormat="1" ht="15.75" x14ac:dyDescent="0.25">
      <c r="A233" s="26">
        <v>2302</v>
      </c>
      <c r="B233" s="27" t="s">
        <v>172</v>
      </c>
      <c r="C233" s="33"/>
      <c r="D233" s="33"/>
      <c r="E233" s="33"/>
      <c r="F233" s="33"/>
      <c r="G233" s="35"/>
      <c r="H233" s="6"/>
    </row>
    <row r="234" spans="1:8" s="1" customFormat="1" ht="18" customHeight="1" x14ac:dyDescent="0.25">
      <c r="A234" s="26">
        <v>230201</v>
      </c>
      <c r="B234" s="27" t="s">
        <v>171</v>
      </c>
      <c r="C234" s="33"/>
      <c r="D234" s="33"/>
      <c r="E234" s="33"/>
      <c r="F234" s="33"/>
      <c r="G234" s="35"/>
      <c r="H234" s="6"/>
    </row>
    <row r="235" spans="1:8" s="1" customFormat="1" ht="13.15" customHeight="1" x14ac:dyDescent="0.25">
      <c r="A235" s="29"/>
      <c r="B235" s="30"/>
      <c r="C235" s="48"/>
      <c r="D235" s="48"/>
      <c r="E235" s="46"/>
      <c r="F235" s="46"/>
      <c r="G235" s="48"/>
      <c r="H235" s="6"/>
    </row>
    <row r="236" spans="1:8" s="1" customFormat="1" ht="15.75" x14ac:dyDescent="0.25">
      <c r="A236" s="37">
        <v>2303</v>
      </c>
      <c r="B236" s="27" t="s">
        <v>173</v>
      </c>
      <c r="C236" s="33"/>
      <c r="D236" s="33"/>
      <c r="E236" s="33"/>
      <c r="F236" s="33"/>
      <c r="G236" s="35"/>
      <c r="H236" s="6"/>
    </row>
    <row r="237" spans="1:8" s="1" customFormat="1" ht="15.75" customHeight="1" x14ac:dyDescent="0.25">
      <c r="A237" s="37">
        <v>230301</v>
      </c>
      <c r="B237" s="27" t="s">
        <v>174</v>
      </c>
      <c r="C237" s="33"/>
      <c r="D237" s="33"/>
      <c r="E237" s="33"/>
      <c r="F237" s="33"/>
      <c r="G237" s="35"/>
      <c r="H237" s="6"/>
    </row>
    <row r="238" spans="1:8" s="1" customFormat="1" ht="15.75" x14ac:dyDescent="0.25">
      <c r="A238" s="29"/>
      <c r="B238" s="38"/>
      <c r="C238" s="31"/>
      <c r="D238" s="31"/>
      <c r="E238" s="31"/>
      <c r="F238" s="31"/>
      <c r="G238" s="71"/>
      <c r="H238" s="6"/>
    </row>
    <row r="239" spans="1:8" s="1" customFormat="1" ht="15.75" x14ac:dyDescent="0.25">
      <c r="A239" s="37">
        <v>2305</v>
      </c>
      <c r="B239" s="27" t="s">
        <v>71</v>
      </c>
      <c r="C239" s="33"/>
      <c r="D239" s="33"/>
      <c r="E239" s="33"/>
      <c r="F239" s="33"/>
      <c r="G239" s="35"/>
      <c r="H239" s="6"/>
    </row>
    <row r="240" spans="1:8" s="1" customFormat="1" ht="15.75" x14ac:dyDescent="0.25">
      <c r="A240" s="37">
        <v>230501</v>
      </c>
      <c r="B240" s="27" t="s">
        <v>72</v>
      </c>
      <c r="C240" s="33"/>
      <c r="D240" s="33"/>
      <c r="E240" s="33"/>
      <c r="F240" s="33"/>
      <c r="G240" s="35"/>
      <c r="H240" s="6"/>
    </row>
    <row r="241" spans="1:8" s="1" customFormat="1" ht="33" customHeight="1" x14ac:dyDescent="0.25">
      <c r="A241" s="29">
        <v>23050317</v>
      </c>
      <c r="B241" s="30" t="s">
        <v>206</v>
      </c>
      <c r="C241" s="32">
        <v>1797257500</v>
      </c>
      <c r="D241" s="32">
        <v>3251400000</v>
      </c>
      <c r="E241" s="32">
        <v>3251400000</v>
      </c>
      <c r="F241" s="32">
        <v>2500000000</v>
      </c>
      <c r="G241" s="71"/>
      <c r="H241" s="103"/>
    </row>
    <row r="242" spans="1:8" s="1" customFormat="1" ht="15.75" x14ac:dyDescent="0.25">
      <c r="A242" s="29">
        <v>23050318</v>
      </c>
      <c r="B242" s="30" t="s">
        <v>21</v>
      </c>
      <c r="C242" s="32">
        <v>14310000</v>
      </c>
      <c r="D242" s="32">
        <v>0</v>
      </c>
      <c r="E242" s="32">
        <v>80000000</v>
      </c>
      <c r="F242" s="32">
        <v>113000000</v>
      </c>
      <c r="G242" s="71"/>
      <c r="H242" s="103"/>
    </row>
    <row r="243" spans="1:8" s="1" customFormat="1" ht="31.15" customHeight="1" x14ac:dyDescent="0.25">
      <c r="A243" s="29">
        <v>23050319</v>
      </c>
      <c r="B243" s="30" t="s">
        <v>318</v>
      </c>
      <c r="C243" s="32">
        <v>5364000</v>
      </c>
      <c r="D243" s="32">
        <v>0</v>
      </c>
      <c r="E243" s="31">
        <v>22000000</v>
      </c>
      <c r="F243" s="31">
        <v>22000000</v>
      </c>
      <c r="G243" s="71"/>
      <c r="H243" s="103"/>
    </row>
    <row r="244" spans="1:8" s="1" customFormat="1" ht="17.45" customHeight="1" x14ac:dyDescent="0.25">
      <c r="A244" s="29">
        <v>23050320</v>
      </c>
      <c r="B244" s="30" t="s">
        <v>208</v>
      </c>
      <c r="C244" s="32">
        <v>0</v>
      </c>
      <c r="D244" s="32">
        <v>16000000</v>
      </c>
      <c r="E244" s="31">
        <v>0</v>
      </c>
      <c r="F244" s="31">
        <v>20000000</v>
      </c>
      <c r="G244" s="71"/>
      <c r="H244" s="103"/>
    </row>
    <row r="245" spans="1:8" s="1" customFormat="1" ht="17.45" customHeight="1" x14ac:dyDescent="0.25">
      <c r="A245" s="29">
        <v>23050321</v>
      </c>
      <c r="B245" s="55" t="s">
        <v>22</v>
      </c>
      <c r="C245" s="32">
        <v>0</v>
      </c>
      <c r="D245" s="32">
        <v>0</v>
      </c>
      <c r="E245" s="31">
        <v>2200000000</v>
      </c>
      <c r="F245" s="31">
        <v>250000000</v>
      </c>
      <c r="G245" s="71"/>
      <c r="H245" s="103"/>
    </row>
    <row r="246" spans="1:8" s="1" customFormat="1" ht="17.45" customHeight="1" x14ac:dyDescent="0.25">
      <c r="A246" s="29">
        <v>23050322</v>
      </c>
      <c r="B246" s="55" t="s">
        <v>186</v>
      </c>
      <c r="C246" s="69">
        <v>0</v>
      </c>
      <c r="D246" s="32">
        <v>0</v>
      </c>
      <c r="E246" s="31">
        <v>10000000</v>
      </c>
      <c r="F246" s="31">
        <v>5000000</v>
      </c>
      <c r="G246" s="71"/>
      <c r="H246" s="103"/>
    </row>
    <row r="247" spans="1:8" s="1" customFormat="1" ht="17.45" customHeight="1" x14ac:dyDescent="0.25">
      <c r="A247" s="29">
        <v>23050323</v>
      </c>
      <c r="B247" s="55" t="s">
        <v>27</v>
      </c>
      <c r="C247" s="69">
        <v>300000000</v>
      </c>
      <c r="D247" s="32">
        <v>0</v>
      </c>
      <c r="E247" s="69">
        <v>3033060032</v>
      </c>
      <c r="F247" s="69">
        <v>8000000000</v>
      </c>
      <c r="G247" s="71"/>
      <c r="H247" s="103"/>
    </row>
    <row r="248" spans="1:8" ht="17.45" customHeight="1" x14ac:dyDescent="0.25">
      <c r="A248" s="29">
        <v>23050324</v>
      </c>
      <c r="B248" s="45" t="s">
        <v>660</v>
      </c>
      <c r="C248" s="31">
        <v>0</v>
      </c>
      <c r="D248" s="32">
        <v>0</v>
      </c>
      <c r="E248" s="31">
        <v>357230985</v>
      </c>
      <c r="F248" s="31">
        <v>357230986</v>
      </c>
      <c r="G248" s="71"/>
    </row>
    <row r="249" spans="1:8" ht="17.45" customHeight="1" x14ac:dyDescent="0.25">
      <c r="A249" s="29">
        <v>23050325</v>
      </c>
      <c r="B249" s="45" t="s">
        <v>637</v>
      </c>
      <c r="C249" s="31">
        <v>0</v>
      </c>
      <c r="D249" s="32">
        <v>0</v>
      </c>
      <c r="E249" s="31">
        <v>169740186</v>
      </c>
      <c r="F249" s="31">
        <v>209889504</v>
      </c>
      <c r="G249" s="71"/>
    </row>
    <row r="250" spans="1:8" ht="30.6" customHeight="1" x14ac:dyDescent="0.25">
      <c r="A250" s="29">
        <v>23050326</v>
      </c>
      <c r="B250" s="45" t="s">
        <v>761</v>
      </c>
      <c r="C250" s="31">
        <v>0</v>
      </c>
      <c r="D250" s="32">
        <v>0</v>
      </c>
      <c r="E250" s="31">
        <v>0</v>
      </c>
      <c r="F250" s="31">
        <v>400234200</v>
      </c>
      <c r="G250" s="71"/>
    </row>
    <row r="251" spans="1:8" ht="19.149999999999999" customHeight="1" x14ac:dyDescent="0.25">
      <c r="A251" s="29">
        <v>23050327</v>
      </c>
      <c r="B251" s="45" t="s">
        <v>894</v>
      </c>
      <c r="C251" s="31">
        <v>0</v>
      </c>
      <c r="D251" s="32">
        <v>0</v>
      </c>
      <c r="E251" s="31">
        <v>0</v>
      </c>
      <c r="F251" s="31">
        <v>160000000</v>
      </c>
      <c r="G251" s="71"/>
    </row>
    <row r="252" spans="1:8" s="1" customFormat="1" ht="19.149999999999999" customHeight="1" x14ac:dyDescent="0.25">
      <c r="A252" s="199"/>
      <c r="B252" s="308" t="s">
        <v>7</v>
      </c>
      <c r="C252" s="291">
        <f t="shared" ref="C252:E252" si="24">SUM(C241:C251)</f>
        <v>2116931500</v>
      </c>
      <c r="D252" s="291">
        <f t="shared" si="24"/>
        <v>3267400000</v>
      </c>
      <c r="E252" s="291">
        <f t="shared" si="24"/>
        <v>9123431203</v>
      </c>
      <c r="F252" s="291">
        <f>SUM(F241:F251)</f>
        <v>12037354690</v>
      </c>
      <c r="G252" s="92"/>
      <c r="H252" s="6"/>
    </row>
    <row r="253" spans="1:8" s="1" customFormat="1" ht="19.149999999999999" customHeight="1" x14ac:dyDescent="0.25">
      <c r="A253" s="199"/>
      <c r="B253" s="307" t="s">
        <v>73</v>
      </c>
      <c r="C253" s="291">
        <f t="shared" ref="C253" si="25">SUM(C252)</f>
        <v>2116931500</v>
      </c>
      <c r="D253" s="291">
        <f t="shared" ref="D253:F253" si="26">SUM(D252)</f>
        <v>3267400000</v>
      </c>
      <c r="E253" s="291">
        <f t="shared" si="26"/>
        <v>9123431203</v>
      </c>
      <c r="F253" s="291">
        <f t="shared" si="26"/>
        <v>12037354690</v>
      </c>
      <c r="G253" s="92"/>
      <c r="H253" s="6"/>
    </row>
    <row r="254" spans="1:8" s="10" customFormat="1" ht="27" customHeight="1" x14ac:dyDescent="0.4">
      <c r="A254" s="1486" t="s">
        <v>702</v>
      </c>
      <c r="B254" s="1486"/>
      <c r="C254" s="1486"/>
      <c r="D254" s="1486"/>
      <c r="E254" s="1486"/>
      <c r="F254" s="1486"/>
      <c r="G254" s="112"/>
    </row>
    <row r="255" spans="1:8" s="11" customFormat="1" ht="26.25" customHeight="1" x14ac:dyDescent="0.4">
      <c r="A255" s="1487" t="s">
        <v>350</v>
      </c>
      <c r="B255" s="1487"/>
      <c r="C255" s="1487"/>
      <c r="D255" s="1487"/>
      <c r="E255" s="1487"/>
      <c r="F255" s="1487"/>
      <c r="G255" s="113"/>
    </row>
    <row r="256" spans="1:8" s="1" customFormat="1" ht="26.25" x14ac:dyDescent="0.25">
      <c r="A256" s="1488" t="s">
        <v>42</v>
      </c>
      <c r="B256" s="1488"/>
      <c r="C256" s="1488"/>
      <c r="D256" s="1488"/>
      <c r="E256" s="1488"/>
      <c r="F256" s="1488"/>
      <c r="G256" s="114"/>
      <c r="H256" s="6"/>
    </row>
    <row r="257" spans="1:8" s="11" customFormat="1" ht="63" customHeight="1" x14ac:dyDescent="0.3">
      <c r="A257" s="293" t="s">
        <v>346</v>
      </c>
      <c r="B257" s="294" t="s">
        <v>224</v>
      </c>
      <c r="C257" s="294" t="s">
        <v>758</v>
      </c>
      <c r="D257" s="294" t="s">
        <v>767</v>
      </c>
      <c r="E257" s="295" t="s">
        <v>766</v>
      </c>
      <c r="F257" s="295" t="s">
        <v>806</v>
      </c>
      <c r="G257" s="109"/>
    </row>
    <row r="258" spans="1:8" s="11" customFormat="1" ht="18.75" x14ac:dyDescent="0.3">
      <c r="A258" s="297">
        <v>1</v>
      </c>
      <c r="B258" s="297">
        <v>2</v>
      </c>
      <c r="C258" s="297">
        <v>3</v>
      </c>
      <c r="D258" s="297">
        <v>4</v>
      </c>
      <c r="E258" s="297">
        <v>5</v>
      </c>
      <c r="F258" s="297">
        <v>6</v>
      </c>
      <c r="G258" s="109"/>
    </row>
    <row r="259" spans="1:8" ht="26.45" customHeight="1" x14ac:dyDescent="0.25">
      <c r="A259" s="59" t="s">
        <v>185</v>
      </c>
      <c r="B259" s="68" t="s">
        <v>69</v>
      </c>
      <c r="C259" s="88">
        <f t="shared" ref="C259:F259" si="27">C21</f>
        <v>529283491</v>
      </c>
      <c r="D259" s="88">
        <f t="shared" ref="D259" si="28">D21</f>
        <v>354156414</v>
      </c>
      <c r="E259" s="88">
        <f t="shared" si="27"/>
        <v>495277660</v>
      </c>
      <c r="F259" s="88">
        <f t="shared" si="27"/>
        <v>180000000</v>
      </c>
      <c r="G259" s="110"/>
    </row>
    <row r="260" spans="1:8" s="1" customFormat="1" ht="26.45" customHeight="1" x14ac:dyDescent="0.25">
      <c r="A260" s="61" t="s">
        <v>135</v>
      </c>
      <c r="B260" s="73" t="s">
        <v>114</v>
      </c>
      <c r="C260" s="36">
        <f t="shared" ref="C260:E260" si="29">C56</f>
        <v>190261250</v>
      </c>
      <c r="D260" s="36">
        <f t="shared" ref="D260" si="30">D56</f>
        <v>0</v>
      </c>
      <c r="E260" s="36">
        <f t="shared" si="29"/>
        <v>0</v>
      </c>
      <c r="F260" s="36">
        <f t="shared" ref="F260" si="31">F56</f>
        <v>65000000</v>
      </c>
      <c r="G260" s="36"/>
      <c r="H260" s="6"/>
    </row>
    <row r="261" spans="1:8" s="1" customFormat="1" ht="26.45" customHeight="1" x14ac:dyDescent="0.25">
      <c r="A261" s="61" t="s">
        <v>136</v>
      </c>
      <c r="B261" s="74" t="s">
        <v>55</v>
      </c>
      <c r="C261" s="36">
        <f>C77</f>
        <v>0</v>
      </c>
      <c r="D261" s="36">
        <f>D77</f>
        <v>0</v>
      </c>
      <c r="E261" s="36">
        <f>E77</f>
        <v>0</v>
      </c>
      <c r="F261" s="36">
        <f>F77</f>
        <v>0</v>
      </c>
      <c r="G261" s="36"/>
      <c r="H261" s="6"/>
    </row>
    <row r="262" spans="1:8" s="1" customFormat="1" ht="26.45" customHeight="1" x14ac:dyDescent="0.25">
      <c r="A262" s="61" t="s">
        <v>139</v>
      </c>
      <c r="B262" s="75" t="s">
        <v>117</v>
      </c>
      <c r="C262" s="36">
        <f t="shared" ref="C262:F262" si="32">C99</f>
        <v>0</v>
      </c>
      <c r="D262" s="36">
        <f t="shared" ref="D262" si="33">D99</f>
        <v>0</v>
      </c>
      <c r="E262" s="36">
        <f t="shared" si="32"/>
        <v>0</v>
      </c>
      <c r="F262" s="36">
        <f t="shared" si="32"/>
        <v>7411492621</v>
      </c>
      <c r="G262" s="36"/>
      <c r="H262" s="6"/>
    </row>
    <row r="263" spans="1:8" s="1" customFormat="1" ht="26.45" customHeight="1" x14ac:dyDescent="0.25">
      <c r="A263" s="61" t="s">
        <v>142</v>
      </c>
      <c r="B263" s="73" t="s">
        <v>60</v>
      </c>
      <c r="C263" s="36">
        <f t="shared" ref="C263:E263" si="34">C132</f>
        <v>243780184</v>
      </c>
      <c r="D263" s="36">
        <f t="shared" ref="D263" si="35">D132</f>
        <v>45511400</v>
      </c>
      <c r="E263" s="36">
        <f t="shared" si="34"/>
        <v>4648890533</v>
      </c>
      <c r="F263" s="36">
        <f t="shared" ref="F263" si="36">F132</f>
        <v>2679679333</v>
      </c>
      <c r="G263" s="36"/>
      <c r="H263" s="6"/>
    </row>
    <row r="264" spans="1:8" s="1" customFormat="1" ht="25.15" customHeight="1" x14ac:dyDescent="0.25">
      <c r="A264" s="61" t="s">
        <v>143</v>
      </c>
      <c r="B264" s="73" t="s">
        <v>56</v>
      </c>
      <c r="C264" s="36">
        <f t="shared" ref="C264:E264" si="37">C152</f>
        <v>0</v>
      </c>
      <c r="D264" s="36">
        <f t="shared" ref="D264" si="38">D152</f>
        <v>0</v>
      </c>
      <c r="E264" s="36">
        <f t="shared" si="37"/>
        <v>10429150</v>
      </c>
      <c r="F264" s="36">
        <f t="shared" ref="F264" si="39">F152</f>
        <v>10429150</v>
      </c>
      <c r="G264" s="36"/>
      <c r="H264" s="6"/>
    </row>
    <row r="265" spans="1:8" s="1" customFormat="1" ht="25.15" customHeight="1" x14ac:dyDescent="0.25">
      <c r="A265" s="61" t="s">
        <v>145</v>
      </c>
      <c r="B265" s="73" t="s">
        <v>118</v>
      </c>
      <c r="C265" s="36">
        <f t="shared" ref="C265:E265" si="40">C172</f>
        <v>0</v>
      </c>
      <c r="D265" s="36">
        <f t="shared" ref="D265" si="41">D172</f>
        <v>0</v>
      </c>
      <c r="E265" s="36">
        <f t="shared" si="40"/>
        <v>0</v>
      </c>
      <c r="F265" s="36">
        <f t="shared" ref="F265" si="42">F172</f>
        <v>0</v>
      </c>
      <c r="G265" s="36"/>
      <c r="H265" s="6"/>
    </row>
    <row r="266" spans="1:8" s="1" customFormat="1" ht="34.5" customHeight="1" x14ac:dyDescent="0.25">
      <c r="A266" s="61" t="s">
        <v>152</v>
      </c>
      <c r="B266" s="72" t="s">
        <v>128</v>
      </c>
      <c r="C266" s="80">
        <f t="shared" ref="C266:E266" si="43">C198</f>
        <v>0</v>
      </c>
      <c r="D266" s="80">
        <f t="shared" ref="D266" si="44">D198</f>
        <v>0</v>
      </c>
      <c r="E266" s="80">
        <f t="shared" si="43"/>
        <v>1559914413</v>
      </c>
      <c r="F266" s="80">
        <f t="shared" ref="F266" si="45">F198</f>
        <v>2494594595</v>
      </c>
      <c r="G266" s="115"/>
      <c r="H266" s="6"/>
    </row>
    <row r="267" spans="1:8" s="1" customFormat="1" ht="31.5" customHeight="1" x14ac:dyDescent="0.25">
      <c r="A267" s="61" t="s">
        <v>188</v>
      </c>
      <c r="B267" s="72" t="s">
        <v>129</v>
      </c>
      <c r="C267" s="80">
        <f t="shared" ref="C267:E267" si="46">C223</f>
        <v>970964732</v>
      </c>
      <c r="D267" s="80">
        <f t="shared" ref="D267" si="47">D223</f>
        <v>0</v>
      </c>
      <c r="E267" s="80">
        <f t="shared" si="46"/>
        <v>8160842507</v>
      </c>
      <c r="F267" s="80">
        <f t="shared" ref="F267" si="48">F223</f>
        <v>4269680000</v>
      </c>
      <c r="G267" s="115"/>
      <c r="H267" s="6"/>
    </row>
    <row r="268" spans="1:8" s="1" customFormat="1" ht="25.15" customHeight="1" x14ac:dyDescent="0.25">
      <c r="A268" s="61" t="s">
        <v>153</v>
      </c>
      <c r="B268" s="74" t="s">
        <v>120</v>
      </c>
      <c r="C268" s="36">
        <f t="shared" ref="C268:F268" si="49">C253</f>
        <v>2116931500</v>
      </c>
      <c r="D268" s="36">
        <f t="shared" si="49"/>
        <v>3267400000</v>
      </c>
      <c r="E268" s="36">
        <f t="shared" si="49"/>
        <v>9123431203</v>
      </c>
      <c r="F268" s="36">
        <f t="shared" si="49"/>
        <v>12037354690</v>
      </c>
      <c r="G268" s="36"/>
      <c r="H268" s="6"/>
    </row>
    <row r="269" spans="1:8" s="1" customFormat="1" ht="26.25" customHeight="1" x14ac:dyDescent="0.25">
      <c r="A269" s="311"/>
      <c r="B269" s="312" t="s">
        <v>335</v>
      </c>
      <c r="C269" s="313">
        <f t="shared" ref="C269:F269" si="50">SUM(C259:C268)</f>
        <v>4051221157</v>
      </c>
      <c r="D269" s="313">
        <f t="shared" si="50"/>
        <v>3667067814</v>
      </c>
      <c r="E269" s="313">
        <f t="shared" si="50"/>
        <v>23998785466</v>
      </c>
      <c r="F269" s="313">
        <f t="shared" si="50"/>
        <v>29148230389</v>
      </c>
      <c r="G269" s="36"/>
      <c r="H269" s="6"/>
    </row>
    <row r="270" spans="1:8" s="1" customFormat="1" ht="20.25" x14ac:dyDescent="0.25">
      <c r="A270" s="14"/>
      <c r="B270" s="118"/>
      <c r="C270" s="95"/>
      <c r="D270" s="95"/>
      <c r="E270" s="20"/>
      <c r="F270" s="5"/>
      <c r="G270" s="5"/>
      <c r="H270" s="6"/>
    </row>
    <row r="271" spans="1:8" s="1" customFormat="1" ht="20.25" x14ac:dyDescent="0.25">
      <c r="A271" s="14"/>
      <c r="B271" s="118"/>
      <c r="C271" s="95"/>
      <c r="D271" s="95"/>
      <c r="E271" s="20"/>
      <c r="F271" s="5"/>
      <c r="G271" s="5"/>
      <c r="H271" s="6"/>
    </row>
    <row r="272" spans="1:8" s="1" customFormat="1" ht="15.75" x14ac:dyDescent="0.25">
      <c r="A272" s="14"/>
      <c r="B272" s="119"/>
      <c r="C272" s="120"/>
      <c r="D272" s="120"/>
      <c r="E272" s="19"/>
      <c r="F272" s="2"/>
      <c r="G272" s="3"/>
      <c r="H272" s="6"/>
    </row>
  </sheetData>
  <mergeCells count="43">
    <mergeCell ref="A79:F79"/>
    <mergeCell ref="A80:F80"/>
    <mergeCell ref="A81:F81"/>
    <mergeCell ref="A176:F176"/>
    <mergeCell ref="A199:F199"/>
    <mergeCell ref="A200:F200"/>
    <mergeCell ref="A201:F201"/>
    <mergeCell ref="A153:F153"/>
    <mergeCell ref="A154:F154"/>
    <mergeCell ref="A155:F155"/>
    <mergeCell ref="A156:F156"/>
    <mergeCell ref="A173:F173"/>
    <mergeCell ref="A174:F174"/>
    <mergeCell ref="A175:F175"/>
    <mergeCell ref="A23:F23"/>
    <mergeCell ref="A133:F133"/>
    <mergeCell ref="A134:F134"/>
    <mergeCell ref="A135:F135"/>
    <mergeCell ref="A136:F136"/>
    <mergeCell ref="A24:F24"/>
    <mergeCell ref="A25:F25"/>
    <mergeCell ref="A57:F57"/>
    <mergeCell ref="A58:F58"/>
    <mergeCell ref="A59:F59"/>
    <mergeCell ref="A60:F60"/>
    <mergeCell ref="A100:F100"/>
    <mergeCell ref="A101:F101"/>
    <mergeCell ref="A102:F102"/>
    <mergeCell ref="A103:F103"/>
    <mergeCell ref="A78:F78"/>
    <mergeCell ref="A1:F1"/>
    <mergeCell ref="A2:F2"/>
    <mergeCell ref="A3:F3"/>
    <mergeCell ref="A4:F4"/>
    <mergeCell ref="A22:F22"/>
    <mergeCell ref="A254:F254"/>
    <mergeCell ref="A255:F255"/>
    <mergeCell ref="A256:F256"/>
    <mergeCell ref="A202:F202"/>
    <mergeCell ref="A224:F224"/>
    <mergeCell ref="A225:F225"/>
    <mergeCell ref="A226:F226"/>
    <mergeCell ref="A227:F227"/>
  </mergeCells>
  <pageMargins left="0.5" right="0.7" top="0.75" bottom="0.75" header="0.3" footer="0.3"/>
  <pageSetup scale="65" fitToHeight="3" orientation="landscape" r:id="rId1"/>
  <rowBreaks count="10" manualBreakCount="10">
    <brk id="21" max="5" man="1"/>
    <brk id="56" max="16383" man="1"/>
    <brk id="77" max="5" man="1"/>
    <brk id="99" max="16383" man="1"/>
    <brk id="132" max="16383" man="1"/>
    <brk id="152" max="16383" man="1"/>
    <brk id="172" max="16383" man="1"/>
    <brk id="198" max="16383" man="1"/>
    <brk id="223" max="16383" man="1"/>
    <brk id="253"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4"/>
  <sheetViews>
    <sheetView topLeftCell="A456" workbookViewId="0">
      <selection activeCell="B478" sqref="B478"/>
    </sheetView>
  </sheetViews>
  <sheetFormatPr defaultColWidth="8.85546875" defaultRowHeight="11.25" x14ac:dyDescent="0.2"/>
  <cols>
    <col min="1" max="1" width="8.42578125" style="135" customWidth="1"/>
    <col min="2" max="2" width="87" style="135" customWidth="1"/>
    <col min="3" max="3" width="11.5703125" style="135" customWidth="1"/>
    <col min="4" max="4" width="15.28515625" style="135" customWidth="1"/>
    <col min="5" max="5" width="14.28515625" style="135" customWidth="1"/>
    <col min="6" max="6" width="15.28515625" style="135" customWidth="1"/>
    <col min="7" max="7" width="14.85546875" style="135" customWidth="1"/>
    <col min="8" max="8" width="12.7109375" style="203" customWidth="1"/>
    <col min="9" max="16384" width="8.85546875" style="135"/>
  </cols>
  <sheetData>
    <row r="1" spans="1:9" s="16" customFormat="1" ht="19.899999999999999" customHeight="1" x14ac:dyDescent="0.45">
      <c r="A1" s="1494" t="s">
        <v>646</v>
      </c>
      <c r="B1" s="1494"/>
      <c r="C1" s="1494"/>
      <c r="D1" s="1494"/>
      <c r="E1" s="1494"/>
      <c r="F1" s="1494"/>
      <c r="G1" s="1494"/>
      <c r="H1" s="249"/>
      <c r="I1" s="93"/>
    </row>
    <row r="2" spans="1:9" s="16" customFormat="1" ht="17.25" customHeight="1" x14ac:dyDescent="0.45">
      <c r="A2" s="1495" t="s">
        <v>222</v>
      </c>
      <c r="B2" s="1495"/>
      <c r="C2" s="1495"/>
      <c r="D2" s="1495"/>
      <c r="E2" s="1495"/>
      <c r="F2" s="1495"/>
      <c r="G2" s="1495"/>
      <c r="H2" s="250"/>
      <c r="I2" s="93"/>
    </row>
    <row r="3" spans="1:9" s="1" customFormat="1" ht="46.5" customHeight="1" x14ac:dyDescent="0.25">
      <c r="A3" s="218" t="s">
        <v>686</v>
      </c>
      <c r="B3" s="219" t="s">
        <v>224</v>
      </c>
      <c r="C3" s="220" t="s">
        <v>684</v>
      </c>
      <c r="D3" s="219" t="s">
        <v>575</v>
      </c>
      <c r="E3" s="219" t="s">
        <v>678</v>
      </c>
      <c r="F3" s="168" t="s">
        <v>471</v>
      </c>
      <c r="G3" s="168" t="s">
        <v>574</v>
      </c>
      <c r="H3" s="6"/>
      <c r="I3" s="6"/>
    </row>
    <row r="4" spans="1:9" ht="12.75" x14ac:dyDescent="0.2">
      <c r="A4" s="201"/>
      <c r="B4" s="202" t="s">
        <v>683</v>
      </c>
      <c r="C4" s="202"/>
      <c r="D4" s="201"/>
      <c r="E4" s="201"/>
      <c r="F4" s="206"/>
      <c r="G4" s="201"/>
    </row>
    <row r="5" spans="1:9" s="170" customFormat="1" ht="12" customHeight="1" x14ac:dyDescent="0.2">
      <c r="A5" s="130">
        <v>23010104</v>
      </c>
      <c r="B5" s="131" t="s">
        <v>562</v>
      </c>
      <c r="C5" s="251"/>
      <c r="D5" s="132">
        <v>0</v>
      </c>
      <c r="E5" s="132">
        <v>0</v>
      </c>
      <c r="F5" s="133">
        <v>100000</v>
      </c>
      <c r="G5" s="134">
        <v>200000</v>
      </c>
      <c r="H5" s="168"/>
      <c r="I5" s="169"/>
    </row>
    <row r="6" spans="1:9" ht="11.45" customHeight="1" x14ac:dyDescent="0.2">
      <c r="A6" s="130">
        <v>23010104</v>
      </c>
      <c r="B6" s="136" t="s">
        <v>560</v>
      </c>
      <c r="C6" s="252"/>
      <c r="D6" s="137">
        <v>0</v>
      </c>
      <c r="E6" s="137">
        <v>0</v>
      </c>
      <c r="F6" s="137">
        <v>0</v>
      </c>
      <c r="G6" s="138">
        <v>600000</v>
      </c>
      <c r="H6" s="134"/>
    </row>
    <row r="7" spans="1:9" x14ac:dyDescent="0.2">
      <c r="A7" s="139">
        <v>23010104</v>
      </c>
      <c r="B7" s="140" t="s">
        <v>619</v>
      </c>
      <c r="C7" s="253"/>
      <c r="D7" s="132">
        <v>0</v>
      </c>
      <c r="E7" s="132">
        <v>0</v>
      </c>
      <c r="F7" s="141">
        <v>2160000</v>
      </c>
      <c r="G7" s="142">
        <v>2160000</v>
      </c>
      <c r="H7" s="138"/>
    </row>
    <row r="8" spans="1:9" x14ac:dyDescent="0.2">
      <c r="A8" s="130">
        <v>23010104</v>
      </c>
      <c r="B8" s="143" t="s">
        <v>499</v>
      </c>
      <c r="C8" s="254"/>
      <c r="D8" s="132">
        <v>0</v>
      </c>
      <c r="E8" s="132">
        <v>0</v>
      </c>
      <c r="F8" s="132">
        <v>0</v>
      </c>
      <c r="G8" s="144">
        <v>2500000</v>
      </c>
      <c r="H8" s="142"/>
    </row>
    <row r="9" spans="1:9" x14ac:dyDescent="0.2">
      <c r="A9" s="130">
        <v>23010104</v>
      </c>
      <c r="B9" s="143" t="s">
        <v>499</v>
      </c>
      <c r="C9" s="254"/>
      <c r="D9" s="132">
        <v>0</v>
      </c>
      <c r="E9" s="132">
        <v>0</v>
      </c>
      <c r="F9" s="132">
        <v>2000000</v>
      </c>
      <c r="G9" s="144">
        <v>0</v>
      </c>
      <c r="H9" s="144"/>
    </row>
    <row r="10" spans="1:9" x14ac:dyDescent="0.2">
      <c r="A10" s="130">
        <v>23010104</v>
      </c>
      <c r="B10" s="145" t="s">
        <v>689</v>
      </c>
      <c r="C10" s="255"/>
      <c r="D10" s="132">
        <v>0</v>
      </c>
      <c r="E10" s="132">
        <v>0</v>
      </c>
      <c r="F10" s="132">
        <v>2400000</v>
      </c>
      <c r="G10" s="144">
        <v>2400000</v>
      </c>
      <c r="H10" s="144"/>
    </row>
    <row r="11" spans="1:9" x14ac:dyDescent="0.2">
      <c r="A11" s="130"/>
      <c r="B11" s="235"/>
      <c r="C11" s="256"/>
      <c r="D11" s="228">
        <f>SUM(D5:D10)</f>
        <v>0</v>
      </c>
      <c r="E11" s="228">
        <f t="shared" ref="E11:G11" si="0">SUM(E5:E10)</f>
        <v>0</v>
      </c>
      <c r="F11" s="228">
        <f t="shared" si="0"/>
        <v>6660000</v>
      </c>
      <c r="G11" s="228">
        <f t="shared" si="0"/>
        <v>7860000</v>
      </c>
      <c r="H11" s="144"/>
    </row>
    <row r="12" spans="1:9" x14ac:dyDescent="0.2">
      <c r="A12" s="130">
        <v>23010105</v>
      </c>
      <c r="B12" s="136" t="s">
        <v>561</v>
      </c>
      <c r="C12" s="252"/>
      <c r="D12" s="137">
        <v>0</v>
      </c>
      <c r="E12" s="137">
        <v>55365208</v>
      </c>
      <c r="F12" s="137">
        <v>130000000</v>
      </c>
      <c r="G12" s="138">
        <v>900000000</v>
      </c>
      <c r="H12" s="144"/>
    </row>
    <row r="13" spans="1:9" x14ac:dyDescent="0.2">
      <c r="A13" s="130">
        <v>23010105</v>
      </c>
      <c r="B13" s="131" t="s">
        <v>475</v>
      </c>
      <c r="C13" s="251"/>
      <c r="D13" s="132">
        <v>0</v>
      </c>
      <c r="E13" s="132">
        <v>0</v>
      </c>
      <c r="F13" s="132">
        <v>20000000</v>
      </c>
      <c r="G13" s="144">
        <v>30000000</v>
      </c>
      <c r="H13" s="138"/>
    </row>
    <row r="14" spans="1:9" x14ac:dyDescent="0.2">
      <c r="A14" s="130">
        <v>23010105</v>
      </c>
      <c r="B14" s="136" t="s">
        <v>559</v>
      </c>
      <c r="C14" s="252"/>
      <c r="D14" s="137">
        <v>0</v>
      </c>
      <c r="E14" s="137">
        <v>0</v>
      </c>
      <c r="F14" s="137">
        <v>0</v>
      </c>
      <c r="G14" s="138">
        <v>12000000</v>
      </c>
      <c r="H14" s="144"/>
    </row>
    <row r="15" spans="1:9" x14ac:dyDescent="0.2">
      <c r="A15" s="130">
        <v>23010105</v>
      </c>
      <c r="B15" s="136" t="s">
        <v>668</v>
      </c>
      <c r="C15" s="252"/>
      <c r="D15" s="132">
        <v>13108000</v>
      </c>
      <c r="E15" s="132">
        <v>51750885</v>
      </c>
      <c r="F15" s="132">
        <v>181575000</v>
      </c>
      <c r="G15" s="144">
        <v>100000000</v>
      </c>
      <c r="H15" s="138"/>
    </row>
    <row r="16" spans="1:9" x14ac:dyDescent="0.2">
      <c r="A16" s="130">
        <v>23010105</v>
      </c>
      <c r="B16" s="136" t="s">
        <v>662</v>
      </c>
      <c r="C16" s="252"/>
      <c r="D16" s="132">
        <v>0</v>
      </c>
      <c r="E16" s="132">
        <v>0</v>
      </c>
      <c r="F16" s="132">
        <v>0</v>
      </c>
      <c r="G16" s="144">
        <v>12000000</v>
      </c>
      <c r="H16" s="144"/>
    </row>
    <row r="17" spans="1:8" x14ac:dyDescent="0.2">
      <c r="A17" s="130">
        <v>23010105</v>
      </c>
      <c r="B17" s="146" t="s">
        <v>666</v>
      </c>
      <c r="C17" s="257"/>
      <c r="D17" s="132">
        <v>0</v>
      </c>
      <c r="E17" s="132">
        <v>0</v>
      </c>
      <c r="F17" s="132">
        <v>0</v>
      </c>
      <c r="G17" s="144">
        <v>16500000</v>
      </c>
      <c r="H17" s="144"/>
    </row>
    <row r="18" spans="1:8" x14ac:dyDescent="0.2">
      <c r="A18" s="130">
        <v>23010105</v>
      </c>
      <c r="B18" s="147" t="s">
        <v>570</v>
      </c>
      <c r="C18" s="258"/>
      <c r="D18" s="132">
        <v>0</v>
      </c>
      <c r="E18" s="132">
        <v>0</v>
      </c>
      <c r="F18" s="132">
        <v>15700000</v>
      </c>
      <c r="G18" s="144">
        <v>10900000</v>
      </c>
      <c r="H18" s="144"/>
    </row>
    <row r="19" spans="1:8" x14ac:dyDescent="0.2">
      <c r="A19" s="148">
        <v>23010105</v>
      </c>
      <c r="B19" s="149" t="s">
        <v>388</v>
      </c>
      <c r="C19" s="259"/>
      <c r="D19" s="141">
        <v>0</v>
      </c>
      <c r="E19" s="141">
        <v>0</v>
      </c>
      <c r="F19" s="141">
        <v>65000000</v>
      </c>
      <c r="G19" s="142">
        <v>15000000</v>
      </c>
      <c r="H19" s="144"/>
    </row>
    <row r="20" spans="1:8" x14ac:dyDescent="0.2">
      <c r="A20" s="130">
        <v>23010105</v>
      </c>
      <c r="B20" s="136" t="s">
        <v>433</v>
      </c>
      <c r="C20" s="252"/>
      <c r="D20" s="133">
        <v>0</v>
      </c>
      <c r="E20" s="133">
        <v>0</v>
      </c>
      <c r="F20" s="133">
        <v>15000000</v>
      </c>
      <c r="G20" s="134">
        <v>15000000</v>
      </c>
      <c r="H20" s="142"/>
    </row>
    <row r="21" spans="1:8" ht="12" customHeight="1" x14ac:dyDescent="0.2">
      <c r="A21" s="130">
        <v>23010105</v>
      </c>
      <c r="B21" s="136" t="s">
        <v>645</v>
      </c>
      <c r="C21" s="252"/>
      <c r="D21" s="132">
        <v>0</v>
      </c>
      <c r="E21" s="132">
        <v>496830</v>
      </c>
      <c r="F21" s="132">
        <v>10000000</v>
      </c>
      <c r="G21" s="144">
        <v>9503170</v>
      </c>
      <c r="H21" s="134"/>
    </row>
    <row r="22" spans="1:8" ht="12" customHeight="1" x14ac:dyDescent="0.2">
      <c r="A22" s="130">
        <v>23010105</v>
      </c>
      <c r="B22" s="136" t="s">
        <v>647</v>
      </c>
      <c r="C22" s="252"/>
      <c r="D22" s="132">
        <v>0</v>
      </c>
      <c r="E22" s="132">
        <v>0</v>
      </c>
      <c r="F22" s="132">
        <v>0</v>
      </c>
      <c r="G22" s="144">
        <v>253000000</v>
      </c>
      <c r="H22" s="144"/>
    </row>
    <row r="23" spans="1:8" x14ac:dyDescent="0.2">
      <c r="A23" s="130">
        <v>23010105</v>
      </c>
      <c r="B23" s="136" t="s">
        <v>647</v>
      </c>
      <c r="C23" s="252"/>
      <c r="D23" s="132">
        <v>0</v>
      </c>
      <c r="E23" s="132">
        <v>0</v>
      </c>
      <c r="F23" s="132">
        <v>122000000</v>
      </c>
      <c r="G23" s="144">
        <v>0</v>
      </c>
      <c r="H23" s="144"/>
    </row>
    <row r="24" spans="1:8" ht="10.9" customHeight="1" x14ac:dyDescent="0.2">
      <c r="A24" s="130">
        <v>23010105</v>
      </c>
      <c r="B24" s="150" t="s">
        <v>620</v>
      </c>
      <c r="C24" s="260"/>
      <c r="D24" s="132">
        <v>0</v>
      </c>
      <c r="E24" s="132">
        <v>0</v>
      </c>
      <c r="F24" s="132">
        <v>0</v>
      </c>
      <c r="G24" s="144">
        <v>8000000</v>
      </c>
      <c r="H24" s="144"/>
    </row>
    <row r="25" spans="1:8" x14ac:dyDescent="0.2">
      <c r="A25" s="130">
        <v>23010105</v>
      </c>
      <c r="B25" s="136" t="s">
        <v>655</v>
      </c>
      <c r="C25" s="252"/>
      <c r="D25" s="137">
        <v>0</v>
      </c>
      <c r="E25" s="137">
        <v>0</v>
      </c>
      <c r="F25" s="137">
        <v>0</v>
      </c>
      <c r="G25" s="138">
        <v>18000000</v>
      </c>
      <c r="H25" s="144"/>
    </row>
    <row r="26" spans="1:8" x14ac:dyDescent="0.2">
      <c r="A26" s="130">
        <v>23010105</v>
      </c>
      <c r="B26" s="136" t="s">
        <v>398</v>
      </c>
      <c r="C26" s="252"/>
      <c r="D26" s="132">
        <v>0</v>
      </c>
      <c r="E26" s="132">
        <v>0</v>
      </c>
      <c r="F26" s="132">
        <v>0</v>
      </c>
      <c r="G26" s="144">
        <v>80000000</v>
      </c>
      <c r="H26" s="138"/>
    </row>
    <row r="27" spans="1:8" x14ac:dyDescent="0.2">
      <c r="A27" s="229"/>
      <c r="B27" s="234"/>
      <c r="C27" s="261"/>
      <c r="D27" s="228">
        <f>SUM(D12:D26)</f>
        <v>13108000</v>
      </c>
      <c r="E27" s="228">
        <f t="shared" ref="E27:G27" si="1">SUM(E12:E26)</f>
        <v>107612923</v>
      </c>
      <c r="F27" s="228">
        <f t="shared" si="1"/>
        <v>559275000</v>
      </c>
      <c r="G27" s="228">
        <f t="shared" si="1"/>
        <v>1479903170</v>
      </c>
      <c r="H27" s="138"/>
    </row>
    <row r="28" spans="1:8" x14ac:dyDescent="0.2">
      <c r="A28" s="130">
        <v>23010106</v>
      </c>
      <c r="B28" s="136" t="s">
        <v>473</v>
      </c>
      <c r="C28" s="252"/>
      <c r="D28" s="137">
        <v>38540000</v>
      </c>
      <c r="E28" s="137">
        <v>188047986</v>
      </c>
      <c r="F28" s="137">
        <v>300000000</v>
      </c>
      <c r="G28" s="138">
        <v>150000000</v>
      </c>
      <c r="H28" s="144"/>
    </row>
    <row r="29" spans="1:8" x14ac:dyDescent="0.2">
      <c r="A29" s="148">
        <v>23010106</v>
      </c>
      <c r="B29" s="136" t="s">
        <v>486</v>
      </c>
      <c r="C29" s="252"/>
      <c r="D29" s="151">
        <v>0</v>
      </c>
      <c r="E29" s="151">
        <v>0</v>
      </c>
      <c r="F29" s="151">
        <v>0</v>
      </c>
      <c r="G29" s="152">
        <v>108000000</v>
      </c>
      <c r="H29" s="138"/>
    </row>
    <row r="30" spans="1:8" x14ac:dyDescent="0.2">
      <c r="A30" s="130">
        <v>23010106</v>
      </c>
      <c r="B30" s="153" t="s">
        <v>641</v>
      </c>
      <c r="C30" s="262"/>
      <c r="D30" s="137">
        <v>0</v>
      </c>
      <c r="E30" s="137">
        <v>0</v>
      </c>
      <c r="F30" s="154">
        <v>5000000</v>
      </c>
      <c r="G30" s="155">
        <v>0</v>
      </c>
      <c r="H30" s="152"/>
    </row>
    <row r="31" spans="1:8" x14ac:dyDescent="0.2">
      <c r="A31" s="130"/>
      <c r="B31" s="236"/>
      <c r="C31" s="263"/>
      <c r="D31" s="230">
        <f>SUM(D28:D30)</f>
        <v>38540000</v>
      </c>
      <c r="E31" s="230">
        <f t="shared" ref="E31:G31" si="2">SUM(E28:E30)</f>
        <v>188047986</v>
      </c>
      <c r="F31" s="230">
        <f t="shared" si="2"/>
        <v>305000000</v>
      </c>
      <c r="G31" s="230">
        <f t="shared" si="2"/>
        <v>258000000</v>
      </c>
      <c r="H31" s="152"/>
    </row>
    <row r="32" spans="1:8" x14ac:dyDescent="0.2">
      <c r="A32" s="130">
        <v>23010107</v>
      </c>
      <c r="B32" s="145" t="s">
        <v>397</v>
      </c>
      <c r="C32" s="255"/>
      <c r="D32" s="141">
        <v>0</v>
      </c>
      <c r="E32" s="141">
        <v>0</v>
      </c>
      <c r="F32" s="141">
        <v>100000000</v>
      </c>
      <c r="G32" s="142">
        <v>100000000</v>
      </c>
      <c r="H32" s="155"/>
    </row>
    <row r="33" spans="1:8" x14ac:dyDescent="0.2">
      <c r="A33" s="130"/>
      <c r="B33" s="235"/>
      <c r="C33" s="256"/>
      <c r="D33" s="228">
        <f>SUM(D32)</f>
        <v>0</v>
      </c>
      <c r="E33" s="228">
        <f t="shared" ref="E33:G33" si="3">SUM(E32)</f>
        <v>0</v>
      </c>
      <c r="F33" s="228">
        <f t="shared" si="3"/>
        <v>100000000</v>
      </c>
      <c r="G33" s="228">
        <f t="shared" si="3"/>
        <v>100000000</v>
      </c>
      <c r="H33" s="155"/>
    </row>
    <row r="34" spans="1:8" x14ac:dyDescent="0.2">
      <c r="A34" s="130">
        <v>23010108</v>
      </c>
      <c r="B34" s="136" t="s">
        <v>556</v>
      </c>
      <c r="C34" s="252"/>
      <c r="D34" s="137">
        <v>0</v>
      </c>
      <c r="E34" s="137">
        <v>0</v>
      </c>
      <c r="F34" s="137">
        <v>0</v>
      </c>
      <c r="G34" s="138">
        <v>70000000</v>
      </c>
      <c r="H34" s="144"/>
    </row>
    <row r="35" spans="1:8" x14ac:dyDescent="0.2">
      <c r="A35" s="130">
        <v>23010108</v>
      </c>
      <c r="B35" s="136" t="s">
        <v>481</v>
      </c>
      <c r="C35" s="252"/>
      <c r="D35" s="132">
        <v>2000000</v>
      </c>
      <c r="E35" s="132">
        <v>0</v>
      </c>
      <c r="F35" s="132">
        <v>12000000</v>
      </c>
      <c r="G35" s="144">
        <v>12000000</v>
      </c>
      <c r="H35" s="138"/>
    </row>
    <row r="36" spans="1:8" x14ac:dyDescent="0.2">
      <c r="A36" s="130">
        <v>23010108</v>
      </c>
      <c r="B36" s="136" t="s">
        <v>653</v>
      </c>
      <c r="C36" s="252"/>
      <c r="D36" s="132">
        <v>0</v>
      </c>
      <c r="E36" s="132">
        <v>0</v>
      </c>
      <c r="F36" s="132">
        <v>0</v>
      </c>
      <c r="G36" s="144">
        <v>6000000</v>
      </c>
      <c r="H36" s="144"/>
    </row>
    <row r="37" spans="1:8" x14ac:dyDescent="0.2">
      <c r="A37" s="130">
        <v>23010108</v>
      </c>
      <c r="B37" s="136" t="s">
        <v>387</v>
      </c>
      <c r="C37" s="252"/>
      <c r="D37" s="132">
        <v>0</v>
      </c>
      <c r="E37" s="132">
        <v>0</v>
      </c>
      <c r="F37" s="132">
        <v>0</v>
      </c>
      <c r="G37" s="144">
        <v>7500000</v>
      </c>
      <c r="H37" s="144"/>
    </row>
    <row r="38" spans="1:8" x14ac:dyDescent="0.2">
      <c r="A38" s="130">
        <v>23010108</v>
      </c>
      <c r="B38" s="146" t="s">
        <v>630</v>
      </c>
      <c r="C38" s="257"/>
      <c r="D38" s="132">
        <v>0</v>
      </c>
      <c r="E38" s="132">
        <v>0</v>
      </c>
      <c r="F38" s="132">
        <v>0</v>
      </c>
      <c r="G38" s="144">
        <v>7000000</v>
      </c>
      <c r="H38" s="144"/>
    </row>
    <row r="39" spans="1:8" x14ac:dyDescent="0.2">
      <c r="A39" s="130">
        <v>23010108</v>
      </c>
      <c r="B39" s="153" t="s">
        <v>642</v>
      </c>
      <c r="C39" s="262"/>
      <c r="D39" s="137">
        <v>0</v>
      </c>
      <c r="E39" s="137">
        <v>0</v>
      </c>
      <c r="F39" s="154">
        <v>5000000</v>
      </c>
      <c r="G39" s="155">
        <v>5000000</v>
      </c>
      <c r="H39" s="144"/>
    </row>
    <row r="40" spans="1:8" x14ac:dyDescent="0.2">
      <c r="A40" s="130">
        <v>23010108</v>
      </c>
      <c r="B40" s="136" t="s">
        <v>390</v>
      </c>
      <c r="C40" s="252"/>
      <c r="D40" s="132">
        <v>0</v>
      </c>
      <c r="E40" s="132">
        <v>0</v>
      </c>
      <c r="F40" s="132">
        <v>0</v>
      </c>
      <c r="G40" s="144">
        <v>0</v>
      </c>
      <c r="H40" s="155"/>
    </row>
    <row r="41" spans="1:8" x14ac:dyDescent="0.2">
      <c r="A41" s="130">
        <v>23010108</v>
      </c>
      <c r="B41" s="136" t="s">
        <v>390</v>
      </c>
      <c r="C41" s="252"/>
      <c r="D41" s="132">
        <v>0</v>
      </c>
      <c r="E41" s="132">
        <v>0</v>
      </c>
      <c r="F41" s="132">
        <v>0</v>
      </c>
      <c r="G41" s="144">
        <v>10000000</v>
      </c>
      <c r="H41" s="144"/>
    </row>
    <row r="42" spans="1:8" x14ac:dyDescent="0.2">
      <c r="A42" s="130">
        <v>23010108</v>
      </c>
      <c r="B42" s="156" t="s">
        <v>656</v>
      </c>
      <c r="C42" s="264"/>
      <c r="D42" s="132">
        <v>0</v>
      </c>
      <c r="E42" s="132">
        <v>0</v>
      </c>
      <c r="F42" s="132">
        <v>60000000</v>
      </c>
      <c r="G42" s="144">
        <v>90000000</v>
      </c>
      <c r="H42" s="144"/>
    </row>
    <row r="43" spans="1:8" x14ac:dyDescent="0.2">
      <c r="A43" s="130"/>
      <c r="B43" s="237"/>
      <c r="C43" s="265"/>
      <c r="D43" s="228">
        <f>SUM(D34:D42)</f>
        <v>2000000</v>
      </c>
      <c r="E43" s="228">
        <f t="shared" ref="E43:G43" si="4">SUM(E34:E42)</f>
        <v>0</v>
      </c>
      <c r="F43" s="228">
        <f t="shared" si="4"/>
        <v>77000000</v>
      </c>
      <c r="G43" s="228">
        <f t="shared" si="4"/>
        <v>207500000</v>
      </c>
      <c r="H43" s="144"/>
    </row>
    <row r="44" spans="1:8" x14ac:dyDescent="0.2">
      <c r="A44" s="130">
        <v>23010112</v>
      </c>
      <c r="B44" s="136" t="s">
        <v>474</v>
      </c>
      <c r="C44" s="252"/>
      <c r="D44" s="137">
        <v>0</v>
      </c>
      <c r="E44" s="137">
        <v>585000</v>
      </c>
      <c r="F44" s="137">
        <v>50000000</v>
      </c>
      <c r="G44" s="138">
        <v>50000000</v>
      </c>
      <c r="H44" s="144"/>
    </row>
    <row r="45" spans="1:8" x14ac:dyDescent="0.2">
      <c r="A45" s="130">
        <v>23010112</v>
      </c>
      <c r="B45" s="157" t="s">
        <v>476</v>
      </c>
      <c r="C45" s="266"/>
      <c r="D45" s="132">
        <v>0</v>
      </c>
      <c r="E45" s="132">
        <v>0</v>
      </c>
      <c r="F45" s="132">
        <v>0</v>
      </c>
      <c r="G45" s="144">
        <v>1000000</v>
      </c>
      <c r="H45" s="138"/>
    </row>
    <row r="46" spans="1:8" x14ac:dyDescent="0.2">
      <c r="A46" s="130">
        <v>23010112</v>
      </c>
      <c r="B46" s="136" t="s">
        <v>483</v>
      </c>
      <c r="C46" s="252"/>
      <c r="D46" s="132">
        <v>0</v>
      </c>
      <c r="E46" s="132">
        <v>3450000</v>
      </c>
      <c r="F46" s="132">
        <v>7080000</v>
      </c>
      <c r="G46" s="144">
        <v>20000000</v>
      </c>
      <c r="H46" s="144"/>
    </row>
    <row r="47" spans="1:8" x14ac:dyDescent="0.2">
      <c r="A47" s="130">
        <v>23010112</v>
      </c>
      <c r="B47" s="136" t="s">
        <v>482</v>
      </c>
      <c r="C47" s="252"/>
      <c r="D47" s="132">
        <v>3080000</v>
      </c>
      <c r="E47" s="132">
        <v>0</v>
      </c>
      <c r="F47" s="132">
        <v>8000000</v>
      </c>
      <c r="G47" s="144">
        <v>7000000</v>
      </c>
      <c r="H47" s="144"/>
    </row>
    <row r="48" spans="1:8" x14ac:dyDescent="0.2">
      <c r="A48" s="130">
        <v>23010112</v>
      </c>
      <c r="B48" s="136" t="s">
        <v>482</v>
      </c>
      <c r="C48" s="252"/>
      <c r="D48" s="132">
        <v>0</v>
      </c>
      <c r="E48" s="132">
        <v>0</v>
      </c>
      <c r="F48" s="132">
        <v>0</v>
      </c>
      <c r="G48" s="144">
        <v>0</v>
      </c>
      <c r="H48" s="144"/>
    </row>
    <row r="49" spans="1:8" x14ac:dyDescent="0.2">
      <c r="A49" s="130">
        <v>23010112</v>
      </c>
      <c r="B49" s="136" t="s">
        <v>648</v>
      </c>
      <c r="C49" s="252"/>
      <c r="D49" s="132">
        <v>0</v>
      </c>
      <c r="E49" s="132">
        <v>0</v>
      </c>
      <c r="F49" s="132">
        <v>0</v>
      </c>
      <c r="G49" s="144">
        <v>9300000</v>
      </c>
      <c r="H49" s="144"/>
    </row>
    <row r="50" spans="1:8" x14ac:dyDescent="0.2">
      <c r="A50" s="130">
        <v>23010112</v>
      </c>
      <c r="B50" s="136" t="s">
        <v>500</v>
      </c>
      <c r="C50" s="252"/>
      <c r="D50" s="132">
        <v>0</v>
      </c>
      <c r="E50" s="132">
        <v>0</v>
      </c>
      <c r="F50" s="132">
        <v>5000000</v>
      </c>
      <c r="G50" s="144">
        <v>0</v>
      </c>
      <c r="H50" s="144"/>
    </row>
    <row r="51" spans="1:8" ht="11.25" customHeight="1" x14ac:dyDescent="0.2">
      <c r="A51" s="130">
        <v>23010112</v>
      </c>
      <c r="B51" s="145" t="s">
        <v>501</v>
      </c>
      <c r="C51" s="255"/>
      <c r="D51" s="132">
        <v>0</v>
      </c>
      <c r="E51" s="132">
        <v>0</v>
      </c>
      <c r="F51" s="132">
        <v>650000</v>
      </c>
      <c r="G51" s="144">
        <v>0</v>
      </c>
      <c r="H51" s="144"/>
    </row>
    <row r="52" spans="1:8" ht="11.25" customHeight="1" x14ac:dyDescent="0.2">
      <c r="A52" s="130"/>
      <c r="B52" s="235"/>
      <c r="C52" s="256"/>
      <c r="D52" s="228">
        <f>SUM(D44:D51)</f>
        <v>3080000</v>
      </c>
      <c r="E52" s="228">
        <f t="shared" ref="E52:G52" si="5">SUM(E44:E51)</f>
        <v>4035000</v>
      </c>
      <c r="F52" s="228">
        <f t="shared" si="5"/>
        <v>70730000</v>
      </c>
      <c r="G52" s="228">
        <f t="shared" si="5"/>
        <v>87300000</v>
      </c>
      <c r="H52" s="144"/>
    </row>
    <row r="53" spans="1:8" ht="12.75" customHeight="1" x14ac:dyDescent="0.2">
      <c r="A53" s="148">
        <v>23010113</v>
      </c>
      <c r="B53" s="136" t="s">
        <v>480</v>
      </c>
      <c r="C53" s="252"/>
      <c r="D53" s="132">
        <v>0</v>
      </c>
      <c r="E53" s="132">
        <v>0</v>
      </c>
      <c r="F53" s="132">
        <v>1000000</v>
      </c>
      <c r="G53" s="144">
        <v>1000000</v>
      </c>
      <c r="H53" s="144"/>
    </row>
    <row r="54" spans="1:8" ht="12.75" customHeight="1" x14ac:dyDescent="0.2">
      <c r="A54" s="148">
        <v>23010113</v>
      </c>
      <c r="B54" s="136" t="s">
        <v>489</v>
      </c>
      <c r="C54" s="252"/>
      <c r="D54" s="132">
        <v>2000000</v>
      </c>
      <c r="E54" s="132">
        <v>6635000</v>
      </c>
      <c r="F54" s="132">
        <v>13000000</v>
      </c>
      <c r="G54" s="144">
        <v>21000000</v>
      </c>
      <c r="H54" s="144"/>
    </row>
    <row r="55" spans="1:8" x14ac:dyDescent="0.2">
      <c r="A55" s="130">
        <v>23010113</v>
      </c>
      <c r="B55" s="136" t="s">
        <v>484</v>
      </c>
      <c r="C55" s="252"/>
      <c r="D55" s="132">
        <v>0</v>
      </c>
      <c r="E55" s="132">
        <v>0</v>
      </c>
      <c r="F55" s="132">
        <v>5000000</v>
      </c>
      <c r="G55" s="144">
        <v>5000000</v>
      </c>
      <c r="H55" s="144"/>
    </row>
    <row r="56" spans="1:8" x14ac:dyDescent="0.2">
      <c r="A56" s="130">
        <v>23010113</v>
      </c>
      <c r="B56" s="136" t="s">
        <v>676</v>
      </c>
      <c r="C56" s="252"/>
      <c r="D56" s="133">
        <v>0</v>
      </c>
      <c r="E56" s="133">
        <v>0</v>
      </c>
      <c r="F56" s="133">
        <v>0</v>
      </c>
      <c r="G56" s="134">
        <v>3000000</v>
      </c>
      <c r="H56" s="144"/>
    </row>
    <row r="57" spans="1:8" x14ac:dyDescent="0.2">
      <c r="A57" s="130">
        <v>23010113</v>
      </c>
      <c r="B57" s="145" t="s">
        <v>391</v>
      </c>
      <c r="C57" s="255"/>
      <c r="D57" s="132">
        <v>0</v>
      </c>
      <c r="E57" s="132">
        <v>0</v>
      </c>
      <c r="F57" s="132">
        <v>0</v>
      </c>
      <c r="G57" s="144">
        <v>1000000</v>
      </c>
      <c r="H57" s="144"/>
    </row>
    <row r="58" spans="1:8" x14ac:dyDescent="0.2">
      <c r="A58" s="130">
        <v>23010113</v>
      </c>
      <c r="B58" s="145" t="s">
        <v>391</v>
      </c>
      <c r="C58" s="255"/>
      <c r="D58" s="132">
        <v>0</v>
      </c>
      <c r="E58" s="132">
        <v>0</v>
      </c>
      <c r="F58" s="132">
        <v>750000</v>
      </c>
      <c r="G58" s="144">
        <v>0</v>
      </c>
      <c r="H58" s="144"/>
    </row>
    <row r="59" spans="1:8" x14ac:dyDescent="0.2">
      <c r="A59" s="130">
        <v>23010113</v>
      </c>
      <c r="B59" s="136" t="s">
        <v>395</v>
      </c>
      <c r="C59" s="252"/>
      <c r="D59" s="132">
        <v>0</v>
      </c>
      <c r="E59" s="132">
        <v>0</v>
      </c>
      <c r="F59" s="132">
        <v>0</v>
      </c>
      <c r="G59" s="144">
        <v>2000000</v>
      </c>
      <c r="H59" s="144"/>
    </row>
    <row r="60" spans="1:8" x14ac:dyDescent="0.2">
      <c r="A60" s="130">
        <v>23010113</v>
      </c>
      <c r="B60" s="136" t="s">
        <v>394</v>
      </c>
      <c r="C60" s="252"/>
      <c r="D60" s="151">
        <v>0</v>
      </c>
      <c r="E60" s="151">
        <v>0</v>
      </c>
      <c r="F60" s="151">
        <v>2850000</v>
      </c>
      <c r="G60" s="152">
        <v>3850000</v>
      </c>
      <c r="H60" s="152"/>
    </row>
    <row r="61" spans="1:8" x14ac:dyDescent="0.2">
      <c r="A61" s="130">
        <v>23010113</v>
      </c>
      <c r="B61" s="131" t="s">
        <v>396</v>
      </c>
      <c r="C61" s="251"/>
      <c r="D61" s="132">
        <v>0</v>
      </c>
      <c r="E61" s="132">
        <v>0</v>
      </c>
      <c r="F61" s="132">
        <v>0</v>
      </c>
      <c r="G61" s="144">
        <v>6362500</v>
      </c>
      <c r="H61" s="144"/>
    </row>
    <row r="62" spans="1:8" x14ac:dyDescent="0.2">
      <c r="A62" s="130">
        <v>23010113</v>
      </c>
      <c r="B62" s="158" t="s">
        <v>661</v>
      </c>
      <c r="C62" s="267"/>
      <c r="D62" s="141">
        <v>0</v>
      </c>
      <c r="E62" s="141">
        <v>365000</v>
      </c>
      <c r="F62" s="141">
        <v>365000</v>
      </c>
      <c r="G62" s="142">
        <v>440000</v>
      </c>
      <c r="H62" s="142"/>
    </row>
    <row r="63" spans="1:8" x14ac:dyDescent="0.2">
      <c r="A63" s="130"/>
      <c r="B63" s="236"/>
      <c r="C63" s="263"/>
      <c r="D63" s="228">
        <f>SUM(D53:D62)</f>
        <v>2000000</v>
      </c>
      <c r="E63" s="228">
        <f t="shared" ref="E63:G63" si="6">SUM(E53:E62)</f>
        <v>7000000</v>
      </c>
      <c r="F63" s="228">
        <f t="shared" si="6"/>
        <v>22965000</v>
      </c>
      <c r="G63" s="228">
        <f t="shared" si="6"/>
        <v>43652500</v>
      </c>
      <c r="H63" s="142"/>
    </row>
    <row r="64" spans="1:8" x14ac:dyDescent="0.2">
      <c r="A64" s="130">
        <v>23010115</v>
      </c>
      <c r="B64" s="145" t="s">
        <v>392</v>
      </c>
      <c r="C64" s="255"/>
      <c r="D64" s="132">
        <v>0</v>
      </c>
      <c r="E64" s="132">
        <v>0</v>
      </c>
      <c r="F64" s="132">
        <v>0</v>
      </c>
      <c r="G64" s="144">
        <v>1000000</v>
      </c>
      <c r="H64" s="144"/>
    </row>
    <row r="65" spans="1:8" x14ac:dyDescent="0.2">
      <c r="A65" s="130">
        <v>23010115</v>
      </c>
      <c r="B65" s="145" t="s">
        <v>392</v>
      </c>
      <c r="C65" s="255"/>
      <c r="D65" s="132">
        <v>0</v>
      </c>
      <c r="E65" s="132">
        <v>0</v>
      </c>
      <c r="F65" s="132">
        <v>500000</v>
      </c>
      <c r="G65" s="144">
        <v>0</v>
      </c>
      <c r="H65" s="144"/>
    </row>
    <row r="66" spans="1:8" ht="11.25" customHeight="1" x14ac:dyDescent="0.2">
      <c r="A66" s="130">
        <v>23010115</v>
      </c>
      <c r="B66" s="136" t="s">
        <v>505</v>
      </c>
      <c r="C66" s="252"/>
      <c r="D66" s="132">
        <v>0</v>
      </c>
      <c r="E66" s="132">
        <v>0</v>
      </c>
      <c r="F66" s="132">
        <v>0</v>
      </c>
      <c r="G66" s="144">
        <v>300000</v>
      </c>
      <c r="H66" s="138"/>
    </row>
    <row r="67" spans="1:8" ht="12" customHeight="1" x14ac:dyDescent="0.2">
      <c r="A67" s="130"/>
      <c r="B67" s="234"/>
      <c r="C67" s="261"/>
      <c r="D67" s="228">
        <f>SUM(D64:D66)</f>
        <v>0</v>
      </c>
      <c r="E67" s="228">
        <f t="shared" ref="E67:G67" si="7">SUM(E64:E66)</f>
        <v>0</v>
      </c>
      <c r="F67" s="228">
        <f t="shared" si="7"/>
        <v>500000</v>
      </c>
      <c r="G67" s="228">
        <f t="shared" si="7"/>
        <v>1300000</v>
      </c>
      <c r="H67" s="138"/>
    </row>
    <row r="68" spans="1:8" x14ac:dyDescent="0.2">
      <c r="A68" s="148">
        <v>23010119</v>
      </c>
      <c r="B68" s="136" t="s">
        <v>621</v>
      </c>
      <c r="C68" s="252"/>
      <c r="D68" s="132">
        <v>0</v>
      </c>
      <c r="E68" s="132">
        <v>0</v>
      </c>
      <c r="F68" s="132">
        <v>2600000</v>
      </c>
      <c r="G68" s="144">
        <v>2600000</v>
      </c>
      <c r="H68" s="144"/>
    </row>
    <row r="69" spans="1:8" ht="12" customHeight="1" x14ac:dyDescent="0.2">
      <c r="A69" s="130">
        <v>23010119</v>
      </c>
      <c r="B69" s="136" t="s">
        <v>622</v>
      </c>
      <c r="C69" s="252"/>
      <c r="D69" s="132">
        <v>0</v>
      </c>
      <c r="E69" s="132">
        <v>0</v>
      </c>
      <c r="F69" s="132">
        <v>0</v>
      </c>
      <c r="G69" s="144">
        <v>10000000</v>
      </c>
      <c r="H69" s="144"/>
    </row>
    <row r="70" spans="1:8" ht="22.5" x14ac:dyDescent="0.2">
      <c r="A70" s="130">
        <v>23010119</v>
      </c>
      <c r="B70" s="153" t="s">
        <v>623</v>
      </c>
      <c r="C70" s="262"/>
      <c r="D70" s="137">
        <v>0</v>
      </c>
      <c r="E70" s="137">
        <v>0</v>
      </c>
      <c r="F70" s="137">
        <v>2500000</v>
      </c>
      <c r="G70" s="138">
        <v>2500000</v>
      </c>
      <c r="H70" s="144"/>
    </row>
    <row r="71" spans="1:8" x14ac:dyDescent="0.2">
      <c r="A71" s="130">
        <v>23010119</v>
      </c>
      <c r="B71" s="143" t="s">
        <v>650</v>
      </c>
      <c r="C71" s="254"/>
      <c r="D71" s="132">
        <v>0</v>
      </c>
      <c r="E71" s="132">
        <v>0</v>
      </c>
      <c r="F71" s="132">
        <v>0</v>
      </c>
      <c r="G71" s="144">
        <v>19500000</v>
      </c>
      <c r="H71" s="138"/>
    </row>
    <row r="72" spans="1:8" ht="22.5" x14ac:dyDescent="0.2">
      <c r="A72" s="130">
        <v>23010119</v>
      </c>
      <c r="B72" s="143" t="s">
        <v>624</v>
      </c>
      <c r="C72" s="254"/>
      <c r="D72" s="141">
        <v>4500000</v>
      </c>
      <c r="E72" s="132">
        <v>0</v>
      </c>
      <c r="F72" s="132">
        <v>7000000</v>
      </c>
      <c r="G72" s="144">
        <v>0</v>
      </c>
      <c r="H72" s="138"/>
    </row>
    <row r="73" spans="1:8" x14ac:dyDescent="0.2">
      <c r="A73" s="130">
        <v>23010119</v>
      </c>
      <c r="B73" s="145" t="s">
        <v>625</v>
      </c>
      <c r="C73" s="255"/>
      <c r="D73" s="132">
        <v>0</v>
      </c>
      <c r="E73" s="132">
        <v>0</v>
      </c>
      <c r="F73" s="132">
        <v>1500000</v>
      </c>
      <c r="G73" s="144">
        <v>0</v>
      </c>
      <c r="H73" s="144"/>
    </row>
    <row r="74" spans="1:8" x14ac:dyDescent="0.2">
      <c r="A74" s="130"/>
      <c r="B74" s="235"/>
      <c r="C74" s="256"/>
      <c r="D74" s="228">
        <f>SUM(D68:D73)</f>
        <v>4500000</v>
      </c>
      <c r="E74" s="228">
        <f t="shared" ref="E74:G74" si="8">SUM(E68:E73)</f>
        <v>0</v>
      </c>
      <c r="F74" s="228">
        <f t="shared" si="8"/>
        <v>13600000</v>
      </c>
      <c r="G74" s="228">
        <f t="shared" si="8"/>
        <v>34600000</v>
      </c>
      <c r="H74" s="144"/>
    </row>
    <row r="75" spans="1:8" x14ac:dyDescent="0.2">
      <c r="A75" s="130">
        <v>23010120</v>
      </c>
      <c r="B75" s="136" t="s">
        <v>472</v>
      </c>
      <c r="C75" s="252"/>
      <c r="D75" s="137">
        <v>0</v>
      </c>
      <c r="E75" s="137">
        <v>555000</v>
      </c>
      <c r="F75" s="137">
        <v>10000000</v>
      </c>
      <c r="G75" s="138">
        <v>6000000</v>
      </c>
      <c r="H75" s="142"/>
    </row>
    <row r="76" spans="1:8" x14ac:dyDescent="0.2">
      <c r="A76" s="130"/>
      <c r="B76" s="234"/>
      <c r="C76" s="261"/>
      <c r="D76" s="230">
        <f>SUM(D75)</f>
        <v>0</v>
      </c>
      <c r="E76" s="230">
        <f t="shared" ref="E76:G76" si="9">SUM(E75)</f>
        <v>555000</v>
      </c>
      <c r="F76" s="230">
        <f t="shared" si="9"/>
        <v>10000000</v>
      </c>
      <c r="G76" s="230">
        <f t="shared" si="9"/>
        <v>6000000</v>
      </c>
      <c r="H76" s="142"/>
    </row>
    <row r="77" spans="1:8" x14ac:dyDescent="0.2">
      <c r="A77" s="130">
        <v>23010121</v>
      </c>
      <c r="B77" s="136" t="s">
        <v>62</v>
      </c>
      <c r="C77" s="252"/>
      <c r="D77" s="137">
        <v>0</v>
      </c>
      <c r="E77" s="137">
        <v>0</v>
      </c>
      <c r="F77" s="137">
        <v>20000000</v>
      </c>
      <c r="G77" s="138">
        <v>60000000</v>
      </c>
      <c r="H77" s="144"/>
    </row>
    <row r="78" spans="1:8" x14ac:dyDescent="0.2">
      <c r="A78" s="130"/>
      <c r="B78" s="234"/>
      <c r="C78" s="261"/>
      <c r="D78" s="230">
        <f>SUM(D77)</f>
        <v>0</v>
      </c>
      <c r="E78" s="230">
        <f t="shared" ref="E78:G78" si="10">SUM(E77)</f>
        <v>0</v>
      </c>
      <c r="F78" s="230">
        <f t="shared" si="10"/>
        <v>20000000</v>
      </c>
      <c r="G78" s="230">
        <f t="shared" si="10"/>
        <v>60000000</v>
      </c>
      <c r="H78" s="144"/>
    </row>
    <row r="79" spans="1:8" x14ac:dyDescent="0.2">
      <c r="A79" s="130">
        <v>23010122</v>
      </c>
      <c r="B79" s="131" t="s">
        <v>478</v>
      </c>
      <c r="C79" s="251"/>
      <c r="D79" s="132">
        <v>0</v>
      </c>
      <c r="E79" s="132">
        <v>0</v>
      </c>
      <c r="F79" s="132">
        <v>100000</v>
      </c>
      <c r="G79" s="144">
        <v>2000000</v>
      </c>
      <c r="H79" s="144"/>
    </row>
    <row r="80" spans="1:8" x14ac:dyDescent="0.2">
      <c r="A80" s="130">
        <v>23010122</v>
      </c>
      <c r="B80" s="140" t="s">
        <v>478</v>
      </c>
      <c r="C80" s="253"/>
      <c r="D80" s="141">
        <v>2205000</v>
      </c>
      <c r="E80" s="141">
        <v>0</v>
      </c>
      <c r="F80" s="141">
        <v>126697894</v>
      </c>
      <c r="G80" s="142">
        <v>266697894</v>
      </c>
      <c r="H80" s="144"/>
    </row>
    <row r="81" spans="1:8" x14ac:dyDescent="0.2">
      <c r="A81" s="130"/>
      <c r="B81" s="234"/>
      <c r="C81" s="261"/>
      <c r="D81" s="228">
        <f>SUM(D79:D80)</f>
        <v>2205000</v>
      </c>
      <c r="E81" s="228">
        <f t="shared" ref="E81:G81" si="11">SUM(E79:E80)</f>
        <v>0</v>
      </c>
      <c r="F81" s="228">
        <f t="shared" si="11"/>
        <v>126797894</v>
      </c>
      <c r="G81" s="228">
        <f t="shared" si="11"/>
        <v>268697894</v>
      </c>
      <c r="H81" s="144"/>
    </row>
    <row r="82" spans="1:8" x14ac:dyDescent="0.2">
      <c r="A82" s="130">
        <v>23010123</v>
      </c>
      <c r="B82" s="146" t="s">
        <v>493</v>
      </c>
      <c r="C82" s="257"/>
      <c r="D82" s="132">
        <v>0</v>
      </c>
      <c r="E82" s="132">
        <v>10468000</v>
      </c>
      <c r="F82" s="132">
        <v>10000000</v>
      </c>
      <c r="G82" s="144">
        <v>5234000</v>
      </c>
      <c r="H82" s="144"/>
    </row>
    <row r="83" spans="1:8" x14ac:dyDescent="0.2">
      <c r="A83" s="130"/>
      <c r="B83" s="238"/>
      <c r="C83" s="268"/>
      <c r="D83" s="228">
        <f>SUM(D82)</f>
        <v>0</v>
      </c>
      <c r="E83" s="228">
        <f t="shared" ref="E83:G83" si="12">SUM(E82)</f>
        <v>10468000</v>
      </c>
      <c r="F83" s="228">
        <f t="shared" si="12"/>
        <v>10000000</v>
      </c>
      <c r="G83" s="228">
        <f t="shared" si="12"/>
        <v>5234000</v>
      </c>
      <c r="H83" s="144"/>
    </row>
    <row r="84" spans="1:8" x14ac:dyDescent="0.2">
      <c r="A84" s="130">
        <v>23010124</v>
      </c>
      <c r="B84" s="136" t="s">
        <v>626</v>
      </c>
      <c r="C84" s="252"/>
      <c r="D84" s="132">
        <v>0</v>
      </c>
      <c r="E84" s="132">
        <v>0</v>
      </c>
      <c r="F84" s="132">
        <v>23871789</v>
      </c>
      <c r="G84" s="144">
        <v>22048008</v>
      </c>
      <c r="H84" s="144"/>
    </row>
    <row r="85" spans="1:8" ht="12" customHeight="1" x14ac:dyDescent="0.2">
      <c r="A85" s="130">
        <v>23010124</v>
      </c>
      <c r="B85" s="150" t="s">
        <v>627</v>
      </c>
      <c r="C85" s="260"/>
      <c r="D85" s="132">
        <v>0</v>
      </c>
      <c r="E85" s="132">
        <v>0</v>
      </c>
      <c r="F85" s="132">
        <v>5000000</v>
      </c>
      <c r="G85" s="144">
        <v>11500000</v>
      </c>
      <c r="H85" s="144"/>
    </row>
    <row r="86" spans="1:8" ht="12" customHeight="1" x14ac:dyDescent="0.2">
      <c r="A86" s="130"/>
      <c r="B86" s="239"/>
      <c r="C86" s="269"/>
      <c r="D86" s="228">
        <f>SUM(D84:D85)</f>
        <v>0</v>
      </c>
      <c r="E86" s="228">
        <f t="shared" ref="E86:G86" si="13">SUM(E84:E85)</f>
        <v>0</v>
      </c>
      <c r="F86" s="228">
        <f t="shared" si="13"/>
        <v>28871789</v>
      </c>
      <c r="G86" s="228">
        <f t="shared" si="13"/>
        <v>33548008</v>
      </c>
      <c r="H86" s="144"/>
    </row>
    <row r="87" spans="1:8" x14ac:dyDescent="0.2">
      <c r="A87" s="130">
        <v>23010125</v>
      </c>
      <c r="B87" s="131" t="s">
        <v>479</v>
      </c>
      <c r="C87" s="251"/>
      <c r="D87" s="132">
        <v>0</v>
      </c>
      <c r="E87" s="132">
        <v>0</v>
      </c>
      <c r="F87" s="132">
        <v>100000</v>
      </c>
      <c r="G87" s="144">
        <v>5000000</v>
      </c>
      <c r="H87" s="160"/>
    </row>
    <row r="88" spans="1:8" x14ac:dyDescent="0.2">
      <c r="A88" s="130">
        <v>23010125</v>
      </c>
      <c r="B88" s="131" t="s">
        <v>498</v>
      </c>
      <c r="C88" s="251"/>
      <c r="D88" s="132">
        <v>0</v>
      </c>
      <c r="E88" s="132">
        <v>0</v>
      </c>
      <c r="F88" s="132">
        <v>5000000</v>
      </c>
      <c r="G88" s="144">
        <v>8000000</v>
      </c>
      <c r="H88" s="134"/>
    </row>
    <row r="89" spans="1:8" x14ac:dyDescent="0.2">
      <c r="A89" s="130">
        <v>23010125</v>
      </c>
      <c r="B89" s="145" t="s">
        <v>502</v>
      </c>
      <c r="C89" s="255"/>
      <c r="D89" s="132">
        <v>0</v>
      </c>
      <c r="E89" s="132">
        <v>0</v>
      </c>
      <c r="F89" s="132">
        <v>500000</v>
      </c>
      <c r="G89" s="144">
        <v>0</v>
      </c>
      <c r="H89" s="138"/>
    </row>
    <row r="90" spans="1:8" x14ac:dyDescent="0.2">
      <c r="A90" s="130">
        <v>23010125</v>
      </c>
      <c r="B90" s="136" t="s">
        <v>479</v>
      </c>
      <c r="C90" s="252"/>
      <c r="D90" s="159">
        <v>0</v>
      </c>
      <c r="E90" s="159">
        <v>0</v>
      </c>
      <c r="F90" s="159">
        <v>0</v>
      </c>
      <c r="G90" s="160">
        <v>9690790</v>
      </c>
      <c r="H90" s="144"/>
    </row>
    <row r="91" spans="1:8" x14ac:dyDescent="0.2">
      <c r="A91" s="130"/>
      <c r="B91" s="234"/>
      <c r="C91" s="261"/>
      <c r="D91" s="231">
        <f>SUM(D87:D90)</f>
        <v>0</v>
      </c>
      <c r="E91" s="231">
        <f t="shared" ref="E91:G91" si="14">SUM(E87:E90)</f>
        <v>0</v>
      </c>
      <c r="F91" s="231">
        <f t="shared" si="14"/>
        <v>5600000</v>
      </c>
      <c r="G91" s="231">
        <f t="shared" si="14"/>
        <v>22690790</v>
      </c>
      <c r="H91" s="144"/>
    </row>
    <row r="92" spans="1:8" x14ac:dyDescent="0.2">
      <c r="A92" s="148">
        <v>23010127</v>
      </c>
      <c r="B92" s="136" t="s">
        <v>485</v>
      </c>
      <c r="C92" s="252"/>
      <c r="D92" s="133">
        <v>0</v>
      </c>
      <c r="E92" s="133">
        <v>0</v>
      </c>
      <c r="F92" s="133">
        <v>1900000</v>
      </c>
      <c r="G92" s="134">
        <v>5405300</v>
      </c>
      <c r="H92" s="144"/>
    </row>
    <row r="93" spans="1:8" x14ac:dyDescent="0.2">
      <c r="A93" s="148"/>
      <c r="B93" s="234"/>
      <c r="C93" s="261"/>
      <c r="D93" s="232">
        <f>SUM(D92)</f>
        <v>0</v>
      </c>
      <c r="E93" s="232">
        <f t="shared" ref="E93:G93" si="15">SUM(E92)</f>
        <v>0</v>
      </c>
      <c r="F93" s="232">
        <f t="shared" si="15"/>
        <v>1900000</v>
      </c>
      <c r="G93" s="232">
        <f t="shared" si="15"/>
        <v>5405300</v>
      </c>
      <c r="H93" s="144"/>
    </row>
    <row r="94" spans="1:8" x14ac:dyDescent="0.2">
      <c r="A94" s="148">
        <v>23010128</v>
      </c>
      <c r="B94" s="161" t="s">
        <v>488</v>
      </c>
      <c r="C94" s="270"/>
      <c r="D94" s="137">
        <v>25220000</v>
      </c>
      <c r="E94" s="137">
        <v>12878850</v>
      </c>
      <c r="F94" s="137">
        <v>80000000</v>
      </c>
      <c r="G94" s="138">
        <v>17500000</v>
      </c>
      <c r="H94" s="155"/>
    </row>
    <row r="95" spans="1:8" x14ac:dyDescent="0.2">
      <c r="A95" s="130">
        <v>23010128</v>
      </c>
      <c r="B95" s="131" t="s">
        <v>102</v>
      </c>
      <c r="C95" s="251"/>
      <c r="D95" s="132">
        <v>5000000</v>
      </c>
      <c r="E95" s="141">
        <v>2000000</v>
      </c>
      <c r="F95" s="141">
        <v>5000000</v>
      </c>
      <c r="G95" s="144">
        <v>20000000</v>
      </c>
      <c r="H95" s="163"/>
    </row>
    <row r="96" spans="1:8" x14ac:dyDescent="0.2">
      <c r="A96" s="130"/>
      <c r="B96" s="236"/>
      <c r="C96" s="263"/>
      <c r="D96" s="228">
        <f>SUM(D94:D95)</f>
        <v>30220000</v>
      </c>
      <c r="E96" s="228">
        <f t="shared" ref="E96:G96" si="16">SUM(E94:E95)</f>
        <v>14878850</v>
      </c>
      <c r="F96" s="228">
        <f t="shared" si="16"/>
        <v>85000000</v>
      </c>
      <c r="G96" s="228">
        <f t="shared" si="16"/>
        <v>37500000</v>
      </c>
      <c r="H96" s="163"/>
    </row>
    <row r="97" spans="1:8" x14ac:dyDescent="0.2">
      <c r="A97" s="130">
        <v>23010133</v>
      </c>
      <c r="B97" s="136" t="s">
        <v>497</v>
      </c>
      <c r="C97" s="252"/>
      <c r="D97" s="132">
        <v>0</v>
      </c>
      <c r="E97" s="132">
        <v>0</v>
      </c>
      <c r="F97" s="132">
        <v>6000000</v>
      </c>
      <c r="G97" s="144">
        <v>6000000</v>
      </c>
      <c r="H97" s="144"/>
    </row>
    <row r="98" spans="1:8" x14ac:dyDescent="0.2">
      <c r="A98" s="130"/>
      <c r="B98" s="234"/>
      <c r="C98" s="261"/>
      <c r="D98" s="228">
        <f>SUM(D97)</f>
        <v>0</v>
      </c>
      <c r="E98" s="228">
        <f t="shared" ref="E98:G98" si="17">SUM(E97)</f>
        <v>0</v>
      </c>
      <c r="F98" s="228">
        <f t="shared" si="17"/>
        <v>6000000</v>
      </c>
      <c r="G98" s="228">
        <f t="shared" si="17"/>
        <v>6000000</v>
      </c>
      <c r="H98" s="144"/>
    </row>
    <row r="99" spans="1:8" x14ac:dyDescent="0.2">
      <c r="A99" s="148">
        <v>23010139</v>
      </c>
      <c r="B99" s="158" t="s">
        <v>68</v>
      </c>
      <c r="C99" s="267"/>
      <c r="D99" s="154">
        <v>113900000</v>
      </c>
      <c r="E99" s="154">
        <v>0</v>
      </c>
      <c r="F99" s="154">
        <v>0</v>
      </c>
      <c r="G99" s="155">
        <v>0</v>
      </c>
      <c r="H99" s="144"/>
    </row>
    <row r="100" spans="1:8" x14ac:dyDescent="0.2">
      <c r="A100" s="148"/>
      <c r="B100" s="236"/>
      <c r="C100" s="263"/>
      <c r="D100" s="230">
        <f>SUM(D99)</f>
        <v>113900000</v>
      </c>
      <c r="E100" s="230">
        <f t="shared" ref="E100:G100" si="18">SUM(E99)</f>
        <v>0</v>
      </c>
      <c r="F100" s="230">
        <f t="shared" si="18"/>
        <v>0</v>
      </c>
      <c r="G100" s="230">
        <f t="shared" si="18"/>
        <v>0</v>
      </c>
      <c r="H100" s="144"/>
    </row>
    <row r="101" spans="1:8" x14ac:dyDescent="0.2">
      <c r="A101" s="148">
        <v>23010140</v>
      </c>
      <c r="B101" s="131" t="s">
        <v>156</v>
      </c>
      <c r="C101" s="251"/>
      <c r="D101" s="162">
        <v>16001000</v>
      </c>
      <c r="E101" s="154">
        <v>8835000</v>
      </c>
      <c r="F101" s="162">
        <v>30000000</v>
      </c>
      <c r="G101" s="163">
        <v>11000000</v>
      </c>
      <c r="H101" s="144"/>
    </row>
    <row r="102" spans="1:8" x14ac:dyDescent="0.2">
      <c r="A102" s="130">
        <v>23010140</v>
      </c>
      <c r="B102" s="131" t="s">
        <v>477</v>
      </c>
      <c r="C102" s="251"/>
      <c r="D102" s="132">
        <v>0</v>
      </c>
      <c r="E102" s="132">
        <v>0</v>
      </c>
      <c r="F102" s="132">
        <v>1000000</v>
      </c>
      <c r="G102" s="144">
        <v>5000000</v>
      </c>
      <c r="H102" s="144"/>
    </row>
    <row r="103" spans="1:8" x14ac:dyDescent="0.2">
      <c r="A103" s="148">
        <v>23010140</v>
      </c>
      <c r="B103" s="136" t="s">
        <v>156</v>
      </c>
      <c r="C103" s="252"/>
      <c r="D103" s="132">
        <v>0</v>
      </c>
      <c r="E103" s="132">
        <v>0</v>
      </c>
      <c r="F103" s="132">
        <v>15631665</v>
      </c>
      <c r="G103" s="144">
        <v>30051257</v>
      </c>
      <c r="H103" s="138"/>
    </row>
    <row r="104" spans="1:8" x14ac:dyDescent="0.2">
      <c r="A104" s="130">
        <v>23010140</v>
      </c>
      <c r="B104" s="146" t="s">
        <v>643</v>
      </c>
      <c r="C104" s="257"/>
      <c r="D104" s="132">
        <v>0</v>
      </c>
      <c r="E104" s="132">
        <v>3133010</v>
      </c>
      <c r="F104" s="132">
        <v>0</v>
      </c>
      <c r="G104" s="144">
        <v>9399029</v>
      </c>
      <c r="H104" s="144"/>
    </row>
    <row r="105" spans="1:8" x14ac:dyDescent="0.2">
      <c r="A105" s="130">
        <v>23010140</v>
      </c>
      <c r="B105" s="136" t="s">
        <v>628</v>
      </c>
      <c r="C105" s="252"/>
      <c r="D105" s="132">
        <v>0</v>
      </c>
      <c r="E105" s="132">
        <v>0</v>
      </c>
      <c r="F105" s="132">
        <v>0</v>
      </c>
      <c r="G105" s="144">
        <v>2000000</v>
      </c>
      <c r="H105" s="144"/>
    </row>
    <row r="106" spans="1:8" x14ac:dyDescent="0.2">
      <c r="A106" s="130"/>
      <c r="B106" s="234"/>
      <c r="C106" s="261"/>
      <c r="D106" s="228">
        <f>SUM(D101:D105)</f>
        <v>16001000</v>
      </c>
      <c r="E106" s="228">
        <f t="shared" ref="E106:G106" si="19">SUM(E101:E105)</f>
        <v>11968010</v>
      </c>
      <c r="F106" s="228">
        <f t="shared" si="19"/>
        <v>46631665</v>
      </c>
      <c r="G106" s="228">
        <f t="shared" si="19"/>
        <v>57450286</v>
      </c>
      <c r="H106" s="144"/>
    </row>
    <row r="107" spans="1:8" x14ac:dyDescent="0.2">
      <c r="A107" s="148">
        <v>23010141</v>
      </c>
      <c r="B107" s="131" t="s">
        <v>37</v>
      </c>
      <c r="C107" s="251"/>
      <c r="D107" s="137">
        <v>8619587</v>
      </c>
      <c r="E107" s="137">
        <v>0</v>
      </c>
      <c r="F107" s="137">
        <v>10000000</v>
      </c>
      <c r="G107" s="138">
        <v>10000000</v>
      </c>
      <c r="H107" s="134"/>
    </row>
    <row r="108" spans="1:8" x14ac:dyDescent="0.2">
      <c r="A108" s="130">
        <v>23010141</v>
      </c>
      <c r="B108" s="131" t="s">
        <v>37</v>
      </c>
      <c r="C108" s="251"/>
      <c r="D108" s="132">
        <v>0</v>
      </c>
      <c r="E108" s="132">
        <v>0</v>
      </c>
      <c r="F108" s="132">
        <v>1000000</v>
      </c>
      <c r="G108" s="144">
        <v>3500000</v>
      </c>
      <c r="H108" s="144"/>
    </row>
    <row r="109" spans="1:8" x14ac:dyDescent="0.2">
      <c r="A109" s="130">
        <v>23010141</v>
      </c>
      <c r="B109" s="136" t="s">
        <v>629</v>
      </c>
      <c r="C109" s="252"/>
      <c r="D109" s="132">
        <v>27200043</v>
      </c>
      <c r="E109" s="132">
        <v>32071000</v>
      </c>
      <c r="F109" s="132">
        <v>57400000</v>
      </c>
      <c r="G109" s="144">
        <v>80000000</v>
      </c>
      <c r="H109" s="144"/>
    </row>
    <row r="110" spans="1:8" x14ac:dyDescent="0.2">
      <c r="A110" s="130">
        <v>23010141</v>
      </c>
      <c r="B110" s="136" t="s">
        <v>494</v>
      </c>
      <c r="C110" s="252"/>
      <c r="D110" s="133">
        <v>0</v>
      </c>
      <c r="E110" s="133">
        <v>1880000</v>
      </c>
      <c r="F110" s="133">
        <v>10000000</v>
      </c>
      <c r="G110" s="134">
        <v>2000000</v>
      </c>
      <c r="H110" s="144"/>
    </row>
    <row r="111" spans="1:8" x14ac:dyDescent="0.2">
      <c r="A111" s="130">
        <v>23010141</v>
      </c>
      <c r="B111" s="164" t="s">
        <v>37</v>
      </c>
      <c r="C111" s="271"/>
      <c r="D111" s="132">
        <v>0</v>
      </c>
      <c r="E111" s="132">
        <v>0</v>
      </c>
      <c r="F111" s="132">
        <v>2000000</v>
      </c>
      <c r="G111" s="144">
        <v>0</v>
      </c>
      <c r="H111" s="144"/>
    </row>
    <row r="112" spans="1:8" x14ac:dyDescent="0.2">
      <c r="A112" s="148">
        <v>23010141</v>
      </c>
      <c r="B112" s="158" t="s">
        <v>649</v>
      </c>
      <c r="C112" s="267"/>
      <c r="D112" s="141">
        <v>0</v>
      </c>
      <c r="E112" s="141">
        <v>0</v>
      </c>
      <c r="F112" s="141">
        <v>500000</v>
      </c>
      <c r="G112" s="144">
        <v>11562500</v>
      </c>
      <c r="H112" s="142"/>
    </row>
    <row r="113" spans="1:8" x14ac:dyDescent="0.2">
      <c r="A113" s="130">
        <v>23010141</v>
      </c>
      <c r="B113" s="143" t="s">
        <v>665</v>
      </c>
      <c r="C113" s="254"/>
      <c r="D113" s="132">
        <v>0</v>
      </c>
      <c r="E113" s="132">
        <v>0</v>
      </c>
      <c r="F113" s="132">
        <v>5250000</v>
      </c>
      <c r="G113" s="144">
        <v>0</v>
      </c>
      <c r="H113" s="144"/>
    </row>
    <row r="114" spans="1:8" x14ac:dyDescent="0.2">
      <c r="A114" s="130">
        <v>23010141</v>
      </c>
      <c r="B114" s="131" t="s">
        <v>393</v>
      </c>
      <c r="C114" s="251"/>
      <c r="D114" s="132">
        <v>0</v>
      </c>
      <c r="E114" s="132">
        <v>0</v>
      </c>
      <c r="F114" s="132">
        <v>0</v>
      </c>
      <c r="G114" s="144">
        <v>1000000</v>
      </c>
      <c r="H114" s="134"/>
    </row>
    <row r="115" spans="1:8" x14ac:dyDescent="0.2">
      <c r="A115" s="130">
        <v>23010141</v>
      </c>
      <c r="B115" s="131" t="s">
        <v>37</v>
      </c>
      <c r="C115" s="251"/>
      <c r="D115" s="141">
        <v>0</v>
      </c>
      <c r="E115" s="141">
        <v>0</v>
      </c>
      <c r="F115" s="141">
        <v>1000000</v>
      </c>
      <c r="G115" s="142">
        <v>5126200</v>
      </c>
      <c r="H115" s="144"/>
    </row>
    <row r="116" spans="1:8" x14ac:dyDescent="0.2">
      <c r="A116" s="130"/>
      <c r="B116" s="236"/>
      <c r="C116" s="263"/>
      <c r="D116" s="228">
        <f>SUM(D107:D115)</f>
        <v>35819630</v>
      </c>
      <c r="E116" s="228">
        <f t="shared" ref="E116:G116" si="20">SUM(E107:E115)</f>
        <v>33951000</v>
      </c>
      <c r="F116" s="228">
        <f t="shared" si="20"/>
        <v>87150000</v>
      </c>
      <c r="G116" s="228">
        <f t="shared" si="20"/>
        <v>113188700</v>
      </c>
      <c r="H116" s="144"/>
    </row>
    <row r="117" spans="1:8" x14ac:dyDescent="0.2">
      <c r="A117" s="130">
        <v>23010142</v>
      </c>
      <c r="B117" s="157" t="s">
        <v>446</v>
      </c>
      <c r="C117" s="266"/>
      <c r="D117" s="132">
        <v>0</v>
      </c>
      <c r="E117" s="132">
        <v>0</v>
      </c>
      <c r="F117" s="132">
        <v>0</v>
      </c>
      <c r="G117" s="144">
        <v>1000000</v>
      </c>
      <c r="H117" s="144"/>
    </row>
    <row r="118" spans="1:8" x14ac:dyDescent="0.2">
      <c r="A118" s="130">
        <v>23010142</v>
      </c>
      <c r="B118" s="131" t="s">
        <v>503</v>
      </c>
      <c r="C118" s="251"/>
      <c r="D118" s="132">
        <v>0</v>
      </c>
      <c r="E118" s="132">
        <v>0</v>
      </c>
      <c r="F118" s="133">
        <v>0</v>
      </c>
      <c r="G118" s="134">
        <v>5000000</v>
      </c>
      <c r="H118" s="142"/>
    </row>
    <row r="119" spans="1:8" x14ac:dyDescent="0.2">
      <c r="A119" s="130"/>
      <c r="B119" s="236"/>
      <c r="C119" s="263"/>
      <c r="D119" s="228">
        <f>SUM(D117:D118)</f>
        <v>0</v>
      </c>
      <c r="E119" s="228">
        <f t="shared" ref="E119:G119" si="21">SUM(E117:E118)</f>
        <v>0</v>
      </c>
      <c r="F119" s="228">
        <f t="shared" si="21"/>
        <v>0</v>
      </c>
      <c r="G119" s="228">
        <f t="shared" si="21"/>
        <v>6000000</v>
      </c>
      <c r="H119" s="142"/>
    </row>
    <row r="120" spans="1:8" x14ac:dyDescent="0.2">
      <c r="A120" s="130">
        <v>23010143</v>
      </c>
      <c r="B120" s="157" t="s">
        <v>103</v>
      </c>
      <c r="C120" s="266"/>
      <c r="D120" s="132">
        <v>0</v>
      </c>
      <c r="E120" s="132">
        <v>0</v>
      </c>
      <c r="F120" s="132">
        <v>0</v>
      </c>
      <c r="G120" s="144">
        <v>1000000</v>
      </c>
      <c r="H120" s="165"/>
    </row>
    <row r="121" spans="1:8" x14ac:dyDescent="0.2">
      <c r="A121" s="130"/>
      <c r="B121" s="240"/>
      <c r="C121" s="272"/>
      <c r="D121" s="228">
        <f>SUM(D120)</f>
        <v>0</v>
      </c>
      <c r="E121" s="228">
        <f t="shared" ref="E121:G121" si="22">SUM(E120)</f>
        <v>0</v>
      </c>
      <c r="F121" s="228">
        <f t="shared" si="22"/>
        <v>0</v>
      </c>
      <c r="G121" s="228">
        <f t="shared" si="22"/>
        <v>1000000</v>
      </c>
      <c r="H121" s="165"/>
    </row>
    <row r="122" spans="1:8" x14ac:dyDescent="0.2">
      <c r="A122" s="148">
        <v>23010144</v>
      </c>
      <c r="B122" s="136" t="s">
        <v>487</v>
      </c>
      <c r="C122" s="252"/>
      <c r="D122" s="132">
        <v>5900000</v>
      </c>
      <c r="E122" s="132">
        <v>0</v>
      </c>
      <c r="F122" s="132">
        <v>20000000</v>
      </c>
      <c r="G122" s="144">
        <v>64100000</v>
      </c>
      <c r="H122" s="142"/>
    </row>
    <row r="123" spans="1:8" x14ac:dyDescent="0.2">
      <c r="A123" s="148"/>
      <c r="B123" s="234"/>
      <c r="C123" s="261"/>
      <c r="D123" s="228">
        <f>SUM(D122)</f>
        <v>5900000</v>
      </c>
      <c r="E123" s="228">
        <f t="shared" ref="E123:G123" si="23">SUM(E122)</f>
        <v>0</v>
      </c>
      <c r="F123" s="228">
        <f t="shared" si="23"/>
        <v>20000000</v>
      </c>
      <c r="G123" s="228">
        <f t="shared" si="23"/>
        <v>64100000</v>
      </c>
      <c r="H123" s="142"/>
    </row>
    <row r="124" spans="1:8" x14ac:dyDescent="0.2">
      <c r="A124" s="148">
        <v>23010145</v>
      </c>
      <c r="B124" s="136" t="s">
        <v>496</v>
      </c>
      <c r="C124" s="252"/>
      <c r="D124" s="141">
        <v>10000000</v>
      </c>
      <c r="E124" s="141">
        <v>5000000</v>
      </c>
      <c r="F124" s="141">
        <v>11200000</v>
      </c>
      <c r="G124" s="142">
        <v>19900000</v>
      </c>
      <c r="H124" s="142"/>
    </row>
    <row r="125" spans="1:8" ht="12" customHeight="1" x14ac:dyDescent="0.2">
      <c r="A125" s="130">
        <v>23010145</v>
      </c>
      <c r="B125" s="136" t="s">
        <v>495</v>
      </c>
      <c r="C125" s="136"/>
      <c r="D125" s="165">
        <v>18265500</v>
      </c>
      <c r="E125" s="165">
        <v>0</v>
      </c>
      <c r="F125" s="166">
        <v>25000000</v>
      </c>
      <c r="G125" s="165">
        <v>20000000</v>
      </c>
      <c r="H125" s="144"/>
    </row>
    <row r="126" spans="1:8" ht="12" customHeight="1" x14ac:dyDescent="0.2">
      <c r="A126" s="130"/>
      <c r="B126" s="234"/>
      <c r="C126" s="261"/>
      <c r="D126" s="233">
        <f>SUM(D124:D125)</f>
        <v>28265500</v>
      </c>
      <c r="E126" s="233">
        <f t="shared" ref="E126:G126" si="24">SUM(E124:E125)</f>
        <v>5000000</v>
      </c>
      <c r="F126" s="233">
        <f t="shared" si="24"/>
        <v>36200000</v>
      </c>
      <c r="G126" s="233">
        <f t="shared" si="24"/>
        <v>39900000</v>
      </c>
      <c r="H126" s="144"/>
    </row>
    <row r="127" spans="1:8" x14ac:dyDescent="0.2">
      <c r="A127" s="148">
        <v>23010146</v>
      </c>
      <c r="B127" s="167" t="s">
        <v>78</v>
      </c>
      <c r="C127" s="273"/>
      <c r="D127" s="141">
        <v>11326250</v>
      </c>
      <c r="E127" s="141">
        <v>0</v>
      </c>
      <c r="F127" s="141">
        <v>120177976</v>
      </c>
      <c r="G127" s="142">
        <v>24000000</v>
      </c>
      <c r="H127" s="144"/>
    </row>
    <row r="128" spans="1:8" ht="10.5" customHeight="1" x14ac:dyDescent="0.2">
      <c r="A128" s="148">
        <v>23010147</v>
      </c>
      <c r="B128" s="136" t="s">
        <v>504</v>
      </c>
      <c r="C128" s="252"/>
      <c r="D128" s="141">
        <v>10000000</v>
      </c>
      <c r="E128" s="141">
        <v>10000000</v>
      </c>
      <c r="F128" s="141">
        <v>30768175</v>
      </c>
      <c r="G128" s="142">
        <v>10268175</v>
      </c>
      <c r="H128" s="144"/>
    </row>
    <row r="129" spans="1:8" x14ac:dyDescent="0.2">
      <c r="A129" s="130">
        <v>23010148</v>
      </c>
      <c r="B129" s="158" t="s">
        <v>492</v>
      </c>
      <c r="C129" s="267"/>
      <c r="D129" s="141">
        <v>0</v>
      </c>
      <c r="E129" s="141">
        <v>0</v>
      </c>
      <c r="F129" s="141">
        <v>1000000</v>
      </c>
      <c r="G129" s="144">
        <v>6000000</v>
      </c>
      <c r="H129" s="144"/>
    </row>
    <row r="130" spans="1:8" x14ac:dyDescent="0.2">
      <c r="A130" s="130">
        <v>23010149</v>
      </c>
      <c r="B130" s="146" t="s">
        <v>491</v>
      </c>
      <c r="C130" s="257"/>
      <c r="D130" s="132">
        <v>297734855.69999999</v>
      </c>
      <c r="E130" s="132">
        <v>17985268</v>
      </c>
      <c r="F130" s="132">
        <v>82083196</v>
      </c>
      <c r="G130" s="144">
        <v>200000000</v>
      </c>
      <c r="H130" s="144"/>
    </row>
    <row r="131" spans="1:8" x14ac:dyDescent="0.2">
      <c r="A131" s="130">
        <v>23010150</v>
      </c>
      <c r="B131" s="147" t="s">
        <v>490</v>
      </c>
      <c r="C131" s="258"/>
      <c r="D131" s="132">
        <v>0</v>
      </c>
      <c r="E131" s="132">
        <v>0</v>
      </c>
      <c r="F131" s="132">
        <v>0</v>
      </c>
      <c r="G131" s="144">
        <v>0</v>
      </c>
      <c r="H131" s="144"/>
    </row>
    <row r="132" spans="1:8" x14ac:dyDescent="0.2">
      <c r="A132" s="130">
        <v>23010151</v>
      </c>
      <c r="B132" s="146" t="s">
        <v>110</v>
      </c>
      <c r="C132" s="257"/>
      <c r="D132" s="132">
        <v>0</v>
      </c>
      <c r="E132" s="132">
        <v>0</v>
      </c>
      <c r="F132" s="132">
        <v>150000000</v>
      </c>
      <c r="G132" s="144">
        <v>100000000</v>
      </c>
      <c r="H132" s="142"/>
    </row>
    <row r="133" spans="1:8" x14ac:dyDescent="0.2">
      <c r="A133" s="130">
        <v>23010152</v>
      </c>
      <c r="B133" s="146" t="s">
        <v>631</v>
      </c>
      <c r="C133" s="257"/>
      <c r="D133" s="132">
        <v>0</v>
      </c>
      <c r="E133" s="132">
        <v>383505</v>
      </c>
      <c r="F133" s="132">
        <v>1383505</v>
      </c>
      <c r="G133" s="144">
        <v>500000</v>
      </c>
      <c r="H133" s="142"/>
    </row>
    <row r="134" spans="1:8" x14ac:dyDescent="0.2">
      <c r="A134" s="130">
        <v>23010153</v>
      </c>
      <c r="B134" s="146" t="s">
        <v>15</v>
      </c>
      <c r="C134" s="257"/>
      <c r="D134" s="132">
        <v>3000000</v>
      </c>
      <c r="E134" s="132">
        <v>5312596</v>
      </c>
      <c r="F134" s="132">
        <v>64000000</v>
      </c>
      <c r="G134" s="144">
        <v>45000000</v>
      </c>
      <c r="H134" s="142"/>
    </row>
    <row r="135" spans="1:8" ht="11.25" customHeight="1" x14ac:dyDescent="0.2">
      <c r="A135" s="130">
        <v>23010154</v>
      </c>
      <c r="B135" s="136" t="s">
        <v>83</v>
      </c>
      <c r="C135" s="252"/>
      <c r="D135" s="132">
        <v>113524500</v>
      </c>
      <c r="E135" s="132">
        <v>162017900</v>
      </c>
      <c r="F135" s="132">
        <v>208367900</v>
      </c>
      <c r="G135" s="144">
        <v>200000000</v>
      </c>
      <c r="H135" s="142"/>
    </row>
    <row r="136" spans="1:8" x14ac:dyDescent="0.2">
      <c r="A136" s="130">
        <v>23010155</v>
      </c>
      <c r="B136" s="136" t="s">
        <v>30</v>
      </c>
      <c r="C136" s="252"/>
      <c r="D136" s="132">
        <v>0</v>
      </c>
      <c r="E136" s="132">
        <v>0</v>
      </c>
      <c r="F136" s="132">
        <v>0</v>
      </c>
      <c r="G136" s="144">
        <v>6000000</v>
      </c>
      <c r="H136" s="142"/>
    </row>
    <row r="137" spans="1:8" x14ac:dyDescent="0.2">
      <c r="A137" s="130">
        <v>23010156</v>
      </c>
      <c r="B137" s="136" t="s">
        <v>161</v>
      </c>
      <c r="C137" s="252"/>
      <c r="D137" s="132">
        <v>0</v>
      </c>
      <c r="E137" s="132">
        <v>0</v>
      </c>
      <c r="F137" s="132">
        <v>0</v>
      </c>
      <c r="G137" s="142">
        <v>84000000</v>
      </c>
      <c r="H137" s="142"/>
    </row>
    <row r="138" spans="1:8" ht="13.5" customHeight="1" x14ac:dyDescent="0.2">
      <c r="A138" s="130">
        <v>23010157</v>
      </c>
      <c r="B138" s="136" t="s">
        <v>584</v>
      </c>
      <c r="C138" s="252"/>
      <c r="D138" s="132">
        <v>5953000</v>
      </c>
      <c r="E138" s="132">
        <v>1929700</v>
      </c>
      <c r="F138" s="132">
        <v>16215620</v>
      </c>
      <c r="G138" s="144">
        <v>40000000</v>
      </c>
      <c r="H138" s="142"/>
    </row>
    <row r="139" spans="1:8" x14ac:dyDescent="0.2">
      <c r="A139" s="130">
        <v>23010158</v>
      </c>
      <c r="B139" s="131" t="s">
        <v>179</v>
      </c>
      <c r="C139" s="251"/>
      <c r="D139" s="132">
        <v>0</v>
      </c>
      <c r="E139" s="132">
        <v>0</v>
      </c>
      <c r="F139" s="132">
        <v>0</v>
      </c>
      <c r="G139" s="144">
        <v>15000000</v>
      </c>
      <c r="H139" s="142"/>
    </row>
    <row r="140" spans="1:8" x14ac:dyDescent="0.2">
      <c r="A140" s="130">
        <v>23010159</v>
      </c>
      <c r="B140" s="131" t="s">
        <v>506</v>
      </c>
      <c r="C140" s="251"/>
      <c r="D140" s="132">
        <v>300000</v>
      </c>
      <c r="E140" s="132">
        <v>38000000</v>
      </c>
      <c r="F140" s="132">
        <v>79000000</v>
      </c>
      <c r="G140" s="144">
        <v>155103125</v>
      </c>
      <c r="H140" s="142"/>
    </row>
    <row r="141" spans="1:8" x14ac:dyDescent="0.2">
      <c r="A141" s="130">
        <v>23010160</v>
      </c>
      <c r="B141" s="156" t="s">
        <v>112</v>
      </c>
      <c r="C141" s="264"/>
      <c r="D141" s="132">
        <v>0</v>
      </c>
      <c r="E141" s="132">
        <v>0</v>
      </c>
      <c r="F141" s="132">
        <v>20000000</v>
      </c>
      <c r="G141" s="144">
        <v>36700000</v>
      </c>
      <c r="H141" s="142"/>
    </row>
    <row r="142" spans="1:8" x14ac:dyDescent="0.2">
      <c r="A142" s="130">
        <v>23010161</v>
      </c>
      <c r="B142" s="145" t="s">
        <v>168</v>
      </c>
      <c r="C142" s="255"/>
      <c r="D142" s="132">
        <v>48025000</v>
      </c>
      <c r="E142" s="132">
        <v>0</v>
      </c>
      <c r="F142" s="132">
        <v>0</v>
      </c>
      <c r="G142" s="144">
        <v>50000000</v>
      </c>
      <c r="H142" s="216"/>
    </row>
    <row r="143" spans="1:8" x14ac:dyDescent="0.2">
      <c r="A143" s="130">
        <v>23010162</v>
      </c>
      <c r="B143" s="136" t="s">
        <v>565</v>
      </c>
      <c r="C143" s="252"/>
      <c r="D143" s="132">
        <v>0</v>
      </c>
      <c r="E143" s="132">
        <v>0</v>
      </c>
      <c r="F143" s="132">
        <v>0</v>
      </c>
      <c r="G143" s="142">
        <v>10000000</v>
      </c>
      <c r="H143" s="201"/>
    </row>
    <row r="144" spans="1:8" s="172" customFormat="1" x14ac:dyDescent="0.2">
      <c r="A144" s="148">
        <v>23010163</v>
      </c>
      <c r="B144" s="204" t="s">
        <v>638</v>
      </c>
      <c r="C144" s="274"/>
      <c r="D144" s="141">
        <v>0</v>
      </c>
      <c r="E144" s="141">
        <v>0</v>
      </c>
      <c r="F144" s="141">
        <v>0</v>
      </c>
      <c r="G144" s="142">
        <v>7000000</v>
      </c>
      <c r="H144" s="216"/>
    </row>
    <row r="145" spans="1:8" s="172" customFormat="1" x14ac:dyDescent="0.2">
      <c r="A145" s="148"/>
      <c r="B145" s="239"/>
      <c r="C145" s="269"/>
      <c r="D145" s="228">
        <f>SUM(D127:D144)</f>
        <v>489863605.69999999</v>
      </c>
      <c r="E145" s="228">
        <f t="shared" ref="E145:G145" si="25">SUM(E127:E144)</f>
        <v>235628969</v>
      </c>
      <c r="F145" s="228">
        <f t="shared" si="25"/>
        <v>772996372</v>
      </c>
      <c r="G145" s="228">
        <f t="shared" si="25"/>
        <v>989571300</v>
      </c>
      <c r="H145" s="216"/>
    </row>
    <row r="146" spans="1:8" s="172" customFormat="1" ht="13.5" customHeight="1" x14ac:dyDescent="0.2">
      <c r="A146" s="148"/>
      <c r="B146" s="140" t="s">
        <v>669</v>
      </c>
      <c r="C146" s="253"/>
      <c r="D146" s="241">
        <f>SUM(D145,D126,D123,D121,D119,D116,D106,D100,D98,D96,D93,D91,D86,D83,D81,D78,D76,D74,D67,D63,D52,D43,D33,D31,D27,D11)</f>
        <v>785402735.70000005</v>
      </c>
      <c r="E146" s="241">
        <f t="shared" ref="E146:G146" si="26">SUM(E145,E126,E123,E121,E119,E116,E106,E100,E98,E96,E93,E91,E86,E83,E81,E78,E76,E74,E67,E63,E52,E43,E33,E31,E27,E11)</f>
        <v>619145738</v>
      </c>
      <c r="F146" s="241">
        <f t="shared" si="26"/>
        <v>2412877720</v>
      </c>
      <c r="G146" s="241">
        <f t="shared" si="26"/>
        <v>3936401948</v>
      </c>
      <c r="H146" s="216"/>
    </row>
    <row r="147" spans="1:8" s="172" customFormat="1" ht="13.5" customHeight="1" x14ac:dyDescent="0.2">
      <c r="A147" s="148"/>
      <c r="B147" s="221" t="s">
        <v>687</v>
      </c>
      <c r="C147" s="275"/>
      <c r="D147" s="205"/>
      <c r="E147" s="205"/>
      <c r="F147" s="205"/>
      <c r="G147" s="227"/>
      <c r="H147" s="216"/>
    </row>
    <row r="148" spans="1:8" x14ac:dyDescent="0.2">
      <c r="A148" s="130">
        <v>23020101</v>
      </c>
      <c r="B148" s="174" t="s">
        <v>596</v>
      </c>
      <c r="C148" s="276"/>
      <c r="D148" s="132">
        <v>0</v>
      </c>
      <c r="E148" s="132">
        <v>0</v>
      </c>
      <c r="F148" s="132">
        <v>1000000</v>
      </c>
      <c r="G148" s="144">
        <v>45000000</v>
      </c>
      <c r="H148" s="201"/>
    </row>
    <row r="149" spans="1:8" x14ac:dyDescent="0.2">
      <c r="A149" s="130">
        <v>23020101</v>
      </c>
      <c r="B149" s="175" t="s">
        <v>401</v>
      </c>
      <c r="C149" s="277"/>
      <c r="D149" s="137">
        <v>0</v>
      </c>
      <c r="E149" s="137">
        <v>0</v>
      </c>
      <c r="F149" s="176">
        <v>5000000</v>
      </c>
      <c r="G149" s="207">
        <v>5000000</v>
      </c>
      <c r="H149" s="201"/>
    </row>
    <row r="150" spans="1:8" x14ac:dyDescent="0.2">
      <c r="A150" s="130">
        <v>23020101</v>
      </c>
      <c r="B150" s="136" t="s">
        <v>510</v>
      </c>
      <c r="C150" s="252"/>
      <c r="D150" s="154">
        <v>0</v>
      </c>
      <c r="E150" s="154">
        <v>34787920</v>
      </c>
      <c r="F150" s="154">
        <v>106105948</v>
      </c>
      <c r="G150" s="155">
        <v>120000000</v>
      </c>
      <c r="H150" s="201"/>
    </row>
    <row r="151" spans="1:8" x14ac:dyDescent="0.2">
      <c r="A151" s="130">
        <v>23020101</v>
      </c>
      <c r="B151" s="131" t="s">
        <v>403</v>
      </c>
      <c r="C151" s="251"/>
      <c r="D151" s="132">
        <v>0</v>
      </c>
      <c r="E151" s="132">
        <v>1900000</v>
      </c>
      <c r="F151" s="132">
        <v>1000000</v>
      </c>
      <c r="G151" s="144">
        <v>6000000</v>
      </c>
      <c r="H151" s="201"/>
    </row>
    <row r="152" spans="1:8" x14ac:dyDescent="0.2">
      <c r="A152" s="130">
        <v>23020101</v>
      </c>
      <c r="B152" s="136" t="s">
        <v>512</v>
      </c>
      <c r="C152" s="252"/>
      <c r="D152" s="154">
        <v>0</v>
      </c>
      <c r="E152" s="154">
        <v>3800000</v>
      </c>
      <c r="F152" s="154">
        <v>3800000</v>
      </c>
      <c r="G152" s="155">
        <v>21000000</v>
      </c>
      <c r="H152" s="201"/>
    </row>
    <row r="153" spans="1:8" x14ac:dyDescent="0.2">
      <c r="A153" s="130">
        <v>23020101</v>
      </c>
      <c r="B153" s="131" t="s">
        <v>405</v>
      </c>
      <c r="C153" s="251"/>
      <c r="D153" s="137">
        <v>0</v>
      </c>
      <c r="E153" s="137">
        <v>0</v>
      </c>
      <c r="F153" s="179">
        <v>0</v>
      </c>
      <c r="G153" s="208">
        <v>10000000</v>
      </c>
      <c r="H153" s="201"/>
    </row>
    <row r="154" spans="1:8" x14ac:dyDescent="0.2">
      <c r="A154" s="130">
        <v>23020101</v>
      </c>
      <c r="B154" s="136" t="s">
        <v>406</v>
      </c>
      <c r="C154" s="252"/>
      <c r="D154" s="132">
        <v>0</v>
      </c>
      <c r="E154" s="132">
        <v>0</v>
      </c>
      <c r="F154" s="132">
        <v>10000000</v>
      </c>
      <c r="G154" s="144">
        <v>10000000</v>
      </c>
      <c r="H154" s="201"/>
    </row>
    <row r="155" spans="1:8" x14ac:dyDescent="0.2">
      <c r="A155" s="130">
        <v>23020101</v>
      </c>
      <c r="B155" s="136" t="s">
        <v>654</v>
      </c>
      <c r="C155" s="252"/>
      <c r="D155" s="132">
        <v>0</v>
      </c>
      <c r="E155" s="132">
        <v>0</v>
      </c>
      <c r="F155" s="132">
        <v>15486220</v>
      </c>
      <c r="G155" s="144">
        <v>0</v>
      </c>
      <c r="H155" s="201"/>
    </row>
    <row r="156" spans="1:8" x14ac:dyDescent="0.2">
      <c r="A156" s="130">
        <v>23020101</v>
      </c>
      <c r="B156" s="136" t="s">
        <v>408</v>
      </c>
      <c r="C156" s="252"/>
      <c r="D156" s="132">
        <v>0</v>
      </c>
      <c r="E156" s="132">
        <v>0</v>
      </c>
      <c r="F156" s="132">
        <v>0</v>
      </c>
      <c r="G156" s="144">
        <v>0</v>
      </c>
      <c r="H156" s="201"/>
    </row>
    <row r="157" spans="1:8" x14ac:dyDescent="0.2">
      <c r="A157" s="130">
        <v>23020101</v>
      </c>
      <c r="B157" s="158" t="s">
        <v>510</v>
      </c>
      <c r="C157" s="267"/>
      <c r="D157" s="154">
        <v>2000000</v>
      </c>
      <c r="E157" s="154">
        <v>0</v>
      </c>
      <c r="F157" s="154">
        <v>60000000</v>
      </c>
      <c r="G157" s="155">
        <v>190000000</v>
      </c>
      <c r="H157" s="201"/>
    </row>
    <row r="158" spans="1:8" x14ac:dyDescent="0.2">
      <c r="A158" s="130">
        <v>23020101</v>
      </c>
      <c r="B158" s="140" t="s">
        <v>409</v>
      </c>
      <c r="C158" s="253"/>
      <c r="D158" s="133">
        <v>0</v>
      </c>
      <c r="E158" s="133">
        <v>0</v>
      </c>
      <c r="F158" s="154">
        <v>3500000</v>
      </c>
      <c r="G158" s="155">
        <v>21600000</v>
      </c>
      <c r="H158" s="201"/>
    </row>
    <row r="159" spans="1:8" x14ac:dyDescent="0.2">
      <c r="A159" s="148"/>
      <c r="B159" s="234"/>
      <c r="C159" s="261"/>
      <c r="D159" s="232">
        <f>SUM(D148:D158)</f>
        <v>2000000</v>
      </c>
      <c r="E159" s="232">
        <f t="shared" ref="E159:G159" si="27">SUM(E148:E158)</f>
        <v>40487920</v>
      </c>
      <c r="F159" s="232">
        <f t="shared" si="27"/>
        <v>205892168</v>
      </c>
      <c r="G159" s="232">
        <f t="shared" si="27"/>
        <v>428600000</v>
      </c>
      <c r="H159" s="201"/>
    </row>
    <row r="160" spans="1:8" x14ac:dyDescent="0.2">
      <c r="A160" s="130">
        <v>23020102</v>
      </c>
      <c r="B160" s="140" t="s">
        <v>554</v>
      </c>
      <c r="C160" s="253"/>
      <c r="D160" s="154">
        <v>32016810</v>
      </c>
      <c r="E160" s="154">
        <v>17686649</v>
      </c>
      <c r="F160" s="154">
        <v>50000000</v>
      </c>
      <c r="G160" s="155">
        <v>400000000</v>
      </c>
      <c r="H160" s="201"/>
    </row>
    <row r="161" spans="1:8" x14ac:dyDescent="0.2">
      <c r="A161" s="130">
        <v>23020102</v>
      </c>
      <c r="B161" s="136" t="s">
        <v>508</v>
      </c>
      <c r="C161" s="252"/>
      <c r="D161" s="137">
        <v>7645838</v>
      </c>
      <c r="E161" s="137">
        <v>0</v>
      </c>
      <c r="F161" s="137">
        <v>0</v>
      </c>
      <c r="G161" s="138">
        <v>60000000</v>
      </c>
      <c r="H161" s="201"/>
    </row>
    <row r="162" spans="1:8" x14ac:dyDescent="0.2">
      <c r="A162" s="130">
        <v>23020102</v>
      </c>
      <c r="B162" s="146" t="s">
        <v>515</v>
      </c>
      <c r="C162" s="257"/>
      <c r="D162" s="137">
        <v>16338264</v>
      </c>
      <c r="E162" s="137">
        <v>352023</v>
      </c>
      <c r="F162" s="179">
        <v>100000000</v>
      </c>
      <c r="G162" s="208">
        <v>0</v>
      </c>
      <c r="H162" s="201"/>
    </row>
    <row r="163" spans="1:8" x14ac:dyDescent="0.2">
      <c r="A163" s="130">
        <v>23020102</v>
      </c>
      <c r="B163" s="136" t="s">
        <v>107</v>
      </c>
      <c r="C163" s="252"/>
      <c r="D163" s="132">
        <v>0</v>
      </c>
      <c r="E163" s="132">
        <v>7000000</v>
      </c>
      <c r="F163" s="132">
        <v>26548839</v>
      </c>
      <c r="G163" s="144">
        <v>57000000</v>
      </c>
      <c r="H163" s="201"/>
    </row>
    <row r="164" spans="1:8" x14ac:dyDescent="0.2">
      <c r="A164" s="130"/>
      <c r="B164" s="234"/>
      <c r="C164" s="261"/>
      <c r="D164" s="228">
        <f>SUM(D160:D163)</f>
        <v>56000912</v>
      </c>
      <c r="E164" s="228">
        <f t="shared" ref="E164:G164" si="28">SUM(E160:E163)</f>
        <v>25038672</v>
      </c>
      <c r="F164" s="228">
        <f t="shared" si="28"/>
        <v>176548839</v>
      </c>
      <c r="G164" s="228">
        <f t="shared" si="28"/>
        <v>517000000</v>
      </c>
      <c r="H164" s="201"/>
    </row>
    <row r="165" spans="1:8" x14ac:dyDescent="0.2">
      <c r="A165" s="130">
        <v>23020104</v>
      </c>
      <c r="B165" s="140" t="s">
        <v>535</v>
      </c>
      <c r="C165" s="253"/>
      <c r="D165" s="137">
        <v>40741386</v>
      </c>
      <c r="E165" s="137">
        <v>0</v>
      </c>
      <c r="F165" s="137">
        <v>182559671</v>
      </c>
      <c r="G165" s="138">
        <v>182559671</v>
      </c>
      <c r="H165" s="201"/>
    </row>
    <row r="166" spans="1:8" x14ac:dyDescent="0.2">
      <c r="A166" s="130">
        <v>23020104</v>
      </c>
      <c r="B166" s="136" t="s">
        <v>539</v>
      </c>
      <c r="C166" s="252"/>
      <c r="D166" s="137">
        <v>0</v>
      </c>
      <c r="E166" s="137">
        <v>27223569</v>
      </c>
      <c r="F166" s="137">
        <v>32000000</v>
      </c>
      <c r="G166" s="138">
        <v>32000000</v>
      </c>
      <c r="H166" s="201"/>
    </row>
    <row r="167" spans="1:8" x14ac:dyDescent="0.2">
      <c r="A167" s="130"/>
      <c r="B167" s="234"/>
      <c r="C167" s="261"/>
      <c r="D167" s="230">
        <f>SUM(D165:D166)</f>
        <v>40741386</v>
      </c>
      <c r="E167" s="230">
        <f t="shared" ref="E167:G167" si="29">SUM(E165:E166)</f>
        <v>27223569</v>
      </c>
      <c r="F167" s="230">
        <f t="shared" si="29"/>
        <v>214559671</v>
      </c>
      <c r="G167" s="230">
        <f t="shared" si="29"/>
        <v>214559671</v>
      </c>
      <c r="H167" s="201"/>
    </row>
    <row r="168" spans="1:8" x14ac:dyDescent="0.2">
      <c r="A168" s="130">
        <v>23020105</v>
      </c>
      <c r="B168" s="140" t="s">
        <v>523</v>
      </c>
      <c r="C168" s="253"/>
      <c r="D168" s="154">
        <v>160828670</v>
      </c>
      <c r="E168" s="154">
        <v>20000000</v>
      </c>
      <c r="F168" s="154">
        <v>190000000</v>
      </c>
      <c r="G168" s="155">
        <v>150400000</v>
      </c>
      <c r="H168" s="201"/>
    </row>
    <row r="169" spans="1:8" x14ac:dyDescent="0.2">
      <c r="A169" s="130">
        <v>23020105</v>
      </c>
      <c r="B169" s="131" t="s">
        <v>529</v>
      </c>
      <c r="C169" s="251"/>
      <c r="D169" s="137">
        <v>0</v>
      </c>
      <c r="E169" s="137">
        <v>0</v>
      </c>
      <c r="F169" s="137">
        <v>10000000</v>
      </c>
      <c r="G169" s="138">
        <v>10000000</v>
      </c>
      <c r="H169" s="201"/>
    </row>
    <row r="170" spans="1:8" x14ac:dyDescent="0.2">
      <c r="A170" s="130"/>
      <c r="B170" s="236"/>
      <c r="C170" s="263"/>
      <c r="D170" s="230">
        <f>SUM(D168:D169)</f>
        <v>160828670</v>
      </c>
      <c r="E170" s="230">
        <f t="shared" ref="E170:G170" si="30">SUM(E168:E169)</f>
        <v>20000000</v>
      </c>
      <c r="F170" s="230">
        <f t="shared" si="30"/>
        <v>200000000</v>
      </c>
      <c r="G170" s="230">
        <f t="shared" si="30"/>
        <v>160400000</v>
      </c>
      <c r="H170" s="201"/>
    </row>
    <row r="171" spans="1:8" x14ac:dyDescent="0.2">
      <c r="A171" s="148">
        <v>23020106</v>
      </c>
      <c r="B171" s="140" t="s">
        <v>402</v>
      </c>
      <c r="C171" s="253"/>
      <c r="D171" s="177">
        <v>0</v>
      </c>
      <c r="E171" s="177">
        <v>0</v>
      </c>
      <c r="F171" s="178">
        <v>10000000</v>
      </c>
      <c r="G171" s="209">
        <v>0</v>
      </c>
      <c r="H171" s="201"/>
    </row>
    <row r="172" spans="1:8" x14ac:dyDescent="0.2">
      <c r="A172" s="130">
        <v>23020106</v>
      </c>
      <c r="B172" s="126" t="s">
        <v>538</v>
      </c>
      <c r="C172" s="278"/>
      <c r="D172" s="154">
        <v>126443985</v>
      </c>
      <c r="E172" s="154">
        <v>9929998</v>
      </c>
      <c r="F172" s="154">
        <v>276549794</v>
      </c>
      <c r="G172" s="155">
        <v>83000000</v>
      </c>
      <c r="H172" s="201"/>
    </row>
    <row r="173" spans="1:8" x14ac:dyDescent="0.2">
      <c r="A173" s="130"/>
      <c r="B173" s="242"/>
      <c r="C173" s="279"/>
      <c r="D173" s="230">
        <f>SUM(D171:D172)</f>
        <v>126443985</v>
      </c>
      <c r="E173" s="230">
        <f t="shared" ref="E173:G173" si="31">SUM(E171:E172)</f>
        <v>9929998</v>
      </c>
      <c r="F173" s="230">
        <f t="shared" si="31"/>
        <v>286549794</v>
      </c>
      <c r="G173" s="230">
        <f t="shared" si="31"/>
        <v>83000000</v>
      </c>
      <c r="H173" s="201"/>
    </row>
    <row r="174" spans="1:8" x14ac:dyDescent="0.2">
      <c r="A174" s="130">
        <v>23020107</v>
      </c>
      <c r="B174" s="140" t="s">
        <v>639</v>
      </c>
      <c r="C174" s="253"/>
      <c r="D174" s="141">
        <v>0</v>
      </c>
      <c r="E174" s="141">
        <v>0</v>
      </c>
      <c r="F174" s="141">
        <v>0</v>
      </c>
      <c r="G174" s="210">
        <v>35000000</v>
      </c>
      <c r="H174" s="201"/>
    </row>
    <row r="175" spans="1:8" x14ac:dyDescent="0.2">
      <c r="A175" s="130"/>
      <c r="B175" s="234"/>
      <c r="C175" s="261"/>
      <c r="D175" s="228">
        <f>SUM(D174)</f>
        <v>0</v>
      </c>
      <c r="E175" s="228">
        <f t="shared" ref="E175:G175" si="32">SUM(E174)</f>
        <v>0</v>
      </c>
      <c r="F175" s="228">
        <f t="shared" si="32"/>
        <v>0</v>
      </c>
      <c r="G175" s="228">
        <f t="shared" si="32"/>
        <v>35000000</v>
      </c>
      <c r="H175" s="201"/>
    </row>
    <row r="176" spans="1:8" x14ac:dyDescent="0.2">
      <c r="A176" s="130">
        <v>23020108</v>
      </c>
      <c r="B176" s="136" t="s">
        <v>507</v>
      </c>
      <c r="C176" s="252"/>
      <c r="D176" s="137">
        <v>0</v>
      </c>
      <c r="E176" s="137">
        <v>0</v>
      </c>
      <c r="F176" s="137">
        <v>30000000</v>
      </c>
      <c r="G176" s="163">
        <v>20000000</v>
      </c>
      <c r="H176" s="201"/>
    </row>
    <row r="177" spans="1:8" x14ac:dyDescent="0.2">
      <c r="A177" s="130"/>
      <c r="B177" s="234"/>
      <c r="C177" s="261"/>
      <c r="D177" s="230">
        <f>SUM(D176)</f>
        <v>0</v>
      </c>
      <c r="E177" s="230">
        <f t="shared" ref="E177:G177" si="33">SUM(E176)</f>
        <v>0</v>
      </c>
      <c r="F177" s="230">
        <f t="shared" si="33"/>
        <v>30000000</v>
      </c>
      <c r="G177" s="230">
        <f t="shared" si="33"/>
        <v>20000000</v>
      </c>
      <c r="H177" s="201"/>
    </row>
    <row r="178" spans="1:8" x14ac:dyDescent="0.2">
      <c r="A178" s="130">
        <v>23020110</v>
      </c>
      <c r="B178" s="146" t="s">
        <v>82</v>
      </c>
      <c r="C178" s="257"/>
      <c r="D178" s="137">
        <v>0</v>
      </c>
      <c r="E178" s="137">
        <v>14826382</v>
      </c>
      <c r="F178" s="137">
        <v>33923094</v>
      </c>
      <c r="G178" s="138">
        <v>41446589</v>
      </c>
      <c r="H178" s="201"/>
    </row>
    <row r="179" spans="1:8" x14ac:dyDescent="0.2">
      <c r="A179" s="130"/>
      <c r="B179" s="238"/>
      <c r="C179" s="268"/>
      <c r="D179" s="230">
        <f>SUM(D178)</f>
        <v>0</v>
      </c>
      <c r="E179" s="230">
        <f t="shared" ref="E179:G179" si="34">SUM(E178)</f>
        <v>14826382</v>
      </c>
      <c r="F179" s="230">
        <f t="shared" si="34"/>
        <v>33923094</v>
      </c>
      <c r="G179" s="230">
        <f t="shared" si="34"/>
        <v>41446589</v>
      </c>
      <c r="H179" s="201"/>
    </row>
    <row r="180" spans="1:8" x14ac:dyDescent="0.2">
      <c r="A180" s="130">
        <v>23020111</v>
      </c>
      <c r="B180" s="136" t="s">
        <v>522</v>
      </c>
      <c r="C180" s="252"/>
      <c r="D180" s="132">
        <v>0</v>
      </c>
      <c r="E180" s="132">
        <v>0</v>
      </c>
      <c r="F180" s="132">
        <v>3500000</v>
      </c>
      <c r="G180" s="144">
        <v>3500000</v>
      </c>
      <c r="H180" s="201"/>
    </row>
    <row r="181" spans="1:8" x14ac:dyDescent="0.2">
      <c r="A181" s="130">
        <v>23020111</v>
      </c>
      <c r="B181" s="140" t="s">
        <v>586</v>
      </c>
      <c r="C181" s="253"/>
      <c r="D181" s="154">
        <v>0</v>
      </c>
      <c r="E181" s="154">
        <v>0</v>
      </c>
      <c r="F181" s="154">
        <v>0</v>
      </c>
      <c r="G181" s="210">
        <v>43853754</v>
      </c>
      <c r="H181" s="201"/>
    </row>
    <row r="182" spans="1:8" x14ac:dyDescent="0.2">
      <c r="A182" s="130"/>
      <c r="B182" s="234"/>
      <c r="C182" s="261"/>
      <c r="D182" s="230">
        <f>SUM(D180:D181)</f>
        <v>0</v>
      </c>
      <c r="E182" s="230">
        <f t="shared" ref="E182:G182" si="35">SUM(E180:E181)</f>
        <v>0</v>
      </c>
      <c r="F182" s="230">
        <f t="shared" si="35"/>
        <v>3500000</v>
      </c>
      <c r="G182" s="230">
        <f t="shared" si="35"/>
        <v>47353754</v>
      </c>
      <c r="H182" s="201"/>
    </row>
    <row r="183" spans="1:8" x14ac:dyDescent="0.2">
      <c r="A183" s="130">
        <v>23020112</v>
      </c>
      <c r="B183" s="131" t="s">
        <v>526</v>
      </c>
      <c r="C183" s="251"/>
      <c r="D183" s="137">
        <v>0</v>
      </c>
      <c r="E183" s="137">
        <v>0</v>
      </c>
      <c r="F183" s="137">
        <v>82315610</v>
      </c>
      <c r="G183" s="138">
        <v>90315610</v>
      </c>
      <c r="H183" s="201"/>
    </row>
    <row r="184" spans="1:8" x14ac:dyDescent="0.2">
      <c r="A184" s="148">
        <v>23020113</v>
      </c>
      <c r="B184" s="140" t="s">
        <v>513</v>
      </c>
      <c r="C184" s="253"/>
      <c r="D184" s="132">
        <v>53114329</v>
      </c>
      <c r="E184" s="132">
        <v>254709490</v>
      </c>
      <c r="F184" s="132">
        <v>712755196</v>
      </c>
      <c r="G184" s="144">
        <v>472445706</v>
      </c>
      <c r="H184" s="201"/>
    </row>
    <row r="185" spans="1:8" x14ac:dyDescent="0.2">
      <c r="A185" s="130">
        <v>23020114</v>
      </c>
      <c r="B185" s="158" t="s">
        <v>599</v>
      </c>
      <c r="C185" s="267"/>
      <c r="D185" s="137">
        <v>3675972325.5</v>
      </c>
      <c r="E185" s="137">
        <v>718203516</v>
      </c>
      <c r="F185" s="137">
        <v>5041800000</v>
      </c>
      <c r="G185" s="138">
        <v>2753870699</v>
      </c>
      <c r="H185" s="201"/>
    </row>
    <row r="186" spans="1:8" x14ac:dyDescent="0.2">
      <c r="A186" s="130"/>
      <c r="B186" s="236"/>
      <c r="C186" s="263"/>
      <c r="D186" s="230">
        <f>SUM(D183:D185)</f>
        <v>3729086654.5</v>
      </c>
      <c r="E186" s="230">
        <f t="shared" ref="E186:G186" si="36">SUM(E183:E185)</f>
        <v>972913006</v>
      </c>
      <c r="F186" s="230">
        <f t="shared" si="36"/>
        <v>5836870806</v>
      </c>
      <c r="G186" s="230">
        <f t="shared" si="36"/>
        <v>3316632015</v>
      </c>
      <c r="H186" s="201"/>
    </row>
    <row r="187" spans="1:8" x14ac:dyDescent="0.2">
      <c r="A187" s="130">
        <v>23020118</v>
      </c>
      <c r="B187" s="140" t="s">
        <v>404</v>
      </c>
      <c r="C187" s="253"/>
      <c r="D187" s="141">
        <v>0</v>
      </c>
      <c r="E187" s="141">
        <v>0</v>
      </c>
      <c r="F187" s="141">
        <v>10000000</v>
      </c>
      <c r="G187" s="142">
        <v>0</v>
      </c>
      <c r="H187" s="201"/>
    </row>
    <row r="188" spans="1:8" x14ac:dyDescent="0.2">
      <c r="A188" s="130">
        <v>23020118</v>
      </c>
      <c r="B188" s="136" t="s">
        <v>407</v>
      </c>
      <c r="C188" s="252"/>
      <c r="D188" s="132">
        <v>103060850</v>
      </c>
      <c r="E188" s="132">
        <v>66790086</v>
      </c>
      <c r="F188" s="132">
        <v>400096729</v>
      </c>
      <c r="G188" s="144">
        <v>497919241</v>
      </c>
      <c r="H188" s="201"/>
    </row>
    <row r="189" spans="1:8" ht="13.5" customHeight="1" x14ac:dyDescent="0.2">
      <c r="A189" s="130">
        <v>23020118</v>
      </c>
      <c r="B189" s="136" t="s">
        <v>534</v>
      </c>
      <c r="C189" s="252"/>
      <c r="D189" s="132">
        <v>0</v>
      </c>
      <c r="E189" s="132">
        <v>0</v>
      </c>
      <c r="F189" s="133">
        <v>44260000</v>
      </c>
      <c r="G189" s="210">
        <v>40000000</v>
      </c>
      <c r="H189" s="201"/>
    </row>
    <row r="190" spans="1:8" ht="13.5" customHeight="1" x14ac:dyDescent="0.2">
      <c r="A190" s="130"/>
      <c r="B190" s="234"/>
      <c r="C190" s="261"/>
      <c r="D190" s="228">
        <f>SUM(D187:D189)</f>
        <v>103060850</v>
      </c>
      <c r="E190" s="228">
        <f t="shared" ref="E190:G190" si="37">SUM(E187:E189)</f>
        <v>66790086</v>
      </c>
      <c r="F190" s="228">
        <f t="shared" si="37"/>
        <v>454356729</v>
      </c>
      <c r="G190" s="228">
        <f t="shared" si="37"/>
        <v>537919241</v>
      </c>
      <c r="H190" s="201"/>
    </row>
    <row r="191" spans="1:8" x14ac:dyDescent="0.2">
      <c r="A191" s="130">
        <v>23020119</v>
      </c>
      <c r="B191" s="136" t="s">
        <v>557</v>
      </c>
      <c r="C191" s="252"/>
      <c r="D191" s="137">
        <v>0</v>
      </c>
      <c r="E191" s="137">
        <v>0</v>
      </c>
      <c r="F191" s="137">
        <v>100000000</v>
      </c>
      <c r="G191" s="138">
        <v>0</v>
      </c>
      <c r="H191" s="201"/>
    </row>
    <row r="192" spans="1:8" x14ac:dyDescent="0.2">
      <c r="A192" s="130">
        <v>23020119</v>
      </c>
      <c r="B192" s="153" t="s">
        <v>516</v>
      </c>
      <c r="C192" s="262"/>
      <c r="D192" s="137">
        <v>0</v>
      </c>
      <c r="E192" s="137">
        <v>0</v>
      </c>
      <c r="F192" s="137">
        <v>5000000</v>
      </c>
      <c r="G192" s="138">
        <v>15000000</v>
      </c>
      <c r="H192" s="201"/>
    </row>
    <row r="193" spans="1:8" x14ac:dyDescent="0.2">
      <c r="A193" s="130"/>
      <c r="B193" s="236"/>
      <c r="C193" s="263"/>
      <c r="D193" s="230">
        <f>SUM(D191:D192)</f>
        <v>0</v>
      </c>
      <c r="E193" s="230">
        <f t="shared" ref="E193:G193" si="38">SUM(E191:E192)</f>
        <v>0</v>
      </c>
      <c r="F193" s="230">
        <f t="shared" si="38"/>
        <v>105000000</v>
      </c>
      <c r="G193" s="230">
        <f t="shared" si="38"/>
        <v>15000000</v>
      </c>
      <c r="H193" s="201"/>
    </row>
    <row r="194" spans="1:8" x14ac:dyDescent="0.2">
      <c r="A194" s="148">
        <v>23020123</v>
      </c>
      <c r="B194" s="131" t="s">
        <v>568</v>
      </c>
      <c r="C194" s="251"/>
      <c r="D194" s="137">
        <v>77171179.780000001</v>
      </c>
      <c r="E194" s="137">
        <v>0</v>
      </c>
      <c r="F194" s="137">
        <v>1788112000</v>
      </c>
      <c r="G194" s="138">
        <v>1813112000</v>
      </c>
      <c r="H194" s="201"/>
    </row>
    <row r="195" spans="1:8" x14ac:dyDescent="0.2">
      <c r="A195" s="130">
        <v>23020124</v>
      </c>
      <c r="B195" s="131" t="s">
        <v>532</v>
      </c>
      <c r="C195" s="251"/>
      <c r="D195" s="132">
        <v>0</v>
      </c>
      <c r="E195" s="132">
        <v>0</v>
      </c>
      <c r="F195" s="132">
        <v>1650000</v>
      </c>
      <c r="G195" s="144">
        <v>4000000</v>
      </c>
      <c r="H195" s="201"/>
    </row>
    <row r="196" spans="1:8" x14ac:dyDescent="0.2">
      <c r="A196" s="148">
        <v>23020128</v>
      </c>
      <c r="B196" s="158" t="s">
        <v>65</v>
      </c>
      <c r="C196" s="267"/>
      <c r="D196" s="154">
        <v>0</v>
      </c>
      <c r="E196" s="154">
        <v>0</v>
      </c>
      <c r="F196" s="154">
        <v>0</v>
      </c>
      <c r="G196" s="155">
        <v>75000000</v>
      </c>
      <c r="H196" s="201"/>
    </row>
    <row r="197" spans="1:8" x14ac:dyDescent="0.2">
      <c r="A197" s="130">
        <v>23020129</v>
      </c>
      <c r="B197" s="153" t="s">
        <v>41</v>
      </c>
      <c r="C197" s="262"/>
      <c r="D197" s="173">
        <v>135555511</v>
      </c>
      <c r="E197" s="173">
        <v>66741567</v>
      </c>
      <c r="F197" s="173">
        <v>100000000</v>
      </c>
      <c r="G197" s="211">
        <v>200000000</v>
      </c>
      <c r="H197" s="201"/>
    </row>
    <row r="198" spans="1:8" x14ac:dyDescent="0.2">
      <c r="A198" s="130">
        <v>23020130</v>
      </c>
      <c r="B198" s="131" t="s">
        <v>67</v>
      </c>
      <c r="C198" s="251"/>
      <c r="D198" s="162">
        <v>150000000</v>
      </c>
      <c r="E198" s="162">
        <v>0</v>
      </c>
      <c r="F198" s="162">
        <v>0</v>
      </c>
      <c r="G198" s="163">
        <v>0</v>
      </c>
      <c r="H198" s="201"/>
    </row>
    <row r="199" spans="1:8" x14ac:dyDescent="0.2">
      <c r="A199" s="130">
        <v>23020131</v>
      </c>
      <c r="B199" s="140" t="s">
        <v>675</v>
      </c>
      <c r="C199" s="253"/>
      <c r="D199" s="137">
        <v>275530938</v>
      </c>
      <c r="E199" s="137">
        <v>0</v>
      </c>
      <c r="F199" s="137">
        <v>655632188</v>
      </c>
      <c r="G199" s="155">
        <v>0</v>
      </c>
      <c r="H199" s="201"/>
    </row>
    <row r="200" spans="1:8" x14ac:dyDescent="0.2">
      <c r="A200" s="130">
        <v>23020132</v>
      </c>
      <c r="B200" s="136" t="s">
        <v>514</v>
      </c>
      <c r="C200" s="252"/>
      <c r="D200" s="141">
        <v>0</v>
      </c>
      <c r="E200" s="141">
        <v>0</v>
      </c>
      <c r="F200" s="141">
        <v>12500000</v>
      </c>
      <c r="G200" s="142">
        <v>19500000</v>
      </c>
      <c r="H200" s="201"/>
    </row>
    <row r="201" spans="1:8" x14ac:dyDescent="0.2">
      <c r="A201" s="130"/>
      <c r="B201" s="234"/>
      <c r="C201" s="261"/>
      <c r="D201" s="228">
        <f>SUM(D194:D200)</f>
        <v>638257628.77999997</v>
      </c>
      <c r="E201" s="228">
        <f t="shared" ref="E201:G201" si="39">SUM(E194:E200)</f>
        <v>66741567</v>
      </c>
      <c r="F201" s="228">
        <f t="shared" si="39"/>
        <v>2557894188</v>
      </c>
      <c r="G201" s="228">
        <f t="shared" si="39"/>
        <v>2111612000</v>
      </c>
      <c r="H201" s="201"/>
    </row>
    <row r="202" spans="1:8" x14ac:dyDescent="0.2">
      <c r="A202" s="130">
        <v>23020133</v>
      </c>
      <c r="B202" s="136" t="s">
        <v>530</v>
      </c>
      <c r="C202" s="252"/>
      <c r="D202" s="137">
        <v>0</v>
      </c>
      <c r="E202" s="137">
        <v>0</v>
      </c>
      <c r="F202" s="137">
        <v>10000000</v>
      </c>
      <c r="G202" s="138">
        <v>20000000</v>
      </c>
      <c r="H202" s="201"/>
    </row>
    <row r="203" spans="1:8" x14ac:dyDescent="0.2">
      <c r="A203" s="130">
        <v>23020133</v>
      </c>
      <c r="B203" s="131" t="s">
        <v>531</v>
      </c>
      <c r="C203" s="251"/>
      <c r="D203" s="137">
        <v>0</v>
      </c>
      <c r="E203" s="137">
        <v>0</v>
      </c>
      <c r="F203" s="137">
        <v>2000000</v>
      </c>
      <c r="G203" s="138">
        <v>2000000</v>
      </c>
      <c r="H203" s="201"/>
    </row>
    <row r="204" spans="1:8" x14ac:dyDescent="0.2">
      <c r="A204" s="130">
        <v>23020133</v>
      </c>
      <c r="B204" s="131" t="s">
        <v>533</v>
      </c>
      <c r="C204" s="251"/>
      <c r="D204" s="137">
        <v>0</v>
      </c>
      <c r="E204" s="137">
        <v>5000000</v>
      </c>
      <c r="F204" s="137">
        <v>69605822</v>
      </c>
      <c r="G204" s="138">
        <v>70000000</v>
      </c>
      <c r="H204" s="201"/>
    </row>
    <row r="205" spans="1:8" x14ac:dyDescent="0.2">
      <c r="A205" s="130"/>
      <c r="B205" s="236"/>
      <c r="C205" s="263"/>
      <c r="D205" s="230">
        <f>SUM(D202:D204)</f>
        <v>0</v>
      </c>
      <c r="E205" s="230">
        <f t="shared" ref="E205:G205" si="40">SUM(E202:E204)</f>
        <v>5000000</v>
      </c>
      <c r="F205" s="230">
        <f t="shared" si="40"/>
        <v>81605822</v>
      </c>
      <c r="G205" s="230">
        <f t="shared" si="40"/>
        <v>92000000</v>
      </c>
      <c r="H205" s="201"/>
    </row>
    <row r="206" spans="1:8" x14ac:dyDescent="0.2">
      <c r="A206" s="130">
        <v>23020134</v>
      </c>
      <c r="B206" s="136" t="s">
        <v>509</v>
      </c>
      <c r="C206" s="252"/>
      <c r="D206" s="137">
        <v>0</v>
      </c>
      <c r="E206" s="137">
        <v>0</v>
      </c>
      <c r="F206" s="137">
        <v>15000000</v>
      </c>
      <c r="G206" s="138">
        <v>20000000</v>
      </c>
      <c r="H206" s="201"/>
    </row>
    <row r="207" spans="1:8" x14ac:dyDescent="0.2">
      <c r="A207" s="130"/>
      <c r="B207" s="234"/>
      <c r="C207" s="261"/>
      <c r="D207" s="230">
        <f>SUM(D206)</f>
        <v>0</v>
      </c>
      <c r="E207" s="230">
        <f t="shared" ref="E207:G207" si="41">SUM(E206)</f>
        <v>0</v>
      </c>
      <c r="F207" s="230">
        <f t="shared" si="41"/>
        <v>15000000</v>
      </c>
      <c r="G207" s="230">
        <f t="shared" si="41"/>
        <v>20000000</v>
      </c>
      <c r="H207" s="201"/>
    </row>
    <row r="208" spans="1:8" x14ac:dyDescent="0.2">
      <c r="A208" s="130">
        <v>23020135</v>
      </c>
      <c r="B208" s="136" t="s">
        <v>537</v>
      </c>
      <c r="C208" s="252"/>
      <c r="D208" s="137">
        <v>0</v>
      </c>
      <c r="E208" s="137">
        <v>0</v>
      </c>
      <c r="F208" s="137">
        <v>300000000</v>
      </c>
      <c r="G208" s="138">
        <v>700000000</v>
      </c>
      <c r="H208" s="201"/>
    </row>
    <row r="209" spans="1:8" x14ac:dyDescent="0.2">
      <c r="A209" s="130">
        <v>23020135</v>
      </c>
      <c r="B209" s="158" t="s">
        <v>536</v>
      </c>
      <c r="C209" s="267"/>
      <c r="D209" s="154">
        <v>0</v>
      </c>
      <c r="E209" s="154">
        <v>0</v>
      </c>
      <c r="F209" s="154">
        <v>93762032</v>
      </c>
      <c r="G209" s="155">
        <v>63762032</v>
      </c>
      <c r="H209" s="201"/>
    </row>
    <row r="210" spans="1:8" x14ac:dyDescent="0.2">
      <c r="A210" s="130"/>
      <c r="B210" s="236"/>
      <c r="C210" s="263"/>
      <c r="D210" s="230">
        <f>SUM(D208:D209)</f>
        <v>0</v>
      </c>
      <c r="E210" s="230">
        <f t="shared" ref="E210:G210" si="42">SUM(E208:E209)</f>
        <v>0</v>
      </c>
      <c r="F210" s="230">
        <f t="shared" si="42"/>
        <v>393762032</v>
      </c>
      <c r="G210" s="230">
        <f t="shared" si="42"/>
        <v>763762032</v>
      </c>
      <c r="H210" s="201"/>
    </row>
    <row r="211" spans="1:8" x14ac:dyDescent="0.2">
      <c r="A211" s="130">
        <v>23020136</v>
      </c>
      <c r="B211" s="136" t="s">
        <v>511</v>
      </c>
      <c r="C211" s="252"/>
      <c r="D211" s="137">
        <v>0</v>
      </c>
      <c r="E211" s="137">
        <v>0</v>
      </c>
      <c r="F211" s="137">
        <v>5000000</v>
      </c>
      <c r="G211" s="138">
        <v>10000000</v>
      </c>
      <c r="H211" s="201"/>
    </row>
    <row r="212" spans="1:8" x14ac:dyDescent="0.2">
      <c r="A212" s="130"/>
      <c r="B212" s="234"/>
      <c r="C212" s="261"/>
      <c r="D212" s="230">
        <f>SUM(D211)</f>
        <v>0</v>
      </c>
      <c r="E212" s="230">
        <f t="shared" ref="E212:G212" si="43">SUM(E211)</f>
        <v>0</v>
      </c>
      <c r="F212" s="230">
        <f t="shared" si="43"/>
        <v>5000000</v>
      </c>
      <c r="G212" s="230">
        <f t="shared" si="43"/>
        <v>10000000</v>
      </c>
      <c r="H212" s="201"/>
    </row>
    <row r="213" spans="1:8" x14ac:dyDescent="0.2">
      <c r="A213" s="148">
        <v>23020137</v>
      </c>
      <c r="B213" s="136" t="s">
        <v>598</v>
      </c>
      <c r="C213" s="252"/>
      <c r="D213" s="177">
        <v>0</v>
      </c>
      <c r="E213" s="177">
        <v>0</v>
      </c>
      <c r="F213" s="178">
        <v>9000000</v>
      </c>
      <c r="G213" s="209">
        <v>8500000</v>
      </c>
      <c r="H213" s="201"/>
    </row>
    <row r="214" spans="1:8" x14ac:dyDescent="0.2">
      <c r="A214" s="130">
        <v>23020137</v>
      </c>
      <c r="B214" s="158" t="s">
        <v>525</v>
      </c>
      <c r="C214" s="267"/>
      <c r="D214" s="154">
        <v>0</v>
      </c>
      <c r="E214" s="154">
        <v>0</v>
      </c>
      <c r="F214" s="154">
        <v>2781476</v>
      </c>
      <c r="G214" s="155">
        <v>0</v>
      </c>
      <c r="H214" s="201"/>
    </row>
    <row r="215" spans="1:8" x14ac:dyDescent="0.2">
      <c r="A215" s="130"/>
      <c r="B215" s="236"/>
      <c r="C215" s="263"/>
      <c r="D215" s="230">
        <f>SUM(D213:D214)</f>
        <v>0</v>
      </c>
      <c r="E215" s="230">
        <f t="shared" ref="E215:G215" si="44">SUM(E213:E214)</f>
        <v>0</v>
      </c>
      <c r="F215" s="230">
        <f t="shared" si="44"/>
        <v>11781476</v>
      </c>
      <c r="G215" s="230">
        <f t="shared" si="44"/>
        <v>8500000</v>
      </c>
      <c r="H215" s="201"/>
    </row>
    <row r="216" spans="1:8" x14ac:dyDescent="0.2">
      <c r="A216" s="130">
        <v>23020138</v>
      </c>
      <c r="B216" s="126" t="s">
        <v>113</v>
      </c>
      <c r="C216" s="278"/>
      <c r="D216" s="137">
        <v>0</v>
      </c>
      <c r="E216" s="137">
        <v>0</v>
      </c>
      <c r="F216" s="137">
        <v>5000000</v>
      </c>
      <c r="G216" s="138">
        <v>5000000</v>
      </c>
      <c r="H216" s="201"/>
    </row>
    <row r="217" spans="1:8" x14ac:dyDescent="0.2">
      <c r="A217" s="130">
        <v>23020139</v>
      </c>
      <c r="B217" s="131" t="s">
        <v>455</v>
      </c>
      <c r="C217" s="251"/>
      <c r="D217" s="137">
        <v>96289130.5</v>
      </c>
      <c r="E217" s="137">
        <v>8000000</v>
      </c>
      <c r="F217" s="137">
        <v>102478170</v>
      </c>
      <c r="G217" s="138">
        <v>0</v>
      </c>
      <c r="H217" s="201"/>
    </row>
    <row r="218" spans="1:8" x14ac:dyDescent="0.2">
      <c r="A218" s="130">
        <v>23020141</v>
      </c>
      <c r="B218" s="146" t="s">
        <v>105</v>
      </c>
      <c r="C218" s="257"/>
      <c r="D218" s="137">
        <v>52571187</v>
      </c>
      <c r="E218" s="137">
        <v>0</v>
      </c>
      <c r="F218" s="137">
        <v>0</v>
      </c>
      <c r="G218" s="138">
        <v>70000000</v>
      </c>
      <c r="H218" s="201"/>
    </row>
    <row r="219" spans="1:8" x14ac:dyDescent="0.2">
      <c r="A219" s="130">
        <v>23020142</v>
      </c>
      <c r="B219" s="180" t="s">
        <v>111</v>
      </c>
      <c r="C219" s="280"/>
      <c r="D219" s="132">
        <v>0</v>
      </c>
      <c r="E219" s="132">
        <v>0</v>
      </c>
      <c r="F219" s="132">
        <v>0</v>
      </c>
      <c r="G219" s="144">
        <v>0</v>
      </c>
      <c r="H219" s="201"/>
    </row>
    <row r="220" spans="1:8" x14ac:dyDescent="0.2">
      <c r="A220" s="130">
        <v>23020143</v>
      </c>
      <c r="B220" s="181" t="s">
        <v>517</v>
      </c>
      <c r="C220" s="281"/>
      <c r="D220" s="182">
        <v>0</v>
      </c>
      <c r="E220" s="182">
        <v>0</v>
      </c>
      <c r="F220" s="132">
        <v>5000000</v>
      </c>
      <c r="G220" s="144">
        <v>0</v>
      </c>
      <c r="H220" s="201"/>
    </row>
    <row r="221" spans="1:8" x14ac:dyDescent="0.2">
      <c r="A221" s="130">
        <v>23020144</v>
      </c>
      <c r="B221" s="183" t="s">
        <v>518</v>
      </c>
      <c r="C221" s="282"/>
      <c r="D221" s="132">
        <v>0</v>
      </c>
      <c r="E221" s="132">
        <v>0</v>
      </c>
      <c r="F221" s="132">
        <v>5000000</v>
      </c>
      <c r="G221" s="142">
        <v>3000000</v>
      </c>
      <c r="H221" s="201"/>
    </row>
    <row r="222" spans="1:8" x14ac:dyDescent="0.2">
      <c r="A222" s="130">
        <v>23020145</v>
      </c>
      <c r="B222" s="183" t="s">
        <v>519</v>
      </c>
      <c r="C222" s="282"/>
      <c r="D222" s="132">
        <v>0</v>
      </c>
      <c r="E222" s="132">
        <v>0</v>
      </c>
      <c r="F222" s="132">
        <v>3000000</v>
      </c>
      <c r="G222" s="144">
        <v>2000000</v>
      </c>
      <c r="H222" s="201"/>
    </row>
    <row r="223" spans="1:8" x14ac:dyDescent="0.2">
      <c r="A223" s="130">
        <v>23020146</v>
      </c>
      <c r="B223" s="183" t="s">
        <v>520</v>
      </c>
      <c r="C223" s="282"/>
      <c r="D223" s="132">
        <v>0</v>
      </c>
      <c r="E223" s="132">
        <v>0</v>
      </c>
      <c r="F223" s="132">
        <v>5000000</v>
      </c>
      <c r="G223" s="142">
        <v>4000000</v>
      </c>
      <c r="H223" s="201"/>
    </row>
    <row r="224" spans="1:8" x14ac:dyDescent="0.2">
      <c r="A224" s="130">
        <v>23020148</v>
      </c>
      <c r="B224" s="131" t="s">
        <v>109</v>
      </c>
      <c r="C224" s="251"/>
      <c r="D224" s="137">
        <v>264747774</v>
      </c>
      <c r="E224" s="137">
        <v>0</v>
      </c>
      <c r="F224" s="137">
        <v>0</v>
      </c>
      <c r="G224" s="138">
        <v>0</v>
      </c>
      <c r="H224" s="201"/>
    </row>
    <row r="225" spans="1:8" x14ac:dyDescent="0.2">
      <c r="A225" s="130">
        <v>23020149</v>
      </c>
      <c r="B225" s="131" t="s">
        <v>66</v>
      </c>
      <c r="C225" s="251"/>
      <c r="D225" s="137">
        <v>14535144.699999999</v>
      </c>
      <c r="E225" s="137">
        <v>1983100</v>
      </c>
      <c r="F225" s="137">
        <v>7000000</v>
      </c>
      <c r="G225" s="138">
        <v>3000000</v>
      </c>
      <c r="H225" s="201"/>
    </row>
    <row r="226" spans="1:8" x14ac:dyDescent="0.2">
      <c r="A226" s="130">
        <v>23020150</v>
      </c>
      <c r="B226" s="131" t="s">
        <v>81</v>
      </c>
      <c r="C226" s="251"/>
      <c r="D226" s="137">
        <v>0</v>
      </c>
      <c r="E226" s="137">
        <v>0</v>
      </c>
      <c r="F226" s="179">
        <v>10000000</v>
      </c>
      <c r="G226" s="208">
        <v>15000000</v>
      </c>
      <c r="H226" s="201"/>
    </row>
    <row r="227" spans="1:8" x14ac:dyDescent="0.2">
      <c r="A227" s="130">
        <v>23020152</v>
      </c>
      <c r="B227" s="126" t="s">
        <v>25</v>
      </c>
      <c r="C227" s="278"/>
      <c r="D227" s="137">
        <v>10000000</v>
      </c>
      <c r="E227" s="137">
        <v>3855420</v>
      </c>
      <c r="F227" s="137">
        <v>10000000</v>
      </c>
      <c r="G227" s="138">
        <v>30100000</v>
      </c>
      <c r="H227" s="201"/>
    </row>
    <row r="228" spans="1:8" x14ac:dyDescent="0.2">
      <c r="A228" s="130">
        <v>23020153</v>
      </c>
      <c r="B228" s="153" t="s">
        <v>158</v>
      </c>
      <c r="C228" s="262"/>
      <c r="D228" s="137">
        <v>0</v>
      </c>
      <c r="E228" s="137">
        <v>0</v>
      </c>
      <c r="F228" s="137">
        <v>1000000</v>
      </c>
      <c r="G228" s="138">
        <v>5000000</v>
      </c>
      <c r="H228" s="201"/>
    </row>
    <row r="229" spans="1:8" x14ac:dyDescent="0.2">
      <c r="A229" s="130">
        <v>23020154</v>
      </c>
      <c r="B229" s="131" t="s">
        <v>571</v>
      </c>
      <c r="C229" s="251"/>
      <c r="D229" s="137">
        <v>0</v>
      </c>
      <c r="E229" s="137">
        <v>0</v>
      </c>
      <c r="F229" s="137">
        <v>1000000</v>
      </c>
      <c r="G229" s="138">
        <v>1500000</v>
      </c>
      <c r="H229" s="201"/>
    </row>
    <row r="230" spans="1:8" x14ac:dyDescent="0.2">
      <c r="A230" s="130">
        <v>23020155</v>
      </c>
      <c r="B230" s="150" t="s">
        <v>521</v>
      </c>
      <c r="C230" s="260"/>
      <c r="D230" s="132">
        <v>777893734</v>
      </c>
      <c r="E230" s="132">
        <v>12502457</v>
      </c>
      <c r="F230" s="132">
        <v>1683000000</v>
      </c>
      <c r="G230" s="144">
        <v>1443000000</v>
      </c>
      <c r="H230" s="201"/>
    </row>
    <row r="231" spans="1:8" x14ac:dyDescent="0.2">
      <c r="A231" s="130">
        <v>23020156</v>
      </c>
      <c r="B231" s="140" t="s">
        <v>84</v>
      </c>
      <c r="C231" s="253"/>
      <c r="D231" s="137">
        <v>7500000</v>
      </c>
      <c r="E231" s="137">
        <v>0</v>
      </c>
      <c r="F231" s="179">
        <v>15000000</v>
      </c>
      <c r="G231" s="208">
        <v>10000000</v>
      </c>
      <c r="H231" s="201"/>
    </row>
    <row r="232" spans="1:8" x14ac:dyDescent="0.2">
      <c r="A232" s="130">
        <v>23020157</v>
      </c>
      <c r="B232" s="136" t="s">
        <v>377</v>
      </c>
      <c r="C232" s="252"/>
      <c r="D232" s="154">
        <v>1762000</v>
      </c>
      <c r="E232" s="154">
        <v>0</v>
      </c>
      <c r="F232" s="184">
        <v>15000000</v>
      </c>
      <c r="G232" s="212">
        <v>16000000</v>
      </c>
      <c r="H232" s="201"/>
    </row>
    <row r="233" spans="1:8" x14ac:dyDescent="0.2">
      <c r="A233" s="130">
        <v>23020158</v>
      </c>
      <c r="B233" s="136" t="s">
        <v>603</v>
      </c>
      <c r="C233" s="252"/>
      <c r="D233" s="132">
        <v>0</v>
      </c>
      <c r="E233" s="132">
        <v>0</v>
      </c>
      <c r="F233" s="132">
        <v>16460569</v>
      </c>
      <c r="G233" s="144">
        <v>18460569</v>
      </c>
      <c r="H233" s="201"/>
    </row>
    <row r="234" spans="1:8" x14ac:dyDescent="0.2">
      <c r="A234" s="130">
        <v>23020159</v>
      </c>
      <c r="B234" s="136" t="s">
        <v>162</v>
      </c>
      <c r="C234" s="252"/>
      <c r="D234" s="132">
        <v>51716569</v>
      </c>
      <c r="E234" s="132">
        <v>106307447</v>
      </c>
      <c r="F234" s="133">
        <v>133035000</v>
      </c>
      <c r="G234" s="134">
        <v>200000000</v>
      </c>
      <c r="H234" s="201"/>
    </row>
    <row r="235" spans="1:8" x14ac:dyDescent="0.2">
      <c r="A235" s="130"/>
      <c r="B235" s="234"/>
      <c r="C235" s="261"/>
      <c r="D235" s="228">
        <f>SUM(D216:D234)</f>
        <v>1277015539.2</v>
      </c>
      <c r="E235" s="228">
        <f t="shared" ref="E235:G235" si="45">SUM(E216:E234)</f>
        <v>132648424</v>
      </c>
      <c r="F235" s="228">
        <f t="shared" si="45"/>
        <v>2016973739</v>
      </c>
      <c r="G235" s="228">
        <f t="shared" si="45"/>
        <v>1826060569</v>
      </c>
      <c r="H235" s="201"/>
    </row>
    <row r="236" spans="1:8" x14ac:dyDescent="0.2">
      <c r="A236" s="130">
        <v>23020160</v>
      </c>
      <c r="B236" s="140" t="s">
        <v>524</v>
      </c>
      <c r="C236" s="253"/>
      <c r="D236" s="154">
        <v>0</v>
      </c>
      <c r="E236" s="154">
        <v>0</v>
      </c>
      <c r="F236" s="154">
        <v>0</v>
      </c>
      <c r="G236" s="155">
        <v>45562500</v>
      </c>
      <c r="H236" s="201"/>
    </row>
    <row r="237" spans="1:8" x14ac:dyDescent="0.2">
      <c r="A237" s="130">
        <v>23020160</v>
      </c>
      <c r="B237" s="140" t="s">
        <v>524</v>
      </c>
      <c r="C237" s="253"/>
      <c r="D237" s="154">
        <v>0</v>
      </c>
      <c r="E237" s="154">
        <v>0</v>
      </c>
      <c r="F237" s="154">
        <v>15750000</v>
      </c>
      <c r="G237" s="155">
        <v>0</v>
      </c>
      <c r="H237" s="201"/>
    </row>
    <row r="238" spans="1:8" x14ac:dyDescent="0.2">
      <c r="A238" s="130"/>
      <c r="B238" s="234"/>
      <c r="C238" s="261"/>
      <c r="D238" s="230">
        <f>SUM(D236:D237)</f>
        <v>0</v>
      </c>
      <c r="E238" s="230">
        <f t="shared" ref="E238:G238" si="46">SUM(E236:E237)</f>
        <v>0</v>
      </c>
      <c r="F238" s="230">
        <f t="shared" si="46"/>
        <v>15750000</v>
      </c>
      <c r="G238" s="230">
        <f t="shared" si="46"/>
        <v>45562500</v>
      </c>
      <c r="H238" s="201"/>
    </row>
    <row r="239" spans="1:8" x14ac:dyDescent="0.2">
      <c r="A239" s="130">
        <v>23020161</v>
      </c>
      <c r="B239" s="131" t="s">
        <v>579</v>
      </c>
      <c r="C239" s="251"/>
      <c r="D239" s="137">
        <v>0</v>
      </c>
      <c r="E239" s="137">
        <v>0</v>
      </c>
      <c r="F239" s="137">
        <v>7000000</v>
      </c>
      <c r="G239" s="138">
        <v>5000000</v>
      </c>
      <c r="H239" s="201"/>
    </row>
    <row r="240" spans="1:8" ht="21.75" customHeight="1" x14ac:dyDescent="0.2">
      <c r="A240" s="130">
        <v>23020162</v>
      </c>
      <c r="B240" s="136" t="s">
        <v>527</v>
      </c>
      <c r="C240" s="252"/>
      <c r="D240" s="137">
        <v>0</v>
      </c>
      <c r="E240" s="137">
        <v>0</v>
      </c>
      <c r="F240" s="137">
        <v>5000000</v>
      </c>
      <c r="G240" s="138">
        <v>5000000</v>
      </c>
      <c r="H240" s="201"/>
    </row>
    <row r="241" spans="1:8" x14ac:dyDescent="0.2">
      <c r="A241" s="130">
        <v>23020163</v>
      </c>
      <c r="B241" s="140" t="s">
        <v>528</v>
      </c>
      <c r="C241" s="253"/>
      <c r="D241" s="133">
        <v>656011198</v>
      </c>
      <c r="E241" s="133">
        <v>180000000</v>
      </c>
      <c r="F241" s="133">
        <v>1306000000</v>
      </c>
      <c r="G241" s="134">
        <v>853400000</v>
      </c>
      <c r="H241" s="201"/>
    </row>
    <row r="242" spans="1:8" x14ac:dyDescent="0.2">
      <c r="A242" s="130">
        <v>23020164</v>
      </c>
      <c r="B242" s="140" t="s">
        <v>348</v>
      </c>
      <c r="C242" s="253"/>
      <c r="D242" s="186">
        <v>0</v>
      </c>
      <c r="E242" s="186">
        <v>0</v>
      </c>
      <c r="F242" s="154">
        <v>10000000</v>
      </c>
      <c r="G242" s="155">
        <v>16000000</v>
      </c>
      <c r="H242" s="201"/>
    </row>
    <row r="243" spans="1:8" x14ac:dyDescent="0.2">
      <c r="A243" s="130">
        <v>23020165</v>
      </c>
      <c r="B243" s="136" t="s">
        <v>376</v>
      </c>
      <c r="C243" s="252"/>
      <c r="D243" s="132">
        <v>0</v>
      </c>
      <c r="E243" s="132">
        <v>115000000</v>
      </c>
      <c r="F243" s="133">
        <v>257169493</v>
      </c>
      <c r="G243" s="210">
        <v>261432327</v>
      </c>
      <c r="H243" s="201"/>
    </row>
    <row r="244" spans="1:8" x14ac:dyDescent="0.2">
      <c r="A244" s="130">
        <v>23020166</v>
      </c>
      <c r="B244" s="136" t="s">
        <v>567</v>
      </c>
      <c r="C244" s="252"/>
      <c r="D244" s="132">
        <v>0</v>
      </c>
      <c r="E244" s="132">
        <v>0</v>
      </c>
      <c r="F244" s="132">
        <v>0</v>
      </c>
      <c r="G244" s="142">
        <v>0</v>
      </c>
      <c r="H244" s="201"/>
    </row>
    <row r="245" spans="1:8" x14ac:dyDescent="0.2">
      <c r="A245" s="130">
        <v>23020167</v>
      </c>
      <c r="B245" s="153" t="s">
        <v>572</v>
      </c>
      <c r="C245" s="262"/>
      <c r="D245" s="137">
        <v>0</v>
      </c>
      <c r="E245" s="137">
        <v>0</v>
      </c>
      <c r="F245" s="137">
        <v>0</v>
      </c>
      <c r="G245" s="138">
        <v>6000000</v>
      </c>
      <c r="H245" s="201"/>
    </row>
    <row r="246" spans="1:8" x14ac:dyDescent="0.2">
      <c r="A246" s="130">
        <v>23020168</v>
      </c>
      <c r="B246" s="140" t="s">
        <v>441</v>
      </c>
      <c r="C246" s="253"/>
      <c r="D246" s="154">
        <v>0</v>
      </c>
      <c r="E246" s="154">
        <v>39251500</v>
      </c>
      <c r="F246" s="154">
        <v>2000000000</v>
      </c>
      <c r="G246" s="155">
        <v>2000000000</v>
      </c>
      <c r="H246" s="201"/>
    </row>
    <row r="247" spans="1:8" x14ac:dyDescent="0.2">
      <c r="A247" s="130">
        <v>23020169</v>
      </c>
      <c r="B247" s="158" t="s">
        <v>447</v>
      </c>
      <c r="C247" s="267"/>
      <c r="D247" s="132">
        <v>0</v>
      </c>
      <c r="E247" s="132">
        <v>0</v>
      </c>
      <c r="F247" s="132">
        <v>0</v>
      </c>
      <c r="G247" s="142">
        <v>40000000</v>
      </c>
      <c r="H247" s="201"/>
    </row>
    <row r="248" spans="1:8" x14ac:dyDescent="0.2">
      <c r="A248" s="130">
        <v>23020170</v>
      </c>
      <c r="B248" s="158" t="s">
        <v>652</v>
      </c>
      <c r="C248" s="267"/>
      <c r="D248" s="154">
        <v>0</v>
      </c>
      <c r="E248" s="154">
        <v>0</v>
      </c>
      <c r="F248" s="154">
        <v>1029345000</v>
      </c>
      <c r="G248" s="155">
        <v>1029345000</v>
      </c>
      <c r="H248" s="201"/>
    </row>
    <row r="249" spans="1:8" x14ac:dyDescent="0.2">
      <c r="A249" s="130"/>
      <c r="B249" s="236"/>
      <c r="C249" s="263"/>
      <c r="D249" s="230">
        <f>SUM(D239:D248)</f>
        <v>656011198</v>
      </c>
      <c r="E249" s="230">
        <f t="shared" ref="E249:G249" si="47">SUM(E239:E248)</f>
        <v>334251500</v>
      </c>
      <c r="F249" s="230">
        <f t="shared" si="47"/>
        <v>4614514493</v>
      </c>
      <c r="G249" s="230">
        <f t="shared" si="47"/>
        <v>4216177327</v>
      </c>
      <c r="H249" s="201"/>
    </row>
    <row r="250" spans="1:8" x14ac:dyDescent="0.2">
      <c r="A250" s="130">
        <v>23020300</v>
      </c>
      <c r="B250" s="153" t="s">
        <v>449</v>
      </c>
      <c r="C250" s="262"/>
      <c r="D250" s="173">
        <v>0</v>
      </c>
      <c r="E250" s="173">
        <v>0</v>
      </c>
      <c r="F250" s="173">
        <v>30112975</v>
      </c>
      <c r="G250" s="211">
        <v>30112975</v>
      </c>
      <c r="H250" s="201"/>
    </row>
    <row r="251" spans="1:8" x14ac:dyDescent="0.2">
      <c r="A251" s="130">
        <v>23020300</v>
      </c>
      <c r="B251" s="136" t="s">
        <v>449</v>
      </c>
      <c r="C251" s="252"/>
      <c r="D251" s="137">
        <v>0</v>
      </c>
      <c r="E251" s="137">
        <v>0</v>
      </c>
      <c r="F251" s="137">
        <v>0</v>
      </c>
      <c r="G251" s="138">
        <v>3898229</v>
      </c>
      <c r="H251" s="201"/>
    </row>
    <row r="252" spans="1:8" x14ac:dyDescent="0.2">
      <c r="A252" s="130">
        <v>23020300</v>
      </c>
      <c r="B252" s="131" t="s">
        <v>445</v>
      </c>
      <c r="C252" s="251"/>
      <c r="D252" s="137">
        <v>0</v>
      </c>
      <c r="E252" s="137">
        <v>281900576</v>
      </c>
      <c r="F252" s="137">
        <v>398672125</v>
      </c>
      <c r="G252" s="138">
        <v>412464542</v>
      </c>
      <c r="H252" s="201"/>
    </row>
    <row r="253" spans="1:8" x14ac:dyDescent="0.2">
      <c r="A253" s="130">
        <v>23020300</v>
      </c>
      <c r="B253" s="146" t="s">
        <v>445</v>
      </c>
      <c r="C253" s="257"/>
      <c r="D253" s="137">
        <v>2222959753</v>
      </c>
      <c r="E253" s="137">
        <v>1537170718</v>
      </c>
      <c r="F253" s="179">
        <v>4806473348</v>
      </c>
      <c r="G253" s="212">
        <v>1400000000</v>
      </c>
      <c r="H253" s="201"/>
    </row>
    <row r="254" spans="1:8" x14ac:dyDescent="0.2">
      <c r="A254" s="130">
        <v>23020300</v>
      </c>
      <c r="B254" s="126" t="s">
        <v>445</v>
      </c>
      <c r="C254" s="278"/>
      <c r="D254" s="137"/>
      <c r="E254" s="137">
        <v>0</v>
      </c>
      <c r="F254" s="137">
        <v>553807</v>
      </c>
      <c r="G254" s="138">
        <v>2900000</v>
      </c>
      <c r="H254" s="201"/>
    </row>
    <row r="255" spans="1:8" x14ac:dyDescent="0.2">
      <c r="A255" s="185">
        <v>23020300</v>
      </c>
      <c r="B255" s="153" t="s">
        <v>445</v>
      </c>
      <c r="C255" s="262"/>
      <c r="D255" s="154">
        <v>0</v>
      </c>
      <c r="E255" s="154">
        <v>0</v>
      </c>
      <c r="F255" s="154">
        <v>1056509</v>
      </c>
      <c r="G255" s="155">
        <v>0</v>
      </c>
      <c r="H255" s="201"/>
    </row>
    <row r="256" spans="1:8" x14ac:dyDescent="0.2">
      <c r="A256" s="130">
        <v>23020300</v>
      </c>
      <c r="B256" s="153" t="s">
        <v>445</v>
      </c>
      <c r="C256" s="262"/>
      <c r="D256" s="133">
        <v>0</v>
      </c>
      <c r="E256" s="133">
        <v>5000000</v>
      </c>
      <c r="F256" s="133">
        <v>0</v>
      </c>
      <c r="G256" s="134">
        <v>208947451</v>
      </c>
      <c r="H256" s="201"/>
    </row>
    <row r="257" spans="1:8" x14ac:dyDescent="0.2">
      <c r="A257" s="130">
        <v>23020300</v>
      </c>
      <c r="B257" s="153" t="s">
        <v>445</v>
      </c>
      <c r="C257" s="262"/>
      <c r="D257" s="132">
        <v>0</v>
      </c>
      <c r="E257" s="132">
        <v>15740000</v>
      </c>
      <c r="F257" s="133">
        <v>37917528</v>
      </c>
      <c r="G257" s="134">
        <v>61782510</v>
      </c>
      <c r="H257" s="201"/>
    </row>
    <row r="258" spans="1:8" x14ac:dyDescent="0.2">
      <c r="A258" s="130">
        <v>23020300</v>
      </c>
      <c r="B258" s="153" t="s">
        <v>445</v>
      </c>
      <c r="C258" s="262"/>
      <c r="D258" s="132">
        <v>0</v>
      </c>
      <c r="E258" s="132">
        <v>334142517</v>
      </c>
      <c r="F258" s="133">
        <v>410000000</v>
      </c>
      <c r="G258" s="134">
        <v>193003874</v>
      </c>
      <c r="H258" s="201"/>
    </row>
    <row r="259" spans="1:8" x14ac:dyDescent="0.2">
      <c r="A259" s="130"/>
      <c r="B259" s="236"/>
      <c r="C259" s="263"/>
      <c r="D259" s="228">
        <f>SUM(D250:D258)</f>
        <v>2222959753</v>
      </c>
      <c r="E259" s="228">
        <f t="shared" ref="E259:G259" si="48">SUM(E250:E258)</f>
        <v>2173953811</v>
      </c>
      <c r="F259" s="228">
        <f t="shared" si="48"/>
        <v>5684786292</v>
      </c>
      <c r="G259" s="228">
        <f t="shared" si="48"/>
        <v>2313109581</v>
      </c>
      <c r="H259" s="201"/>
    </row>
    <row r="260" spans="1:8" ht="12.75" x14ac:dyDescent="0.2">
      <c r="A260" s="130"/>
      <c r="B260" s="136" t="s">
        <v>669</v>
      </c>
      <c r="C260" s="252"/>
      <c r="D260" s="243">
        <f>SUM(D259,D249,D238,D235,D215,D212,D210,D207,D205,D201,D193,D190,D186,D182,D179,D177,D175,D173,D170,D167,D164,D159)</f>
        <v>9012406576.4799995</v>
      </c>
      <c r="E260" s="243">
        <f t="shared" ref="E260:G260" si="49">SUM(E259,E249,E238,E235,E215,E212,E210,E207,E205,E201,E193,E190,E186,E182,E179,E177,E175,E173,E170,E167,E164,E159)</f>
        <v>3889804935</v>
      </c>
      <c r="F260" s="243">
        <f t="shared" si="49"/>
        <v>22944269143</v>
      </c>
      <c r="G260" s="243">
        <f t="shared" si="49"/>
        <v>16823695279</v>
      </c>
      <c r="H260" s="201"/>
    </row>
    <row r="261" spans="1:8" ht="12.75" x14ac:dyDescent="0.2">
      <c r="A261" s="130"/>
      <c r="B261" s="222" t="s">
        <v>688</v>
      </c>
      <c r="C261" s="283"/>
      <c r="D261" s="225"/>
      <c r="E261" s="225"/>
      <c r="F261" s="225"/>
      <c r="G261" s="226"/>
      <c r="H261" s="201"/>
    </row>
    <row r="262" spans="1:8" x14ac:dyDescent="0.2">
      <c r="A262" s="130">
        <v>23030101</v>
      </c>
      <c r="B262" s="136" t="s">
        <v>157</v>
      </c>
      <c r="C262" s="252"/>
      <c r="D262" s="137">
        <v>2141250</v>
      </c>
      <c r="E262" s="137">
        <v>49922515</v>
      </c>
      <c r="F262" s="137">
        <v>50000000</v>
      </c>
      <c r="G262" s="138">
        <v>100000000</v>
      </c>
      <c r="H262" s="201"/>
    </row>
    <row r="263" spans="1:8" x14ac:dyDescent="0.2">
      <c r="A263" s="130">
        <v>23030101</v>
      </c>
      <c r="B263" s="158" t="s">
        <v>555</v>
      </c>
      <c r="C263" s="267"/>
      <c r="D263" s="132">
        <v>14344070</v>
      </c>
      <c r="E263" s="132">
        <v>0</v>
      </c>
      <c r="F263" s="132">
        <v>6157656</v>
      </c>
      <c r="G263" s="144">
        <v>12000000</v>
      </c>
      <c r="H263" s="201"/>
    </row>
    <row r="264" spans="1:8" x14ac:dyDescent="0.2">
      <c r="A264" s="130">
        <v>23030101</v>
      </c>
      <c r="B264" s="136" t="s">
        <v>411</v>
      </c>
      <c r="C264" s="252"/>
      <c r="D264" s="137">
        <v>0</v>
      </c>
      <c r="E264" s="137">
        <v>520000</v>
      </c>
      <c r="F264" s="137">
        <v>1248000</v>
      </c>
      <c r="G264" s="138">
        <v>10000000</v>
      </c>
      <c r="H264" s="201"/>
    </row>
    <row r="265" spans="1:8" x14ac:dyDescent="0.2">
      <c r="A265" s="130">
        <v>23030101</v>
      </c>
      <c r="B265" s="145" t="s">
        <v>419</v>
      </c>
      <c r="C265" s="255"/>
      <c r="D265" s="132">
        <v>0</v>
      </c>
      <c r="E265" s="132">
        <v>0</v>
      </c>
      <c r="F265" s="133">
        <v>0</v>
      </c>
      <c r="G265" s="144">
        <v>1000000</v>
      </c>
      <c r="H265" s="201"/>
    </row>
    <row r="266" spans="1:8" x14ac:dyDescent="0.2">
      <c r="A266" s="130">
        <v>23030101</v>
      </c>
      <c r="B266" s="145" t="s">
        <v>419</v>
      </c>
      <c r="C266" s="255"/>
      <c r="D266" s="132">
        <v>0</v>
      </c>
      <c r="E266" s="132">
        <v>0</v>
      </c>
      <c r="F266" s="133">
        <v>1250000</v>
      </c>
      <c r="G266" s="144">
        <v>0</v>
      </c>
      <c r="H266" s="201"/>
    </row>
    <row r="267" spans="1:8" x14ac:dyDescent="0.2">
      <c r="A267" s="130">
        <v>23030101</v>
      </c>
      <c r="B267" s="136" t="s">
        <v>420</v>
      </c>
      <c r="C267" s="252"/>
      <c r="D267" s="133">
        <v>0</v>
      </c>
      <c r="E267" s="133">
        <v>0</v>
      </c>
      <c r="F267" s="133">
        <v>0</v>
      </c>
      <c r="G267" s="134">
        <v>25373000</v>
      </c>
      <c r="H267" s="201"/>
    </row>
    <row r="268" spans="1:8" x14ac:dyDescent="0.2">
      <c r="A268" s="130">
        <v>23030101</v>
      </c>
      <c r="B268" s="131" t="s">
        <v>421</v>
      </c>
      <c r="C268" s="251"/>
      <c r="D268" s="132">
        <v>0</v>
      </c>
      <c r="E268" s="132">
        <v>0</v>
      </c>
      <c r="F268" s="133">
        <v>15000000</v>
      </c>
      <c r="G268" s="210">
        <v>15000000</v>
      </c>
      <c r="H268" s="201"/>
    </row>
    <row r="269" spans="1:8" x14ac:dyDescent="0.2">
      <c r="A269" s="130"/>
      <c r="B269" s="236"/>
      <c r="C269" s="263"/>
      <c r="D269" s="228">
        <f>SUM(D262:D268)</f>
        <v>16485320</v>
      </c>
      <c r="E269" s="228">
        <f t="shared" ref="E269:G269" si="50">SUM(E262:E268)</f>
        <v>50442515</v>
      </c>
      <c r="F269" s="228">
        <f t="shared" si="50"/>
        <v>73655656</v>
      </c>
      <c r="G269" s="228">
        <f t="shared" si="50"/>
        <v>163373000</v>
      </c>
      <c r="H269" s="201"/>
    </row>
    <row r="270" spans="1:8" x14ac:dyDescent="0.2">
      <c r="A270" s="130">
        <v>23030102</v>
      </c>
      <c r="B270" s="157" t="s">
        <v>410</v>
      </c>
      <c r="C270" s="266"/>
      <c r="D270" s="132">
        <v>0</v>
      </c>
      <c r="E270" s="132">
        <v>0</v>
      </c>
      <c r="F270" s="133">
        <v>200000</v>
      </c>
      <c r="G270" s="134">
        <v>1200000</v>
      </c>
      <c r="H270" s="201"/>
    </row>
    <row r="271" spans="1:8" x14ac:dyDescent="0.2">
      <c r="A271" s="130"/>
      <c r="B271" s="240"/>
      <c r="C271" s="272"/>
      <c r="D271" s="228">
        <f>SUM(D270)</f>
        <v>0</v>
      </c>
      <c r="E271" s="228">
        <f t="shared" ref="E271:G271" si="51">SUM(E270)</f>
        <v>0</v>
      </c>
      <c r="F271" s="228">
        <f t="shared" si="51"/>
        <v>200000</v>
      </c>
      <c r="G271" s="228">
        <f t="shared" si="51"/>
        <v>1200000</v>
      </c>
      <c r="H271" s="201"/>
    </row>
    <row r="272" spans="1:8" x14ac:dyDescent="0.2">
      <c r="A272" s="130">
        <v>23030104</v>
      </c>
      <c r="B272" s="140" t="s">
        <v>417</v>
      </c>
      <c r="C272" s="253"/>
      <c r="D272" s="154">
        <v>100000000</v>
      </c>
      <c r="E272" s="154">
        <v>27452461</v>
      </c>
      <c r="F272" s="154">
        <v>300000000</v>
      </c>
      <c r="G272" s="155">
        <v>0</v>
      </c>
      <c r="H272" s="201"/>
    </row>
    <row r="273" spans="1:8" x14ac:dyDescent="0.2">
      <c r="A273" s="130"/>
      <c r="B273" s="234"/>
      <c r="C273" s="261"/>
      <c r="D273" s="230">
        <f>SUM(D272)</f>
        <v>100000000</v>
      </c>
      <c r="E273" s="230">
        <f t="shared" ref="E273:G273" si="52">SUM(E272)</f>
        <v>27452461</v>
      </c>
      <c r="F273" s="230">
        <f t="shared" si="52"/>
        <v>300000000</v>
      </c>
      <c r="G273" s="230">
        <f t="shared" si="52"/>
        <v>0</v>
      </c>
      <c r="H273" s="201"/>
    </row>
    <row r="274" spans="1:8" x14ac:dyDescent="0.2">
      <c r="A274" s="130">
        <v>23030105</v>
      </c>
      <c r="B274" s="143" t="s">
        <v>545</v>
      </c>
      <c r="C274" s="254"/>
      <c r="D274" s="132">
        <v>0</v>
      </c>
      <c r="E274" s="132">
        <v>0</v>
      </c>
      <c r="F274" s="132">
        <v>12000000</v>
      </c>
      <c r="G274" s="142">
        <v>0</v>
      </c>
      <c r="H274" s="201"/>
    </row>
    <row r="275" spans="1:8" x14ac:dyDescent="0.2">
      <c r="A275" s="130">
        <v>23030105</v>
      </c>
      <c r="B275" s="136" t="s">
        <v>551</v>
      </c>
      <c r="C275" s="252"/>
      <c r="D275" s="154">
        <v>1621804794</v>
      </c>
      <c r="E275" s="154">
        <v>262923391</v>
      </c>
      <c r="F275" s="154">
        <v>791302106</v>
      </c>
      <c r="G275" s="155">
        <v>400000000</v>
      </c>
      <c r="H275" s="201"/>
    </row>
    <row r="276" spans="1:8" x14ac:dyDescent="0.2">
      <c r="A276" s="130"/>
      <c r="B276" s="234"/>
      <c r="C276" s="261"/>
      <c r="D276" s="230">
        <f>SUM(D274:D275)</f>
        <v>1621804794</v>
      </c>
      <c r="E276" s="230">
        <f t="shared" ref="E276:G276" si="53">SUM(E274:E275)</f>
        <v>262923391</v>
      </c>
      <c r="F276" s="230">
        <f t="shared" si="53"/>
        <v>803302106</v>
      </c>
      <c r="G276" s="230">
        <f t="shared" si="53"/>
        <v>400000000</v>
      </c>
      <c r="H276" s="201"/>
    </row>
    <row r="277" spans="1:8" x14ac:dyDescent="0.2">
      <c r="A277" s="130">
        <v>23030106</v>
      </c>
      <c r="B277" s="140" t="s">
        <v>550</v>
      </c>
      <c r="C277" s="253"/>
      <c r="D277" s="154">
        <v>151958528</v>
      </c>
      <c r="E277" s="154">
        <v>0</v>
      </c>
      <c r="F277" s="154">
        <v>2988881565</v>
      </c>
      <c r="G277" s="155">
        <v>3200000000</v>
      </c>
      <c r="H277" s="201"/>
    </row>
    <row r="278" spans="1:8" x14ac:dyDescent="0.2">
      <c r="A278" s="130">
        <v>23030107</v>
      </c>
      <c r="B278" s="136" t="s">
        <v>540</v>
      </c>
      <c r="C278" s="252"/>
      <c r="D278" s="137">
        <v>0</v>
      </c>
      <c r="E278" s="137">
        <v>0</v>
      </c>
      <c r="F278" s="137">
        <v>25000000</v>
      </c>
      <c r="G278" s="138">
        <v>25000000</v>
      </c>
      <c r="H278" s="201"/>
    </row>
    <row r="279" spans="1:8" x14ac:dyDescent="0.2">
      <c r="A279" s="130">
        <v>23030109</v>
      </c>
      <c r="B279" s="146" t="s">
        <v>412</v>
      </c>
      <c r="C279" s="257"/>
      <c r="D279" s="154">
        <v>0</v>
      </c>
      <c r="E279" s="154">
        <v>3449667</v>
      </c>
      <c r="F279" s="154">
        <v>11498891</v>
      </c>
      <c r="G279" s="155">
        <v>8049224</v>
      </c>
      <c r="H279" s="201"/>
    </row>
    <row r="280" spans="1:8" x14ac:dyDescent="0.2">
      <c r="A280" s="130">
        <v>23030110</v>
      </c>
      <c r="B280" s="140" t="s">
        <v>635</v>
      </c>
      <c r="C280" s="253"/>
      <c r="D280" s="141">
        <v>0</v>
      </c>
      <c r="E280" s="141">
        <v>0</v>
      </c>
      <c r="F280" s="141">
        <v>3000000</v>
      </c>
      <c r="G280" s="142">
        <v>11704000</v>
      </c>
      <c r="H280" s="201"/>
    </row>
    <row r="281" spans="1:8" x14ac:dyDescent="0.2">
      <c r="A281" s="130">
        <v>23030111</v>
      </c>
      <c r="B281" s="131" t="s">
        <v>549</v>
      </c>
      <c r="C281" s="251"/>
      <c r="D281" s="133">
        <v>5127969</v>
      </c>
      <c r="E281" s="133">
        <v>3111485</v>
      </c>
      <c r="F281" s="133">
        <v>445373500</v>
      </c>
      <c r="G281" s="134">
        <v>435373500</v>
      </c>
      <c r="H281" s="201"/>
    </row>
    <row r="282" spans="1:8" x14ac:dyDescent="0.2">
      <c r="A282" s="130">
        <v>23030113</v>
      </c>
      <c r="B282" s="146" t="s">
        <v>600</v>
      </c>
      <c r="C282" s="257"/>
      <c r="D282" s="132">
        <v>360000000</v>
      </c>
      <c r="E282" s="132">
        <v>270000000</v>
      </c>
      <c r="F282" s="132">
        <v>360000000</v>
      </c>
      <c r="G282" s="144">
        <v>360000000</v>
      </c>
      <c r="H282" s="201"/>
    </row>
    <row r="283" spans="1:8" x14ac:dyDescent="0.2">
      <c r="A283" s="130">
        <v>23030118</v>
      </c>
      <c r="B283" s="131" t="s">
        <v>597</v>
      </c>
      <c r="C283" s="251"/>
      <c r="D283" s="132">
        <v>0</v>
      </c>
      <c r="E283" s="132">
        <v>0</v>
      </c>
      <c r="F283" s="133">
        <v>0</v>
      </c>
      <c r="G283" s="134">
        <v>1500000</v>
      </c>
      <c r="H283" s="201"/>
    </row>
    <row r="284" spans="1:8" x14ac:dyDescent="0.2">
      <c r="A284" s="130"/>
      <c r="B284" s="236"/>
      <c r="C284" s="263"/>
      <c r="D284" s="228">
        <f>SUM(D277:D283)</f>
        <v>517086497</v>
      </c>
      <c r="E284" s="228">
        <f t="shared" ref="E284:G284" si="54">SUM(E277:E283)</f>
        <v>276561152</v>
      </c>
      <c r="F284" s="228">
        <f t="shared" si="54"/>
        <v>3833753956</v>
      </c>
      <c r="G284" s="228">
        <f t="shared" si="54"/>
        <v>4041626724</v>
      </c>
      <c r="H284" s="201"/>
    </row>
    <row r="285" spans="1:8" x14ac:dyDescent="0.2">
      <c r="A285" s="130">
        <v>23030121</v>
      </c>
      <c r="B285" s="157" t="s">
        <v>541</v>
      </c>
      <c r="C285" s="266"/>
      <c r="D285" s="154">
        <v>122179326</v>
      </c>
      <c r="E285" s="154">
        <v>10731105</v>
      </c>
      <c r="F285" s="154">
        <v>83500000</v>
      </c>
      <c r="G285" s="155">
        <v>84000000</v>
      </c>
      <c r="H285" s="201"/>
    </row>
    <row r="286" spans="1:8" x14ac:dyDescent="0.2">
      <c r="A286" s="130">
        <v>23030121</v>
      </c>
      <c r="B286" s="136" t="s">
        <v>632</v>
      </c>
      <c r="C286" s="252"/>
      <c r="D286" s="154">
        <v>0</v>
      </c>
      <c r="E286" s="154">
        <v>0</v>
      </c>
      <c r="F286" s="154">
        <v>11000000</v>
      </c>
      <c r="G286" s="155">
        <v>28800000</v>
      </c>
      <c r="H286" s="201"/>
    </row>
    <row r="287" spans="1:8" x14ac:dyDescent="0.2">
      <c r="A287" s="130">
        <v>23030121</v>
      </c>
      <c r="B287" s="136" t="s">
        <v>673</v>
      </c>
      <c r="C287" s="252"/>
      <c r="D287" s="137">
        <v>54786782</v>
      </c>
      <c r="E287" s="137">
        <v>43203819</v>
      </c>
      <c r="F287" s="137">
        <v>104543202</v>
      </c>
      <c r="G287" s="138">
        <v>50000000</v>
      </c>
      <c r="H287" s="201"/>
    </row>
    <row r="288" spans="1:8" x14ac:dyDescent="0.2">
      <c r="A288" s="130">
        <v>23030121</v>
      </c>
      <c r="B288" s="136" t="s">
        <v>546</v>
      </c>
      <c r="C288" s="252"/>
      <c r="D288" s="132">
        <v>0</v>
      </c>
      <c r="E288" s="132">
        <v>0</v>
      </c>
      <c r="F288" s="132">
        <v>5000000</v>
      </c>
      <c r="G288" s="144">
        <v>5000000</v>
      </c>
      <c r="H288" s="201"/>
    </row>
    <row r="289" spans="1:8" x14ac:dyDescent="0.2">
      <c r="A289" s="130">
        <v>23030121</v>
      </c>
      <c r="B289" s="136" t="s">
        <v>667</v>
      </c>
      <c r="C289" s="252"/>
      <c r="D289" s="133">
        <v>0</v>
      </c>
      <c r="E289" s="133">
        <v>0</v>
      </c>
      <c r="F289" s="133">
        <v>0</v>
      </c>
      <c r="G289" s="210">
        <v>100000000</v>
      </c>
      <c r="H289" s="201"/>
    </row>
    <row r="290" spans="1:8" ht="12" customHeight="1" x14ac:dyDescent="0.2">
      <c r="A290" s="130">
        <v>23030121</v>
      </c>
      <c r="B290" s="136" t="s">
        <v>418</v>
      </c>
      <c r="C290" s="252"/>
      <c r="D290" s="154">
        <v>0</v>
      </c>
      <c r="E290" s="154">
        <v>0</v>
      </c>
      <c r="F290" s="154">
        <v>0</v>
      </c>
      <c r="G290" s="155">
        <v>25000000</v>
      </c>
      <c r="H290" s="201"/>
    </row>
    <row r="291" spans="1:8" ht="11.25" customHeight="1" x14ac:dyDescent="0.2">
      <c r="A291" s="130">
        <v>23030121</v>
      </c>
      <c r="B291" s="136" t="s">
        <v>418</v>
      </c>
      <c r="C291" s="252"/>
      <c r="D291" s="154">
        <v>0</v>
      </c>
      <c r="E291" s="154">
        <v>0</v>
      </c>
      <c r="F291" s="154">
        <v>10000000</v>
      </c>
      <c r="G291" s="155">
        <v>0</v>
      </c>
      <c r="H291" s="201"/>
    </row>
    <row r="292" spans="1:8" x14ac:dyDescent="0.2">
      <c r="A292" s="130">
        <v>23030121</v>
      </c>
      <c r="B292" s="136" t="s">
        <v>636</v>
      </c>
      <c r="C292" s="252"/>
      <c r="D292" s="132">
        <v>0</v>
      </c>
      <c r="E292" s="132">
        <v>0</v>
      </c>
      <c r="F292" s="132">
        <v>0</v>
      </c>
      <c r="G292" s="144">
        <v>5000000</v>
      </c>
      <c r="H292" s="201"/>
    </row>
    <row r="293" spans="1:8" x14ac:dyDescent="0.2">
      <c r="A293" s="130">
        <v>23030121</v>
      </c>
      <c r="B293" s="189" t="s">
        <v>422</v>
      </c>
      <c r="C293" s="284"/>
      <c r="D293" s="132">
        <v>6433321</v>
      </c>
      <c r="E293" s="132">
        <v>0</v>
      </c>
      <c r="F293" s="133">
        <v>10000000</v>
      </c>
      <c r="G293" s="134">
        <v>5000000</v>
      </c>
      <c r="H293" s="201"/>
    </row>
    <row r="294" spans="1:8" x14ac:dyDescent="0.2">
      <c r="A294" s="130"/>
      <c r="B294" s="244"/>
      <c r="C294" s="285"/>
      <c r="D294" s="228">
        <f>SUM(D285:D293)</f>
        <v>183399429</v>
      </c>
      <c r="E294" s="228">
        <f t="shared" ref="E294:G294" si="55">SUM(E285:E293)</f>
        <v>53934924</v>
      </c>
      <c r="F294" s="228">
        <f t="shared" si="55"/>
        <v>224043202</v>
      </c>
      <c r="G294" s="228">
        <f t="shared" si="55"/>
        <v>302800000</v>
      </c>
      <c r="H294" s="201"/>
    </row>
    <row r="295" spans="1:8" x14ac:dyDescent="0.2">
      <c r="A295" s="130">
        <v>23030123</v>
      </c>
      <c r="B295" s="146" t="s">
        <v>569</v>
      </c>
      <c r="C295" s="257"/>
      <c r="D295" s="154">
        <v>0</v>
      </c>
      <c r="E295" s="154">
        <v>25216240</v>
      </c>
      <c r="F295" s="154">
        <v>34714749</v>
      </c>
      <c r="G295" s="155">
        <v>0</v>
      </c>
      <c r="H295" s="201"/>
    </row>
    <row r="296" spans="1:8" x14ac:dyDescent="0.2">
      <c r="A296" s="130">
        <v>23030129</v>
      </c>
      <c r="B296" s="131" t="s">
        <v>558</v>
      </c>
      <c r="C296" s="251"/>
      <c r="D296" s="137">
        <v>0</v>
      </c>
      <c r="E296" s="137">
        <v>0</v>
      </c>
      <c r="F296" s="137">
        <v>0</v>
      </c>
      <c r="G296" s="138">
        <v>100000000</v>
      </c>
      <c r="H296" s="201"/>
    </row>
    <row r="297" spans="1:8" x14ac:dyDescent="0.2">
      <c r="A297" s="130">
        <v>23030130</v>
      </c>
      <c r="B297" s="136" t="s">
        <v>542</v>
      </c>
      <c r="C297" s="252"/>
      <c r="D297" s="132">
        <v>0</v>
      </c>
      <c r="E297" s="132">
        <v>8426000</v>
      </c>
      <c r="F297" s="132">
        <v>37200000</v>
      </c>
      <c r="G297" s="144">
        <v>25663800</v>
      </c>
      <c r="H297" s="201"/>
    </row>
    <row r="298" spans="1:8" x14ac:dyDescent="0.2">
      <c r="A298" s="130">
        <v>23030131</v>
      </c>
      <c r="B298" s="136" t="s">
        <v>563</v>
      </c>
      <c r="C298" s="252"/>
      <c r="D298" s="132">
        <v>0</v>
      </c>
      <c r="E298" s="132">
        <v>4752185</v>
      </c>
      <c r="F298" s="133">
        <v>10752184</v>
      </c>
      <c r="G298" s="210">
        <v>10000000</v>
      </c>
      <c r="H298" s="201"/>
    </row>
    <row r="299" spans="1:8" x14ac:dyDescent="0.2">
      <c r="A299" s="130">
        <v>23030132</v>
      </c>
      <c r="B299" s="136" t="s">
        <v>543</v>
      </c>
      <c r="C299" s="252"/>
      <c r="D299" s="137">
        <v>0</v>
      </c>
      <c r="E299" s="137">
        <v>0</v>
      </c>
      <c r="F299" s="137">
        <v>10000000</v>
      </c>
      <c r="G299" s="138">
        <v>20000000</v>
      </c>
      <c r="H299" s="201"/>
    </row>
    <row r="300" spans="1:8" x14ac:dyDescent="0.2">
      <c r="A300" s="130">
        <v>23030133</v>
      </c>
      <c r="B300" s="136" t="s">
        <v>566</v>
      </c>
      <c r="C300" s="252"/>
      <c r="D300" s="137">
        <v>0</v>
      </c>
      <c r="E300" s="137">
        <v>0</v>
      </c>
      <c r="F300" s="137">
        <v>0</v>
      </c>
      <c r="G300" s="138">
        <v>10000000</v>
      </c>
      <c r="H300" s="201"/>
    </row>
    <row r="301" spans="1:8" x14ac:dyDescent="0.2">
      <c r="A301" s="130">
        <v>23030134</v>
      </c>
      <c r="B301" s="136" t="s">
        <v>544</v>
      </c>
      <c r="C301" s="252"/>
      <c r="D301" s="132">
        <v>0</v>
      </c>
      <c r="E301" s="132">
        <v>0</v>
      </c>
      <c r="F301" s="132">
        <v>2000000</v>
      </c>
      <c r="G301" s="144">
        <v>2000000</v>
      </c>
      <c r="H301" s="201"/>
    </row>
    <row r="302" spans="1:8" x14ac:dyDescent="0.2">
      <c r="A302" s="130">
        <v>23030135</v>
      </c>
      <c r="B302" s="136" t="s">
        <v>90</v>
      </c>
      <c r="C302" s="252"/>
      <c r="D302" s="132">
        <v>0</v>
      </c>
      <c r="E302" s="132">
        <v>0</v>
      </c>
      <c r="F302" s="133">
        <v>1000000</v>
      </c>
      <c r="G302" s="210">
        <v>0</v>
      </c>
      <c r="H302" s="201"/>
    </row>
    <row r="303" spans="1:8" x14ac:dyDescent="0.2">
      <c r="A303" s="130">
        <v>23030136</v>
      </c>
      <c r="B303" s="136" t="s">
        <v>91</v>
      </c>
      <c r="C303" s="252"/>
      <c r="D303" s="132">
        <v>1014000</v>
      </c>
      <c r="E303" s="132">
        <v>0</v>
      </c>
      <c r="F303" s="133">
        <v>0</v>
      </c>
      <c r="G303" s="134">
        <v>15000000</v>
      </c>
      <c r="H303" s="201"/>
    </row>
    <row r="304" spans="1:8" x14ac:dyDescent="0.2">
      <c r="A304" s="130">
        <v>23030137</v>
      </c>
      <c r="B304" s="136" t="s">
        <v>547</v>
      </c>
      <c r="C304" s="252"/>
      <c r="D304" s="188">
        <v>0</v>
      </c>
      <c r="E304" s="188">
        <v>1704000</v>
      </c>
      <c r="F304" s="188">
        <v>8500000</v>
      </c>
      <c r="G304" s="213">
        <v>22000000</v>
      </c>
      <c r="H304" s="201"/>
    </row>
    <row r="305" spans="1:8" x14ac:dyDescent="0.2">
      <c r="A305" s="130">
        <v>23030138</v>
      </c>
      <c r="B305" s="136" t="s">
        <v>580</v>
      </c>
      <c r="C305" s="252"/>
      <c r="D305" s="132">
        <v>0</v>
      </c>
      <c r="E305" s="132">
        <v>0</v>
      </c>
      <c r="F305" s="133">
        <v>0</v>
      </c>
      <c r="G305" s="134">
        <v>8000000</v>
      </c>
      <c r="H305" s="201"/>
    </row>
    <row r="306" spans="1:8" x14ac:dyDescent="0.2">
      <c r="A306" s="130">
        <v>23030139</v>
      </c>
      <c r="B306" s="153" t="s">
        <v>415</v>
      </c>
      <c r="C306" s="262"/>
      <c r="D306" s="132">
        <v>0</v>
      </c>
      <c r="E306" s="132">
        <v>0</v>
      </c>
      <c r="F306" s="133">
        <v>500000</v>
      </c>
      <c r="G306" s="144">
        <v>0</v>
      </c>
      <c r="H306" s="201"/>
    </row>
    <row r="307" spans="1:8" x14ac:dyDescent="0.2">
      <c r="A307" s="130">
        <v>23030140</v>
      </c>
      <c r="B307" s="131" t="s">
        <v>413</v>
      </c>
      <c r="C307" s="251"/>
      <c r="D307" s="132">
        <v>0</v>
      </c>
      <c r="E307" s="132">
        <v>1000000</v>
      </c>
      <c r="F307" s="133">
        <v>4100000</v>
      </c>
      <c r="G307" s="144">
        <v>5000000</v>
      </c>
      <c r="H307" s="201"/>
    </row>
    <row r="308" spans="1:8" x14ac:dyDescent="0.2">
      <c r="A308" s="130">
        <v>23030141</v>
      </c>
      <c r="B308" s="181" t="s">
        <v>414</v>
      </c>
      <c r="C308" s="281"/>
      <c r="D308" s="133">
        <v>0</v>
      </c>
      <c r="E308" s="133">
        <v>0</v>
      </c>
      <c r="F308" s="133">
        <v>1500000</v>
      </c>
      <c r="G308" s="134">
        <v>2000000</v>
      </c>
      <c r="H308" s="201"/>
    </row>
    <row r="309" spans="1:8" x14ac:dyDescent="0.2">
      <c r="A309" s="130">
        <v>23030142</v>
      </c>
      <c r="B309" s="153" t="s">
        <v>416</v>
      </c>
      <c r="C309" s="262"/>
      <c r="D309" s="133">
        <v>0</v>
      </c>
      <c r="E309" s="133">
        <v>0</v>
      </c>
      <c r="F309" s="133">
        <v>10000000</v>
      </c>
      <c r="G309" s="134">
        <v>10000000</v>
      </c>
      <c r="H309" s="201"/>
    </row>
    <row r="310" spans="1:8" x14ac:dyDescent="0.2">
      <c r="A310" s="130">
        <v>23030143</v>
      </c>
      <c r="B310" s="136" t="s">
        <v>548</v>
      </c>
      <c r="C310" s="252"/>
      <c r="D310" s="133">
        <v>18043864</v>
      </c>
      <c r="E310" s="133">
        <v>0</v>
      </c>
      <c r="F310" s="133">
        <v>18000000</v>
      </c>
      <c r="G310" s="134">
        <v>10000000</v>
      </c>
      <c r="H310" s="201"/>
    </row>
    <row r="311" spans="1:8" x14ac:dyDescent="0.2">
      <c r="A311" s="130">
        <v>23030144</v>
      </c>
      <c r="B311" s="136" t="s">
        <v>180</v>
      </c>
      <c r="C311" s="252"/>
      <c r="D311" s="133">
        <v>192321156</v>
      </c>
      <c r="E311" s="133">
        <v>0</v>
      </c>
      <c r="F311" s="133">
        <v>0</v>
      </c>
      <c r="G311" s="134">
        <v>269769325</v>
      </c>
      <c r="H311" s="201"/>
    </row>
    <row r="312" spans="1:8" x14ac:dyDescent="0.2">
      <c r="A312" s="130"/>
      <c r="B312" s="234"/>
      <c r="C312" s="261"/>
      <c r="D312" s="232">
        <f>SUM(D295:D311)</f>
        <v>211379020</v>
      </c>
      <c r="E312" s="232">
        <f t="shared" ref="E312:G312" si="56">SUM(E295:E311)</f>
        <v>41098425</v>
      </c>
      <c r="F312" s="232">
        <f t="shared" si="56"/>
        <v>138266933</v>
      </c>
      <c r="G312" s="232">
        <f t="shared" si="56"/>
        <v>509433125</v>
      </c>
      <c r="H312" s="201"/>
    </row>
    <row r="313" spans="1:8" x14ac:dyDescent="0.2">
      <c r="A313" s="130">
        <v>23030146</v>
      </c>
      <c r="B313" s="136" t="s">
        <v>108</v>
      </c>
      <c r="C313" s="252"/>
      <c r="D313" s="132">
        <v>0</v>
      </c>
      <c r="E313" s="154">
        <v>0</v>
      </c>
      <c r="F313" s="132">
        <v>0</v>
      </c>
      <c r="G313" s="144">
        <v>12500000</v>
      </c>
      <c r="H313" s="201"/>
    </row>
    <row r="314" spans="1:8" x14ac:dyDescent="0.2">
      <c r="A314" s="130">
        <v>23030146</v>
      </c>
      <c r="B314" s="136" t="s">
        <v>108</v>
      </c>
      <c r="C314" s="252"/>
      <c r="D314" s="132">
        <v>0</v>
      </c>
      <c r="E314" s="154">
        <v>0</v>
      </c>
      <c r="F314" s="132">
        <v>5000000</v>
      </c>
      <c r="G314" s="144">
        <v>0</v>
      </c>
      <c r="H314" s="201"/>
    </row>
    <row r="315" spans="1:8" x14ac:dyDescent="0.2">
      <c r="A315" s="130"/>
      <c r="B315" s="234"/>
      <c r="C315" s="261"/>
      <c r="D315" s="228">
        <f>SUM(D313:D314)</f>
        <v>0</v>
      </c>
      <c r="E315" s="228">
        <f t="shared" ref="E315:G315" si="57">SUM(E313:E314)</f>
        <v>0</v>
      </c>
      <c r="F315" s="228">
        <f t="shared" si="57"/>
        <v>5000000</v>
      </c>
      <c r="G315" s="228">
        <f t="shared" si="57"/>
        <v>12500000</v>
      </c>
      <c r="H315" s="201"/>
    </row>
    <row r="316" spans="1:8" x14ac:dyDescent="0.2">
      <c r="A316" s="130">
        <v>23030148</v>
      </c>
      <c r="B316" s="136" t="s">
        <v>380</v>
      </c>
      <c r="C316" s="252"/>
      <c r="D316" s="133">
        <v>81464679</v>
      </c>
      <c r="E316" s="133">
        <v>0</v>
      </c>
      <c r="F316" s="133">
        <v>0</v>
      </c>
      <c r="G316" s="134">
        <v>0</v>
      </c>
      <c r="H316" s="201"/>
    </row>
    <row r="317" spans="1:8" x14ac:dyDescent="0.2">
      <c r="A317" s="130">
        <v>23030149</v>
      </c>
      <c r="B317" s="131" t="s">
        <v>76</v>
      </c>
      <c r="C317" s="251"/>
      <c r="D317" s="132">
        <v>0</v>
      </c>
      <c r="E317" s="132">
        <v>0</v>
      </c>
      <c r="F317" s="133">
        <v>0</v>
      </c>
      <c r="G317" s="134">
        <v>500000</v>
      </c>
      <c r="H317" s="201"/>
    </row>
    <row r="318" spans="1:8" x14ac:dyDescent="0.2">
      <c r="A318" s="130">
        <v>23030151</v>
      </c>
      <c r="B318" s="136" t="s">
        <v>77</v>
      </c>
      <c r="C318" s="252"/>
      <c r="D318" s="132">
        <v>0</v>
      </c>
      <c r="E318" s="132">
        <v>0</v>
      </c>
      <c r="F318" s="133">
        <v>0</v>
      </c>
      <c r="G318" s="134">
        <v>2000000</v>
      </c>
      <c r="H318" s="201"/>
    </row>
    <row r="319" spans="1:8" x14ac:dyDescent="0.2">
      <c r="A319" s="130">
        <v>23030152</v>
      </c>
      <c r="B319" s="136" t="s">
        <v>633</v>
      </c>
      <c r="C319" s="252"/>
      <c r="D319" s="132">
        <v>0</v>
      </c>
      <c r="E319" s="132">
        <v>0</v>
      </c>
      <c r="F319" s="133">
        <v>1600000</v>
      </c>
      <c r="G319" s="134">
        <v>3200000</v>
      </c>
      <c r="H319" s="201"/>
    </row>
    <row r="320" spans="1:8" x14ac:dyDescent="0.2">
      <c r="A320" s="130">
        <v>23030153</v>
      </c>
      <c r="B320" s="136" t="s">
        <v>552</v>
      </c>
      <c r="C320" s="252"/>
      <c r="D320" s="200">
        <v>0</v>
      </c>
      <c r="E320" s="200">
        <v>0</v>
      </c>
      <c r="F320" s="200">
        <v>46000000</v>
      </c>
      <c r="G320" s="214">
        <v>25000000</v>
      </c>
      <c r="H320" s="201"/>
    </row>
    <row r="321" spans="1:8" x14ac:dyDescent="0.2">
      <c r="A321" s="130">
        <v>23030154</v>
      </c>
      <c r="B321" s="156" t="s">
        <v>163</v>
      </c>
      <c r="C321" s="264"/>
      <c r="D321" s="132">
        <v>0</v>
      </c>
      <c r="E321" s="132">
        <v>1000000</v>
      </c>
      <c r="F321" s="133">
        <v>10000000</v>
      </c>
      <c r="G321" s="134">
        <v>15000000</v>
      </c>
      <c r="H321" s="201"/>
    </row>
    <row r="322" spans="1:8" x14ac:dyDescent="0.2">
      <c r="A322" s="130">
        <v>23030155</v>
      </c>
      <c r="B322" s="190" t="s">
        <v>553</v>
      </c>
      <c r="C322" s="286"/>
      <c r="D322" s="132">
        <v>0</v>
      </c>
      <c r="E322" s="132">
        <v>0</v>
      </c>
      <c r="F322" s="133">
        <v>5000000</v>
      </c>
      <c r="G322" s="134">
        <v>5000000</v>
      </c>
      <c r="H322" s="201"/>
    </row>
    <row r="323" spans="1:8" x14ac:dyDescent="0.2">
      <c r="A323" s="130">
        <v>23030156</v>
      </c>
      <c r="B323" s="189" t="s">
        <v>166</v>
      </c>
      <c r="C323" s="284"/>
      <c r="D323" s="133">
        <v>7289950</v>
      </c>
      <c r="E323" s="133">
        <v>0</v>
      </c>
      <c r="F323" s="133">
        <v>0</v>
      </c>
      <c r="G323" s="210">
        <v>20000000</v>
      </c>
      <c r="H323" s="201"/>
    </row>
    <row r="324" spans="1:8" x14ac:dyDescent="0.2">
      <c r="A324" s="130">
        <v>23030158</v>
      </c>
      <c r="B324" s="136" t="s">
        <v>585</v>
      </c>
      <c r="C324" s="252"/>
      <c r="D324" s="132">
        <v>0</v>
      </c>
      <c r="E324" s="132">
        <v>0</v>
      </c>
      <c r="F324" s="132">
        <v>0</v>
      </c>
      <c r="G324" s="144">
        <v>30000000</v>
      </c>
      <c r="H324" s="201"/>
    </row>
    <row r="325" spans="1:8" x14ac:dyDescent="0.2">
      <c r="A325" s="130"/>
      <c r="B325" s="234"/>
      <c r="C325" s="261"/>
      <c r="D325" s="228">
        <f>SUM(D316:D324)</f>
        <v>88754629</v>
      </c>
      <c r="E325" s="228">
        <f t="shared" ref="E325:G325" si="58">SUM(E316:E324)</f>
        <v>1000000</v>
      </c>
      <c r="F325" s="228">
        <f t="shared" si="58"/>
        <v>62600000</v>
      </c>
      <c r="G325" s="228">
        <f t="shared" si="58"/>
        <v>100700000</v>
      </c>
      <c r="H325" s="201"/>
    </row>
    <row r="326" spans="1:8" ht="12.75" x14ac:dyDescent="0.2">
      <c r="A326" s="191"/>
      <c r="B326" s="136" t="s">
        <v>669</v>
      </c>
      <c r="C326" s="252"/>
      <c r="D326" s="245">
        <f>SUM(D325,D315,D312,D294,D284,D276,D273,D271,D269)</f>
        <v>2738909689</v>
      </c>
      <c r="E326" s="245">
        <f t="shared" ref="E326:G326" si="59">SUM(E325,E315,E312,E294,E284,E276,E273,E271,E269)</f>
        <v>713412868</v>
      </c>
      <c r="F326" s="245">
        <f t="shared" si="59"/>
        <v>5440821853</v>
      </c>
      <c r="G326" s="245">
        <f t="shared" si="59"/>
        <v>5531632849</v>
      </c>
      <c r="H326" s="201"/>
    </row>
    <row r="327" spans="1:8" ht="12.75" x14ac:dyDescent="0.2">
      <c r="A327" s="191"/>
      <c r="B327" s="222" t="s">
        <v>94</v>
      </c>
      <c r="C327" s="283"/>
      <c r="D327" s="223"/>
      <c r="E327" s="223"/>
      <c r="F327" s="223"/>
      <c r="G327" s="224"/>
      <c r="H327" s="201"/>
    </row>
    <row r="328" spans="1:8" x14ac:dyDescent="0.2">
      <c r="A328" s="191">
        <v>23040101</v>
      </c>
      <c r="B328" s="145" t="s">
        <v>423</v>
      </c>
      <c r="C328" s="255"/>
      <c r="D328" s="133">
        <v>0</v>
      </c>
      <c r="E328" s="133">
        <v>0</v>
      </c>
      <c r="F328" s="133">
        <v>0</v>
      </c>
      <c r="G328" s="134">
        <v>2000000</v>
      </c>
      <c r="H328" s="201"/>
    </row>
    <row r="329" spans="1:8" x14ac:dyDescent="0.2">
      <c r="A329" s="130">
        <v>23040102</v>
      </c>
      <c r="B329" s="192" t="s">
        <v>424</v>
      </c>
      <c r="C329" s="287"/>
      <c r="D329" s="141">
        <v>49041929</v>
      </c>
      <c r="E329" s="141">
        <v>0</v>
      </c>
      <c r="F329" s="186">
        <v>0</v>
      </c>
      <c r="G329" s="210">
        <v>40000000</v>
      </c>
      <c r="H329" s="201"/>
    </row>
    <row r="330" spans="1:8" x14ac:dyDescent="0.2">
      <c r="A330" s="130">
        <v>23040104</v>
      </c>
      <c r="B330" s="145" t="s">
        <v>425</v>
      </c>
      <c r="C330" s="255"/>
      <c r="D330" s="132">
        <v>16757820</v>
      </c>
      <c r="E330" s="132">
        <v>16179375</v>
      </c>
      <c r="F330" s="133">
        <v>50000000</v>
      </c>
      <c r="G330" s="134">
        <v>44491343</v>
      </c>
      <c r="H330" s="201"/>
    </row>
    <row r="331" spans="1:8" x14ac:dyDescent="0.2">
      <c r="A331" s="130">
        <v>23040106</v>
      </c>
      <c r="B331" s="145" t="s">
        <v>6</v>
      </c>
      <c r="C331" s="255"/>
      <c r="D331" s="132">
        <v>0</v>
      </c>
      <c r="E331" s="132">
        <v>0</v>
      </c>
      <c r="F331" s="133">
        <v>1600000</v>
      </c>
      <c r="G331" s="134">
        <v>1600000</v>
      </c>
      <c r="H331" s="201"/>
    </row>
    <row r="332" spans="1:8" x14ac:dyDescent="0.2">
      <c r="A332" s="130">
        <v>23040107</v>
      </c>
      <c r="B332" s="136" t="s">
        <v>89</v>
      </c>
      <c r="C332" s="252"/>
      <c r="D332" s="132">
        <v>1192000</v>
      </c>
      <c r="E332" s="132">
        <v>0</v>
      </c>
      <c r="F332" s="133">
        <v>2000000</v>
      </c>
      <c r="G332" s="134">
        <v>0</v>
      </c>
      <c r="H332" s="201"/>
    </row>
    <row r="333" spans="1:8" x14ac:dyDescent="0.2">
      <c r="A333" s="130">
        <v>23040108</v>
      </c>
      <c r="B333" s="136" t="s">
        <v>378</v>
      </c>
      <c r="C333" s="252"/>
      <c r="D333" s="132">
        <v>0</v>
      </c>
      <c r="E333" s="132">
        <v>0</v>
      </c>
      <c r="F333" s="132">
        <v>4750000</v>
      </c>
      <c r="G333" s="144">
        <v>0</v>
      </c>
      <c r="H333" s="201"/>
    </row>
    <row r="334" spans="1:8" x14ac:dyDescent="0.2">
      <c r="A334" s="130">
        <v>23040109</v>
      </c>
      <c r="B334" s="136" t="s">
        <v>97</v>
      </c>
      <c r="C334" s="252"/>
      <c r="D334" s="132">
        <v>0</v>
      </c>
      <c r="E334" s="132">
        <v>0</v>
      </c>
      <c r="F334" s="133">
        <v>5000000</v>
      </c>
      <c r="G334" s="134">
        <v>0</v>
      </c>
      <c r="H334" s="201"/>
    </row>
    <row r="335" spans="1:8" x14ac:dyDescent="0.2">
      <c r="A335" s="130">
        <v>23040110</v>
      </c>
      <c r="B335" s="136" t="s">
        <v>98</v>
      </c>
      <c r="C335" s="252"/>
      <c r="D335" s="132">
        <v>0</v>
      </c>
      <c r="E335" s="132">
        <v>1000000</v>
      </c>
      <c r="F335" s="133">
        <v>3000000</v>
      </c>
      <c r="G335" s="134">
        <v>3000000</v>
      </c>
      <c r="H335" s="201"/>
    </row>
    <row r="336" spans="1:8" x14ac:dyDescent="0.2">
      <c r="A336" s="130">
        <v>23040111</v>
      </c>
      <c r="B336" s="136" t="s">
        <v>101</v>
      </c>
      <c r="C336" s="252"/>
      <c r="D336" s="132">
        <v>4000000</v>
      </c>
      <c r="E336" s="132">
        <v>0</v>
      </c>
      <c r="F336" s="133">
        <v>20000000</v>
      </c>
      <c r="G336" s="134">
        <v>0</v>
      </c>
      <c r="H336" s="201"/>
    </row>
    <row r="337" spans="1:8" x14ac:dyDescent="0.2">
      <c r="A337" s="130">
        <v>23040112</v>
      </c>
      <c r="B337" s="143" t="s">
        <v>2</v>
      </c>
      <c r="C337" s="254"/>
      <c r="D337" s="154">
        <v>0</v>
      </c>
      <c r="E337" s="154">
        <v>0</v>
      </c>
      <c r="F337" s="154">
        <v>23000000</v>
      </c>
      <c r="G337" s="155">
        <v>23000000</v>
      </c>
      <c r="H337" s="201"/>
    </row>
    <row r="338" spans="1:8" x14ac:dyDescent="0.2">
      <c r="A338" s="185">
        <v>23040113</v>
      </c>
      <c r="B338" s="136" t="s">
        <v>379</v>
      </c>
      <c r="C338" s="252"/>
      <c r="D338" s="132">
        <v>0</v>
      </c>
      <c r="E338" s="132">
        <v>0</v>
      </c>
      <c r="F338" s="133">
        <v>4500000</v>
      </c>
      <c r="G338" s="210">
        <v>0</v>
      </c>
      <c r="H338" s="201"/>
    </row>
    <row r="339" spans="1:8" x14ac:dyDescent="0.2">
      <c r="A339" s="185">
        <v>23040114</v>
      </c>
      <c r="B339" s="136" t="s">
        <v>3</v>
      </c>
      <c r="C339" s="252"/>
      <c r="D339" s="132">
        <v>0</v>
      </c>
      <c r="E339" s="132">
        <v>330000</v>
      </c>
      <c r="F339" s="133">
        <v>127113104</v>
      </c>
      <c r="G339" s="210">
        <v>100000000</v>
      </c>
      <c r="H339" s="201"/>
    </row>
    <row r="340" spans="1:8" x14ac:dyDescent="0.2">
      <c r="A340" s="185">
        <v>23040115</v>
      </c>
      <c r="B340" s="136" t="s">
        <v>49</v>
      </c>
      <c r="C340" s="252"/>
      <c r="D340" s="132">
        <v>0</v>
      </c>
      <c r="E340" s="132">
        <v>0</v>
      </c>
      <c r="F340" s="133">
        <v>15000000</v>
      </c>
      <c r="G340" s="210">
        <v>15000000</v>
      </c>
      <c r="H340" s="201"/>
    </row>
    <row r="341" spans="1:8" s="172" customFormat="1" x14ac:dyDescent="0.2">
      <c r="A341" s="139">
        <v>23040116</v>
      </c>
      <c r="B341" s="140" t="s">
        <v>96</v>
      </c>
      <c r="C341" s="253"/>
      <c r="D341" s="141">
        <v>0</v>
      </c>
      <c r="E341" s="141">
        <v>0</v>
      </c>
      <c r="F341" s="186">
        <v>7950000</v>
      </c>
      <c r="G341" s="210">
        <v>7000000</v>
      </c>
      <c r="H341" s="216"/>
    </row>
    <row r="342" spans="1:8" ht="12.75" x14ac:dyDescent="0.2">
      <c r="A342" s="201"/>
      <c r="B342" s="136" t="s">
        <v>669</v>
      </c>
      <c r="C342" s="136"/>
      <c r="D342" s="247">
        <f>SUM(D328:D341)</f>
        <v>70991749</v>
      </c>
      <c r="E342" s="247">
        <f t="shared" ref="E342:G342" si="60">SUM(E328:E341)</f>
        <v>17509375</v>
      </c>
      <c r="F342" s="247">
        <f t="shared" si="60"/>
        <v>263913104</v>
      </c>
      <c r="G342" s="247">
        <f t="shared" si="60"/>
        <v>236091343</v>
      </c>
      <c r="H342" s="201"/>
    </row>
    <row r="343" spans="1:8" ht="12.75" x14ac:dyDescent="0.2">
      <c r="A343" s="201"/>
      <c r="B343" s="222" t="s">
        <v>690</v>
      </c>
      <c r="C343" s="222"/>
      <c r="D343" s="246"/>
      <c r="E343" s="246"/>
      <c r="F343" s="246"/>
      <c r="G343" s="246"/>
      <c r="H343" s="201"/>
    </row>
    <row r="344" spans="1:8" x14ac:dyDescent="0.2">
      <c r="A344" s="130">
        <v>23050101</v>
      </c>
      <c r="B344" s="136" t="s">
        <v>428</v>
      </c>
      <c r="C344" s="252"/>
      <c r="D344" s="132">
        <v>3603063</v>
      </c>
      <c r="E344" s="132">
        <v>10557300</v>
      </c>
      <c r="F344" s="133">
        <v>30000000</v>
      </c>
      <c r="G344" s="134">
        <v>12000000</v>
      </c>
      <c r="H344" s="201"/>
    </row>
    <row r="345" spans="1:8" x14ac:dyDescent="0.2">
      <c r="A345" s="130">
        <v>23050101</v>
      </c>
      <c r="B345" s="146" t="s">
        <v>608</v>
      </c>
      <c r="C345" s="257"/>
      <c r="D345" s="132">
        <v>0</v>
      </c>
      <c r="E345" s="132">
        <v>0</v>
      </c>
      <c r="F345" s="133">
        <v>10000000</v>
      </c>
      <c r="G345" s="134">
        <v>0</v>
      </c>
      <c r="H345" s="201"/>
    </row>
    <row r="346" spans="1:8" x14ac:dyDescent="0.2">
      <c r="A346" s="130">
        <v>23050101</v>
      </c>
      <c r="B346" s="183" t="s">
        <v>429</v>
      </c>
      <c r="C346" s="282"/>
      <c r="D346" s="132">
        <v>0</v>
      </c>
      <c r="E346" s="132">
        <v>0</v>
      </c>
      <c r="F346" s="133">
        <v>5000000</v>
      </c>
      <c r="G346" s="144">
        <v>3000000</v>
      </c>
      <c r="H346" s="201"/>
    </row>
    <row r="347" spans="1:8" x14ac:dyDescent="0.2">
      <c r="A347" s="130">
        <v>23050101</v>
      </c>
      <c r="B347" s="140" t="s">
        <v>606</v>
      </c>
      <c r="C347" s="253"/>
      <c r="D347" s="154">
        <v>0</v>
      </c>
      <c r="E347" s="154">
        <v>56049110</v>
      </c>
      <c r="F347" s="154">
        <v>300151246</v>
      </c>
      <c r="G347" s="155">
        <v>180400000</v>
      </c>
      <c r="H347" s="201"/>
    </row>
    <row r="348" spans="1:8" x14ac:dyDescent="0.2">
      <c r="A348" s="130">
        <v>23050101</v>
      </c>
      <c r="B348" s="156" t="s">
        <v>607</v>
      </c>
      <c r="C348" s="264"/>
      <c r="D348" s="137">
        <v>0</v>
      </c>
      <c r="E348" s="137">
        <v>0</v>
      </c>
      <c r="F348" s="179">
        <v>10000000</v>
      </c>
      <c r="G348" s="208">
        <v>10000000</v>
      </c>
      <c r="H348" s="201"/>
    </row>
    <row r="349" spans="1:8" x14ac:dyDescent="0.2">
      <c r="A349" s="130">
        <v>23050101</v>
      </c>
      <c r="B349" s="136" t="s">
        <v>427</v>
      </c>
      <c r="C349" s="252"/>
      <c r="D349" s="132">
        <v>0</v>
      </c>
      <c r="E349" s="132">
        <v>0</v>
      </c>
      <c r="F349" s="133">
        <v>0</v>
      </c>
      <c r="G349" s="134">
        <v>2000000</v>
      </c>
      <c r="H349" s="201"/>
    </row>
    <row r="350" spans="1:8" x14ac:dyDescent="0.2">
      <c r="A350" s="130"/>
      <c r="B350" s="234"/>
      <c r="C350" s="261"/>
      <c r="D350" s="228">
        <f>SUM(D344:D349)</f>
        <v>3603063</v>
      </c>
      <c r="E350" s="228">
        <f t="shared" ref="E350:G350" si="61">SUM(E344:E349)</f>
        <v>66606410</v>
      </c>
      <c r="F350" s="228">
        <f t="shared" si="61"/>
        <v>355151246</v>
      </c>
      <c r="G350" s="228">
        <f t="shared" si="61"/>
        <v>207400000</v>
      </c>
      <c r="H350" s="201"/>
    </row>
    <row r="351" spans="1:8" x14ac:dyDescent="0.2">
      <c r="A351" s="130">
        <v>23050102</v>
      </c>
      <c r="B351" s="140" t="s">
        <v>604</v>
      </c>
      <c r="C351" s="253"/>
      <c r="D351" s="154">
        <v>0</v>
      </c>
      <c r="E351" s="154">
        <v>0</v>
      </c>
      <c r="F351" s="154">
        <v>0</v>
      </c>
      <c r="G351" s="155">
        <v>11000000</v>
      </c>
      <c r="H351" s="201"/>
    </row>
    <row r="352" spans="1:8" x14ac:dyDescent="0.2">
      <c r="A352" s="130">
        <v>23050102</v>
      </c>
      <c r="B352" s="140" t="s">
        <v>604</v>
      </c>
      <c r="C352" s="253"/>
      <c r="D352" s="154">
        <v>4150000</v>
      </c>
      <c r="E352" s="154">
        <v>0</v>
      </c>
      <c r="F352" s="154">
        <v>4000000</v>
      </c>
      <c r="G352" s="155">
        <v>19000000</v>
      </c>
      <c r="H352" s="201"/>
    </row>
    <row r="353" spans="1:8" x14ac:dyDescent="0.2">
      <c r="A353" s="130">
        <v>23050102</v>
      </c>
      <c r="B353" s="131" t="s">
        <v>674</v>
      </c>
      <c r="C353" s="251"/>
      <c r="D353" s="133">
        <v>0</v>
      </c>
      <c r="E353" s="133">
        <v>0</v>
      </c>
      <c r="F353" s="133">
        <v>3000000</v>
      </c>
      <c r="G353" s="134">
        <v>10000000</v>
      </c>
      <c r="H353" s="201"/>
    </row>
    <row r="354" spans="1:8" x14ac:dyDescent="0.2">
      <c r="A354" s="130">
        <v>23050102</v>
      </c>
      <c r="B354" s="136" t="s">
        <v>609</v>
      </c>
      <c r="C354" s="252"/>
      <c r="D354" s="132">
        <v>2395000</v>
      </c>
      <c r="E354" s="132">
        <v>0</v>
      </c>
      <c r="F354" s="132">
        <v>5000000</v>
      </c>
      <c r="G354" s="144">
        <v>5000000</v>
      </c>
      <c r="H354" s="201"/>
    </row>
    <row r="355" spans="1:8" x14ac:dyDescent="0.2">
      <c r="A355" s="130">
        <v>23050102</v>
      </c>
      <c r="B355" s="140" t="s">
        <v>604</v>
      </c>
      <c r="C355" s="253"/>
      <c r="D355" s="141">
        <v>0</v>
      </c>
      <c r="E355" s="141">
        <v>15403625</v>
      </c>
      <c r="F355" s="141">
        <v>198844174</v>
      </c>
      <c r="G355" s="142">
        <v>266651117</v>
      </c>
      <c r="H355" s="201"/>
    </row>
    <row r="356" spans="1:8" x14ac:dyDescent="0.2">
      <c r="A356" s="130">
        <v>23050102</v>
      </c>
      <c r="B356" s="136" t="s">
        <v>604</v>
      </c>
      <c r="C356" s="252"/>
      <c r="D356" s="154">
        <v>0</v>
      </c>
      <c r="E356" s="154">
        <v>0</v>
      </c>
      <c r="F356" s="154">
        <v>6000000</v>
      </c>
      <c r="G356" s="155">
        <v>0</v>
      </c>
      <c r="H356" s="201"/>
    </row>
    <row r="357" spans="1:8" x14ac:dyDescent="0.2">
      <c r="A357" s="148">
        <v>23050102</v>
      </c>
      <c r="B357" s="140" t="s">
        <v>576</v>
      </c>
      <c r="C357" s="253"/>
      <c r="D357" s="141">
        <v>9052660</v>
      </c>
      <c r="E357" s="141">
        <v>0</v>
      </c>
      <c r="F357" s="186">
        <v>40000000</v>
      </c>
      <c r="G357" s="210">
        <v>40000000</v>
      </c>
      <c r="H357" s="201"/>
    </row>
    <row r="358" spans="1:8" x14ac:dyDescent="0.2">
      <c r="A358" s="130">
        <v>23050102</v>
      </c>
      <c r="B358" s="136" t="s">
        <v>434</v>
      </c>
      <c r="C358" s="252"/>
      <c r="D358" s="133">
        <v>0</v>
      </c>
      <c r="E358" s="133">
        <v>0</v>
      </c>
      <c r="F358" s="133">
        <v>0</v>
      </c>
      <c r="G358" s="134">
        <v>0</v>
      </c>
      <c r="H358" s="201"/>
    </row>
    <row r="359" spans="1:8" x14ac:dyDescent="0.2">
      <c r="A359" s="148">
        <v>23050102</v>
      </c>
      <c r="B359" s="140" t="s">
        <v>604</v>
      </c>
      <c r="C359" s="253"/>
      <c r="D359" s="154">
        <v>0</v>
      </c>
      <c r="E359" s="154">
        <v>0</v>
      </c>
      <c r="F359" s="154">
        <v>0</v>
      </c>
      <c r="G359" s="155">
        <v>22500000</v>
      </c>
      <c r="H359" s="201"/>
    </row>
    <row r="360" spans="1:8" x14ac:dyDescent="0.2">
      <c r="A360" s="148">
        <v>23050102</v>
      </c>
      <c r="B360" s="140" t="s">
        <v>604</v>
      </c>
      <c r="C360" s="253"/>
      <c r="D360" s="154">
        <v>0</v>
      </c>
      <c r="E360" s="154">
        <v>0</v>
      </c>
      <c r="F360" s="154">
        <v>8000000</v>
      </c>
      <c r="G360" s="155">
        <v>0</v>
      </c>
      <c r="H360" s="201"/>
    </row>
    <row r="361" spans="1:8" x14ac:dyDescent="0.2">
      <c r="A361" s="191">
        <v>23050102</v>
      </c>
      <c r="B361" s="145" t="s">
        <v>435</v>
      </c>
      <c r="C361" s="255"/>
      <c r="D361" s="132">
        <v>0</v>
      </c>
      <c r="E361" s="132">
        <v>0</v>
      </c>
      <c r="F361" s="133">
        <v>2000000</v>
      </c>
      <c r="G361" s="134">
        <v>0</v>
      </c>
      <c r="H361" s="201"/>
    </row>
    <row r="362" spans="1:8" ht="21.75" customHeight="1" x14ac:dyDescent="0.2">
      <c r="A362" s="130">
        <v>23050102</v>
      </c>
      <c r="B362" s="136" t="s">
        <v>610</v>
      </c>
      <c r="C362" s="252"/>
      <c r="D362" s="132">
        <v>0</v>
      </c>
      <c r="E362" s="132">
        <v>0</v>
      </c>
      <c r="F362" s="133">
        <v>3000000</v>
      </c>
      <c r="G362" s="134">
        <v>3000000</v>
      </c>
      <c r="H362" s="201"/>
    </row>
    <row r="363" spans="1:8" x14ac:dyDescent="0.2">
      <c r="A363" s="130">
        <v>23050102</v>
      </c>
      <c r="B363" s="136" t="s">
        <v>436</v>
      </c>
      <c r="C363" s="252"/>
      <c r="D363" s="132">
        <v>1400000</v>
      </c>
      <c r="E363" s="132">
        <v>0</v>
      </c>
      <c r="F363" s="133">
        <v>0</v>
      </c>
      <c r="G363" s="134">
        <v>50000000</v>
      </c>
      <c r="H363" s="201"/>
    </row>
    <row r="364" spans="1:8" x14ac:dyDescent="0.2">
      <c r="A364" s="130"/>
      <c r="B364" s="234"/>
      <c r="C364" s="261"/>
      <c r="D364" s="228">
        <f>SUM(D351:D363)</f>
        <v>16997660</v>
      </c>
      <c r="E364" s="228">
        <f t="shared" ref="E364:G364" si="62">SUM(E351:E363)</f>
        <v>15403625</v>
      </c>
      <c r="F364" s="228">
        <f t="shared" si="62"/>
        <v>269844174</v>
      </c>
      <c r="G364" s="228">
        <f t="shared" si="62"/>
        <v>427151117</v>
      </c>
      <c r="H364" s="201"/>
    </row>
    <row r="365" spans="1:8" x14ac:dyDescent="0.2">
      <c r="A365" s="130">
        <v>23050103</v>
      </c>
      <c r="B365" s="136" t="s">
        <v>430</v>
      </c>
      <c r="C365" s="252"/>
      <c r="D365" s="193">
        <v>0</v>
      </c>
      <c r="E365" s="193">
        <v>0</v>
      </c>
      <c r="F365" s="132">
        <v>2000000</v>
      </c>
      <c r="G365" s="144">
        <v>2000000</v>
      </c>
      <c r="H365" s="201"/>
    </row>
    <row r="366" spans="1:8" x14ac:dyDescent="0.2">
      <c r="A366" s="130">
        <v>23050103</v>
      </c>
      <c r="B366" s="183" t="s">
        <v>431</v>
      </c>
      <c r="C366" s="282"/>
      <c r="D366" s="132">
        <v>0</v>
      </c>
      <c r="E366" s="132">
        <v>0</v>
      </c>
      <c r="F366" s="133">
        <v>1000000</v>
      </c>
      <c r="G366" s="134">
        <v>3000000</v>
      </c>
      <c r="H366" s="201"/>
    </row>
    <row r="367" spans="1:8" x14ac:dyDescent="0.2">
      <c r="A367" s="130">
        <v>23050103</v>
      </c>
      <c r="B367" s="146" t="s">
        <v>432</v>
      </c>
      <c r="C367" s="257"/>
      <c r="D367" s="132">
        <v>15472600</v>
      </c>
      <c r="E367" s="132">
        <v>0</v>
      </c>
      <c r="F367" s="133">
        <v>0</v>
      </c>
      <c r="G367" s="134">
        <v>0</v>
      </c>
      <c r="H367" s="201"/>
    </row>
    <row r="368" spans="1:8" x14ac:dyDescent="0.2">
      <c r="A368" s="130">
        <v>23050103</v>
      </c>
      <c r="B368" s="136" t="s">
        <v>640</v>
      </c>
      <c r="C368" s="252"/>
      <c r="D368" s="132">
        <v>0</v>
      </c>
      <c r="E368" s="132">
        <v>0</v>
      </c>
      <c r="F368" s="133">
        <v>0</v>
      </c>
      <c r="G368" s="134">
        <v>1000000</v>
      </c>
      <c r="H368" s="201"/>
    </row>
    <row r="369" spans="1:8" x14ac:dyDescent="0.2">
      <c r="A369" s="130"/>
      <c r="B369" s="234"/>
      <c r="C369" s="261"/>
      <c r="D369" s="228">
        <f>SUM(D365:D368)</f>
        <v>15472600</v>
      </c>
      <c r="E369" s="228">
        <f t="shared" ref="E369:G369" si="63">SUM(E365:E368)</f>
        <v>0</v>
      </c>
      <c r="F369" s="228">
        <f t="shared" si="63"/>
        <v>3000000</v>
      </c>
      <c r="G369" s="228">
        <f t="shared" si="63"/>
        <v>6000000</v>
      </c>
      <c r="H369" s="201"/>
    </row>
    <row r="370" spans="1:8" x14ac:dyDescent="0.2">
      <c r="A370" s="130">
        <v>23050104</v>
      </c>
      <c r="B370" s="136" t="s">
        <v>63</v>
      </c>
      <c r="C370" s="252"/>
      <c r="D370" s="137">
        <v>0</v>
      </c>
      <c r="E370" s="137">
        <v>42995265</v>
      </c>
      <c r="F370" s="137">
        <v>60000000</v>
      </c>
      <c r="G370" s="138">
        <v>50000000</v>
      </c>
      <c r="H370" s="201"/>
    </row>
    <row r="371" spans="1:8" x14ac:dyDescent="0.2">
      <c r="A371" s="130">
        <v>23050104</v>
      </c>
      <c r="B371" s="136" t="s">
        <v>611</v>
      </c>
      <c r="C371" s="252"/>
      <c r="D371" s="132">
        <v>0</v>
      </c>
      <c r="E371" s="132">
        <v>0</v>
      </c>
      <c r="F371" s="133">
        <v>0</v>
      </c>
      <c r="G371" s="134">
        <v>1000000</v>
      </c>
      <c r="H371" s="201"/>
    </row>
    <row r="372" spans="1:8" x14ac:dyDescent="0.2">
      <c r="A372" s="130"/>
      <c r="B372" s="234"/>
      <c r="C372" s="261"/>
      <c r="D372" s="228">
        <f>SUM(D370:D371)</f>
        <v>0</v>
      </c>
      <c r="E372" s="228">
        <f t="shared" ref="E372:G372" si="64">SUM(E370:E371)</f>
        <v>42995265</v>
      </c>
      <c r="F372" s="228">
        <f t="shared" si="64"/>
        <v>60000000</v>
      </c>
      <c r="G372" s="228">
        <f t="shared" si="64"/>
        <v>51000000</v>
      </c>
      <c r="H372" s="201"/>
    </row>
    <row r="373" spans="1:8" x14ac:dyDescent="0.2">
      <c r="A373" s="130">
        <v>23050106</v>
      </c>
      <c r="B373" s="136" t="s">
        <v>583</v>
      </c>
      <c r="C373" s="252"/>
      <c r="D373" s="132">
        <v>0</v>
      </c>
      <c r="E373" s="132">
        <v>0</v>
      </c>
      <c r="F373" s="133">
        <v>0</v>
      </c>
      <c r="G373" s="134">
        <v>5000000</v>
      </c>
      <c r="H373" s="201"/>
    </row>
    <row r="374" spans="1:8" x14ac:dyDescent="0.2">
      <c r="A374" s="130"/>
      <c r="B374" s="234"/>
      <c r="C374" s="261"/>
      <c r="D374" s="228">
        <f>SUM(D373)</f>
        <v>0</v>
      </c>
      <c r="E374" s="228">
        <f t="shared" ref="E374:G374" si="65">SUM(E373)</f>
        <v>0</v>
      </c>
      <c r="F374" s="228">
        <f t="shared" si="65"/>
        <v>0</v>
      </c>
      <c r="G374" s="228">
        <f t="shared" si="65"/>
        <v>5000000</v>
      </c>
      <c r="H374" s="201"/>
    </row>
    <row r="375" spans="1:8" x14ac:dyDescent="0.2">
      <c r="A375" s="148">
        <v>23050107</v>
      </c>
      <c r="B375" s="131" t="s">
        <v>681</v>
      </c>
      <c r="C375" s="251"/>
      <c r="D375" s="187">
        <v>3800000</v>
      </c>
      <c r="E375" s="187">
        <v>0</v>
      </c>
      <c r="F375" s="187">
        <v>0</v>
      </c>
      <c r="G375" s="215">
        <v>45000000</v>
      </c>
      <c r="H375" s="201"/>
    </row>
    <row r="376" spans="1:8" x14ac:dyDescent="0.2">
      <c r="A376" s="148">
        <v>23050107</v>
      </c>
      <c r="B376" s="136" t="s">
        <v>616</v>
      </c>
      <c r="C376" s="252"/>
      <c r="D376" s="132">
        <v>9687932</v>
      </c>
      <c r="E376" s="132">
        <v>0</v>
      </c>
      <c r="F376" s="133">
        <v>0</v>
      </c>
      <c r="G376" s="134">
        <v>0</v>
      </c>
      <c r="H376" s="201"/>
    </row>
    <row r="377" spans="1:8" x14ac:dyDescent="0.2">
      <c r="A377" s="148">
        <v>23050107</v>
      </c>
      <c r="B377" s="136" t="s">
        <v>670</v>
      </c>
      <c r="C377" s="252"/>
      <c r="D377" s="132">
        <v>0</v>
      </c>
      <c r="E377" s="132">
        <v>0</v>
      </c>
      <c r="F377" s="133">
        <v>0</v>
      </c>
      <c r="G377" s="134">
        <v>250000000</v>
      </c>
      <c r="H377" s="201"/>
    </row>
    <row r="378" spans="1:8" x14ac:dyDescent="0.2">
      <c r="A378" s="148"/>
      <c r="B378" s="234"/>
      <c r="C378" s="261"/>
      <c r="D378" s="228">
        <f>SUM(D375:D377)</f>
        <v>13487932</v>
      </c>
      <c r="E378" s="228">
        <f t="shared" ref="E378:G378" si="66">SUM(E375:E377)</f>
        <v>0</v>
      </c>
      <c r="F378" s="228">
        <f t="shared" si="66"/>
        <v>0</v>
      </c>
      <c r="G378" s="228">
        <f t="shared" si="66"/>
        <v>295000000</v>
      </c>
      <c r="H378" s="201"/>
    </row>
    <row r="379" spans="1:8" x14ac:dyDescent="0.2">
      <c r="A379" s="130">
        <v>23050108</v>
      </c>
      <c r="B379" s="136" t="s">
        <v>323</v>
      </c>
      <c r="C379" s="252"/>
      <c r="D379" s="132">
        <v>2205200</v>
      </c>
      <c r="E379" s="132">
        <v>0</v>
      </c>
      <c r="F379" s="132">
        <v>50000000</v>
      </c>
      <c r="G379" s="144">
        <v>50000000</v>
      </c>
      <c r="H379" s="201"/>
    </row>
    <row r="380" spans="1:8" x14ac:dyDescent="0.2">
      <c r="A380" s="130">
        <v>23050109</v>
      </c>
      <c r="B380" s="131" t="s">
        <v>672</v>
      </c>
      <c r="C380" s="251"/>
      <c r="D380" s="137">
        <v>0</v>
      </c>
      <c r="E380" s="137">
        <v>449799497</v>
      </c>
      <c r="F380" s="187">
        <v>1864980715</v>
      </c>
      <c r="G380" s="215">
        <v>351285355</v>
      </c>
      <c r="H380" s="201"/>
    </row>
    <row r="381" spans="1:8" x14ac:dyDescent="0.2">
      <c r="A381" s="130">
        <v>23050110</v>
      </c>
      <c r="B381" s="157" t="s">
        <v>104</v>
      </c>
      <c r="C381" s="266"/>
      <c r="D381" s="132">
        <v>0</v>
      </c>
      <c r="E381" s="132">
        <v>0</v>
      </c>
      <c r="F381" s="133">
        <v>0</v>
      </c>
      <c r="G381" s="134">
        <v>10000000</v>
      </c>
      <c r="H381" s="201"/>
    </row>
    <row r="382" spans="1:8" x14ac:dyDescent="0.2">
      <c r="A382" s="130">
        <v>23050111</v>
      </c>
      <c r="B382" s="140" t="s">
        <v>573</v>
      </c>
      <c r="C382" s="253"/>
      <c r="D382" s="132">
        <v>4856890</v>
      </c>
      <c r="E382" s="132">
        <v>0</v>
      </c>
      <c r="F382" s="132">
        <v>0</v>
      </c>
      <c r="G382" s="144">
        <v>59451000</v>
      </c>
      <c r="H382" s="201"/>
    </row>
    <row r="383" spans="1:8" x14ac:dyDescent="0.2">
      <c r="A383" s="130">
        <v>23050112</v>
      </c>
      <c r="B383" s="136" t="s">
        <v>79</v>
      </c>
      <c r="C383" s="252"/>
      <c r="D383" s="132">
        <v>0</v>
      </c>
      <c r="E383" s="132">
        <v>0</v>
      </c>
      <c r="F383" s="133">
        <v>2000000</v>
      </c>
      <c r="G383" s="134">
        <v>2200000</v>
      </c>
      <c r="H383" s="201"/>
    </row>
    <row r="384" spans="1:8" x14ac:dyDescent="0.2">
      <c r="A384" s="130">
        <v>23050113</v>
      </c>
      <c r="B384" s="136" t="s">
        <v>564</v>
      </c>
      <c r="C384" s="252"/>
      <c r="D384" s="132">
        <v>0</v>
      </c>
      <c r="E384" s="132">
        <v>900000</v>
      </c>
      <c r="F384" s="133">
        <v>4500000</v>
      </c>
      <c r="G384" s="134">
        <v>0</v>
      </c>
      <c r="H384" s="201"/>
    </row>
    <row r="385" spans="1:8" x14ac:dyDescent="0.2">
      <c r="A385" s="130">
        <v>23050114</v>
      </c>
      <c r="B385" s="136" t="s">
        <v>80</v>
      </c>
      <c r="C385" s="252"/>
      <c r="D385" s="132">
        <v>0</v>
      </c>
      <c r="E385" s="141">
        <v>0</v>
      </c>
      <c r="F385" s="133">
        <v>13970000</v>
      </c>
      <c r="G385" s="134">
        <v>32000000</v>
      </c>
      <c r="H385" s="201"/>
    </row>
    <row r="386" spans="1:8" x14ac:dyDescent="0.2">
      <c r="A386" s="130">
        <v>23050116</v>
      </c>
      <c r="B386" s="140" t="s">
        <v>578</v>
      </c>
      <c r="C386" s="253"/>
      <c r="D386" s="132">
        <v>0</v>
      </c>
      <c r="E386" s="132">
        <v>0</v>
      </c>
      <c r="F386" s="132">
        <v>0</v>
      </c>
      <c r="G386" s="210">
        <v>0</v>
      </c>
      <c r="H386" s="201"/>
    </row>
    <row r="387" spans="1:8" x14ac:dyDescent="0.2">
      <c r="A387" s="130">
        <v>23050117</v>
      </c>
      <c r="B387" s="136" t="s">
        <v>85</v>
      </c>
      <c r="C387" s="252"/>
      <c r="D387" s="154">
        <v>0</v>
      </c>
      <c r="E387" s="154">
        <v>0</v>
      </c>
      <c r="F387" s="154">
        <v>0</v>
      </c>
      <c r="G387" s="155">
        <v>10000000</v>
      </c>
      <c r="H387" s="201"/>
    </row>
    <row r="388" spans="1:8" x14ac:dyDescent="0.2">
      <c r="A388" s="130"/>
      <c r="B388" s="234"/>
      <c r="C388" s="261"/>
      <c r="D388" s="230">
        <f>SUM(D379:D387)</f>
        <v>7062090</v>
      </c>
      <c r="E388" s="230">
        <f t="shared" ref="E388:G388" si="67">SUM(E379:E387)</f>
        <v>450699497</v>
      </c>
      <c r="F388" s="230">
        <f t="shared" si="67"/>
        <v>1935450715</v>
      </c>
      <c r="G388" s="230">
        <f t="shared" si="67"/>
        <v>514936355</v>
      </c>
      <c r="H388" s="201"/>
    </row>
    <row r="389" spans="1:8" x14ac:dyDescent="0.2">
      <c r="A389" s="130">
        <v>23050118</v>
      </c>
      <c r="B389" s="136" t="s">
        <v>44</v>
      </c>
      <c r="C389" s="252"/>
      <c r="D389" s="132">
        <v>1939610</v>
      </c>
      <c r="E389" s="133">
        <v>0</v>
      </c>
      <c r="F389" s="133">
        <v>0</v>
      </c>
      <c r="G389" s="144">
        <v>2000000</v>
      </c>
      <c r="H389" s="201"/>
    </row>
    <row r="390" spans="1:8" x14ac:dyDescent="0.2">
      <c r="A390" s="130">
        <v>23050118</v>
      </c>
      <c r="B390" s="136" t="s">
        <v>634</v>
      </c>
      <c r="C390" s="252"/>
      <c r="D390" s="132">
        <v>0</v>
      </c>
      <c r="E390" s="132">
        <v>0</v>
      </c>
      <c r="F390" s="133">
        <v>0</v>
      </c>
      <c r="G390" s="134">
        <v>1000000</v>
      </c>
      <c r="H390" s="201"/>
    </row>
    <row r="391" spans="1:8" x14ac:dyDescent="0.2">
      <c r="A391" s="130"/>
      <c r="B391" s="234"/>
      <c r="C391" s="261"/>
      <c r="D391" s="228">
        <f>SUM(D389:D390)</f>
        <v>1939610</v>
      </c>
      <c r="E391" s="228">
        <f t="shared" ref="E391:G391" si="68">SUM(E389:E390)</f>
        <v>0</v>
      </c>
      <c r="F391" s="228">
        <f t="shared" si="68"/>
        <v>0</v>
      </c>
      <c r="G391" s="228">
        <f t="shared" si="68"/>
        <v>3000000</v>
      </c>
      <c r="H391" s="201"/>
    </row>
    <row r="392" spans="1:8" ht="22.5" x14ac:dyDescent="0.2">
      <c r="A392" s="130">
        <v>23050119</v>
      </c>
      <c r="B392" s="136" t="s">
        <v>582</v>
      </c>
      <c r="C392" s="252"/>
      <c r="D392" s="132">
        <v>0</v>
      </c>
      <c r="E392" s="132">
        <v>0</v>
      </c>
      <c r="F392" s="133">
        <v>0</v>
      </c>
      <c r="G392" s="134">
        <v>2000000</v>
      </c>
      <c r="H392" s="201"/>
    </row>
    <row r="393" spans="1:8" x14ac:dyDescent="0.2">
      <c r="A393" s="130">
        <v>23050121</v>
      </c>
      <c r="B393" s="136" t="s">
        <v>86</v>
      </c>
      <c r="C393" s="252"/>
      <c r="D393" s="132">
        <v>0</v>
      </c>
      <c r="E393" s="132">
        <v>972000</v>
      </c>
      <c r="F393" s="133">
        <v>0</v>
      </c>
      <c r="G393" s="134">
        <v>470329750</v>
      </c>
      <c r="H393" s="201"/>
    </row>
    <row r="394" spans="1:8" x14ac:dyDescent="0.2">
      <c r="A394" s="130">
        <v>23050122</v>
      </c>
      <c r="B394" s="136" t="s">
        <v>87</v>
      </c>
      <c r="C394" s="252"/>
      <c r="D394" s="132">
        <v>0</v>
      </c>
      <c r="E394" s="132">
        <v>0</v>
      </c>
      <c r="F394" s="133">
        <v>0</v>
      </c>
      <c r="G394" s="134">
        <v>5685000</v>
      </c>
      <c r="H394" s="201"/>
    </row>
    <row r="395" spans="1:8" x14ac:dyDescent="0.2">
      <c r="A395" s="130">
        <v>23050123</v>
      </c>
      <c r="B395" s="136" t="s">
        <v>352</v>
      </c>
      <c r="C395" s="252"/>
      <c r="D395" s="132">
        <v>0</v>
      </c>
      <c r="E395" s="132">
        <v>0</v>
      </c>
      <c r="F395" s="133">
        <v>1000000</v>
      </c>
      <c r="G395" s="134">
        <v>10726400</v>
      </c>
      <c r="H395" s="201"/>
    </row>
    <row r="396" spans="1:8" x14ac:dyDescent="0.2">
      <c r="A396" s="130">
        <v>23050124</v>
      </c>
      <c r="B396" s="136" t="s">
        <v>88</v>
      </c>
      <c r="C396" s="252"/>
      <c r="D396" s="133">
        <v>0</v>
      </c>
      <c r="E396" s="133">
        <v>3000000</v>
      </c>
      <c r="F396" s="133">
        <v>10000000</v>
      </c>
      <c r="G396" s="134">
        <v>12000000</v>
      </c>
      <c r="H396" s="201"/>
    </row>
    <row r="397" spans="1:8" x14ac:dyDescent="0.2">
      <c r="A397" s="130">
        <v>23050126</v>
      </c>
      <c r="B397" s="136" t="s">
        <v>64</v>
      </c>
      <c r="C397" s="252"/>
      <c r="D397" s="137">
        <v>0</v>
      </c>
      <c r="E397" s="137">
        <v>0</v>
      </c>
      <c r="F397" s="137">
        <v>30000000</v>
      </c>
      <c r="G397" s="138">
        <v>0</v>
      </c>
      <c r="H397" s="201"/>
    </row>
    <row r="398" spans="1:8" x14ac:dyDescent="0.2">
      <c r="A398" s="130">
        <v>23050127</v>
      </c>
      <c r="B398" s="136" t="s">
        <v>324</v>
      </c>
      <c r="C398" s="252"/>
      <c r="D398" s="133">
        <v>4500000</v>
      </c>
      <c r="E398" s="133">
        <v>0</v>
      </c>
      <c r="F398" s="133">
        <v>0</v>
      </c>
      <c r="G398" s="134">
        <v>0</v>
      </c>
      <c r="H398" s="201"/>
    </row>
    <row r="399" spans="1:8" x14ac:dyDescent="0.2">
      <c r="A399" s="130">
        <v>23050128</v>
      </c>
      <c r="B399" s="136" t="s">
        <v>92</v>
      </c>
      <c r="C399" s="252"/>
      <c r="D399" s="132">
        <v>0</v>
      </c>
      <c r="E399" s="132">
        <v>15622086</v>
      </c>
      <c r="F399" s="133">
        <v>120792000</v>
      </c>
      <c r="G399" s="210">
        <v>0</v>
      </c>
      <c r="H399" s="201"/>
    </row>
    <row r="400" spans="1:8" x14ac:dyDescent="0.2">
      <c r="A400" s="130">
        <v>23050130</v>
      </c>
      <c r="B400" s="136" t="s">
        <v>99</v>
      </c>
      <c r="C400" s="252"/>
      <c r="D400" s="132">
        <v>0</v>
      </c>
      <c r="E400" s="132">
        <v>0</v>
      </c>
      <c r="F400" s="133">
        <v>4500000</v>
      </c>
      <c r="G400" s="134">
        <v>0</v>
      </c>
      <c r="H400" s="201"/>
    </row>
    <row r="401" spans="1:8" x14ac:dyDescent="0.2">
      <c r="A401" s="130">
        <v>23050131</v>
      </c>
      <c r="B401" s="136" t="s">
        <v>4</v>
      </c>
      <c r="C401" s="252"/>
      <c r="D401" s="132">
        <v>0</v>
      </c>
      <c r="E401" s="132">
        <v>0</v>
      </c>
      <c r="F401" s="133">
        <v>0</v>
      </c>
      <c r="G401" s="134">
        <v>10000000</v>
      </c>
      <c r="H401" s="201"/>
    </row>
    <row r="402" spans="1:8" x14ac:dyDescent="0.2">
      <c r="A402" s="130">
        <v>23050132</v>
      </c>
      <c r="B402" s="136" t="s">
        <v>5</v>
      </c>
      <c r="C402" s="252"/>
      <c r="D402" s="132">
        <v>0</v>
      </c>
      <c r="E402" s="132">
        <v>0</v>
      </c>
      <c r="F402" s="133">
        <v>2650000</v>
      </c>
      <c r="G402" s="134">
        <v>0</v>
      </c>
      <c r="H402" s="201"/>
    </row>
    <row r="403" spans="1:8" x14ac:dyDescent="0.2">
      <c r="A403" s="130">
        <v>23050133</v>
      </c>
      <c r="B403" s="136" t="s">
        <v>321</v>
      </c>
      <c r="C403" s="252"/>
      <c r="D403" s="132">
        <v>205418750</v>
      </c>
      <c r="E403" s="132">
        <v>0</v>
      </c>
      <c r="F403" s="132">
        <v>0</v>
      </c>
      <c r="G403" s="144">
        <v>0</v>
      </c>
      <c r="H403" s="201"/>
    </row>
    <row r="404" spans="1:8" x14ac:dyDescent="0.2">
      <c r="A404" s="130">
        <v>23050135</v>
      </c>
      <c r="B404" s="136" t="s">
        <v>13</v>
      </c>
      <c r="C404" s="252"/>
      <c r="D404" s="132">
        <v>0</v>
      </c>
      <c r="E404" s="132">
        <v>65000000</v>
      </c>
      <c r="F404" s="133">
        <v>0</v>
      </c>
      <c r="G404" s="134">
        <v>100000000</v>
      </c>
      <c r="H404" s="201"/>
    </row>
    <row r="405" spans="1:8" x14ac:dyDescent="0.2">
      <c r="A405" s="130">
        <v>23050136</v>
      </c>
      <c r="B405" s="136" t="s">
        <v>14</v>
      </c>
      <c r="C405" s="252"/>
      <c r="D405" s="132">
        <v>1023961439</v>
      </c>
      <c r="E405" s="132">
        <v>434263263</v>
      </c>
      <c r="F405" s="133">
        <v>700000000</v>
      </c>
      <c r="G405" s="134">
        <v>500000000</v>
      </c>
      <c r="H405" s="201"/>
    </row>
    <row r="406" spans="1:8" x14ac:dyDescent="0.2">
      <c r="A406" s="130">
        <v>23050137</v>
      </c>
      <c r="B406" s="156" t="s">
        <v>9</v>
      </c>
      <c r="C406" s="264"/>
      <c r="D406" s="132">
        <v>150000000</v>
      </c>
      <c r="E406" s="132">
        <v>0</v>
      </c>
      <c r="F406" s="133">
        <v>150000000</v>
      </c>
      <c r="G406" s="134">
        <v>0</v>
      </c>
      <c r="H406" s="201"/>
    </row>
    <row r="407" spans="1:8" x14ac:dyDescent="0.2">
      <c r="A407" s="130">
        <v>23050141</v>
      </c>
      <c r="B407" s="136" t="s">
        <v>10</v>
      </c>
      <c r="C407" s="252"/>
      <c r="D407" s="132">
        <v>1646000</v>
      </c>
      <c r="E407" s="132">
        <v>0</v>
      </c>
      <c r="F407" s="133">
        <v>7000000</v>
      </c>
      <c r="G407" s="134">
        <v>7000000</v>
      </c>
      <c r="H407" s="201"/>
    </row>
    <row r="408" spans="1:8" x14ac:dyDescent="0.2">
      <c r="A408" s="130">
        <v>23050142</v>
      </c>
      <c r="B408" s="136" t="s">
        <v>11</v>
      </c>
      <c r="C408" s="252"/>
      <c r="D408" s="132">
        <v>0</v>
      </c>
      <c r="E408" s="132">
        <v>0</v>
      </c>
      <c r="F408" s="133">
        <v>500000</v>
      </c>
      <c r="G408" s="134">
        <v>500000</v>
      </c>
      <c r="H408" s="201"/>
    </row>
    <row r="409" spans="1:8" x14ac:dyDescent="0.2">
      <c r="A409" s="130">
        <v>23050143</v>
      </c>
      <c r="B409" s="136" t="s">
        <v>12</v>
      </c>
      <c r="C409" s="252"/>
      <c r="D409" s="132">
        <v>0</v>
      </c>
      <c r="E409" s="144">
        <v>0</v>
      </c>
      <c r="F409" s="133">
        <v>0</v>
      </c>
      <c r="G409" s="134">
        <v>1500000</v>
      </c>
      <c r="H409" s="201"/>
    </row>
    <row r="410" spans="1:8" x14ac:dyDescent="0.2">
      <c r="A410" s="148">
        <v>23050144</v>
      </c>
      <c r="B410" s="194" t="s">
        <v>223</v>
      </c>
      <c r="C410" s="288"/>
      <c r="D410" s="141">
        <v>0</v>
      </c>
      <c r="E410" s="141">
        <v>0</v>
      </c>
      <c r="F410" s="186">
        <v>500000</v>
      </c>
      <c r="G410" s="210">
        <v>0</v>
      </c>
      <c r="H410" s="201"/>
    </row>
    <row r="411" spans="1:8" x14ac:dyDescent="0.2">
      <c r="A411" s="130">
        <v>23050145</v>
      </c>
      <c r="B411" s="146" t="s">
        <v>671</v>
      </c>
      <c r="C411" s="257"/>
      <c r="D411" s="133">
        <v>0</v>
      </c>
      <c r="E411" s="133">
        <v>0</v>
      </c>
      <c r="F411" s="133">
        <v>200000000</v>
      </c>
      <c r="G411" s="134">
        <v>200000000</v>
      </c>
      <c r="H411" s="201"/>
    </row>
    <row r="412" spans="1:8" x14ac:dyDescent="0.2">
      <c r="A412" s="130"/>
      <c r="B412" s="238"/>
      <c r="C412" s="268"/>
      <c r="D412" s="232">
        <f>SUM(D392:D411)</f>
        <v>1385526189</v>
      </c>
      <c r="E412" s="232">
        <f t="shared" ref="E412:G412" si="69">SUM(E392:E411)</f>
        <v>518857349</v>
      </c>
      <c r="F412" s="232">
        <f t="shared" si="69"/>
        <v>1226942000</v>
      </c>
      <c r="G412" s="232">
        <f t="shared" si="69"/>
        <v>1319741150</v>
      </c>
      <c r="H412" s="201"/>
    </row>
    <row r="413" spans="1:8" x14ac:dyDescent="0.2">
      <c r="A413" s="130">
        <v>23050146</v>
      </c>
      <c r="B413" s="131" t="s">
        <v>386</v>
      </c>
      <c r="C413" s="251"/>
      <c r="D413" s="187">
        <v>397130444</v>
      </c>
      <c r="E413" s="187">
        <v>23126681</v>
      </c>
      <c r="F413" s="187">
        <v>24500000</v>
      </c>
      <c r="G413" s="215">
        <v>20000000</v>
      </c>
      <c r="H413" s="201"/>
    </row>
    <row r="414" spans="1:8" x14ac:dyDescent="0.2">
      <c r="A414" s="130">
        <v>23050146</v>
      </c>
      <c r="B414" s="146" t="s">
        <v>612</v>
      </c>
      <c r="C414" s="257"/>
      <c r="D414" s="132">
        <v>5804119</v>
      </c>
      <c r="E414" s="132">
        <v>0</v>
      </c>
      <c r="F414" s="133">
        <v>15000000</v>
      </c>
      <c r="G414" s="134">
        <v>10000000</v>
      </c>
      <c r="H414" s="201"/>
    </row>
    <row r="415" spans="1:8" x14ac:dyDescent="0.2">
      <c r="A415" s="130">
        <v>23050146</v>
      </c>
      <c r="B415" s="153" t="s">
        <v>613</v>
      </c>
      <c r="C415" s="262"/>
      <c r="D415" s="132">
        <v>2000000</v>
      </c>
      <c r="E415" s="132">
        <v>0</v>
      </c>
      <c r="F415" s="133">
        <v>2000000</v>
      </c>
      <c r="G415" s="134">
        <v>2000000</v>
      </c>
      <c r="H415" s="201"/>
    </row>
    <row r="416" spans="1:8" x14ac:dyDescent="0.2">
      <c r="A416" s="130">
        <v>23050146</v>
      </c>
      <c r="B416" s="136" t="s">
        <v>614</v>
      </c>
      <c r="C416" s="252"/>
      <c r="D416" s="132">
        <v>0</v>
      </c>
      <c r="E416" s="132">
        <v>0</v>
      </c>
      <c r="F416" s="133">
        <v>50000000</v>
      </c>
      <c r="G416" s="210">
        <v>50000000</v>
      </c>
      <c r="H416" s="201"/>
    </row>
    <row r="417" spans="1:8" x14ac:dyDescent="0.2">
      <c r="A417" s="130">
        <v>23050146</v>
      </c>
      <c r="B417" s="136" t="s">
        <v>615</v>
      </c>
      <c r="C417" s="252"/>
      <c r="D417" s="133">
        <v>0</v>
      </c>
      <c r="E417" s="133">
        <v>0</v>
      </c>
      <c r="F417" s="133">
        <v>3000000</v>
      </c>
      <c r="G417" s="134">
        <v>54900000</v>
      </c>
      <c r="H417" s="201"/>
    </row>
    <row r="418" spans="1:8" x14ac:dyDescent="0.2">
      <c r="A418" s="130"/>
      <c r="B418" s="234"/>
      <c r="C418" s="261"/>
      <c r="D418" s="232">
        <f>SUM(D413:D417)</f>
        <v>404934563</v>
      </c>
      <c r="E418" s="232">
        <f t="shared" ref="E418:G418" si="70">SUM(E413:E417)</f>
        <v>23126681</v>
      </c>
      <c r="F418" s="232">
        <f t="shared" si="70"/>
        <v>94500000</v>
      </c>
      <c r="G418" s="232">
        <f t="shared" si="70"/>
        <v>136900000</v>
      </c>
      <c r="H418" s="201"/>
    </row>
    <row r="419" spans="1:8" x14ac:dyDescent="0.2">
      <c r="A419" s="130">
        <v>23050148</v>
      </c>
      <c r="B419" s="183" t="s">
        <v>170</v>
      </c>
      <c r="C419" s="282"/>
      <c r="D419" s="132">
        <v>9505000</v>
      </c>
      <c r="E419" s="132">
        <v>0</v>
      </c>
      <c r="F419" s="133">
        <v>0</v>
      </c>
      <c r="G419" s="134">
        <v>4600000</v>
      </c>
      <c r="H419" s="201"/>
    </row>
    <row r="420" spans="1:8" x14ac:dyDescent="0.2">
      <c r="A420" s="195">
        <v>23050152</v>
      </c>
      <c r="B420" s="146" t="s">
        <v>389</v>
      </c>
      <c r="C420" s="257"/>
      <c r="D420" s="132">
        <v>0</v>
      </c>
      <c r="E420" s="132">
        <v>0</v>
      </c>
      <c r="F420" s="132">
        <v>1200000</v>
      </c>
      <c r="G420" s="144">
        <v>1200000</v>
      </c>
      <c r="H420" s="201"/>
    </row>
    <row r="421" spans="1:8" x14ac:dyDescent="0.2">
      <c r="A421" s="130">
        <v>23050153</v>
      </c>
      <c r="B421" s="150" t="s">
        <v>659</v>
      </c>
      <c r="C421" s="260"/>
      <c r="D421" s="133">
        <v>0</v>
      </c>
      <c r="E421" s="133">
        <v>0</v>
      </c>
      <c r="F421" s="133">
        <v>0</v>
      </c>
      <c r="G421" s="134">
        <v>277000000</v>
      </c>
      <c r="H421" s="201"/>
    </row>
    <row r="422" spans="1:8" x14ac:dyDescent="0.2">
      <c r="A422" s="130">
        <v>23050154</v>
      </c>
      <c r="B422" s="153" t="s">
        <v>159</v>
      </c>
      <c r="C422" s="262"/>
      <c r="D422" s="133">
        <v>0</v>
      </c>
      <c r="E422" s="133">
        <v>0</v>
      </c>
      <c r="F422" s="133">
        <v>1000000</v>
      </c>
      <c r="G422" s="134">
        <v>2000000</v>
      </c>
      <c r="H422" s="201"/>
    </row>
    <row r="423" spans="1:8" x14ac:dyDescent="0.2">
      <c r="A423" s="130">
        <v>23050155</v>
      </c>
      <c r="B423" s="136" t="s">
        <v>181</v>
      </c>
      <c r="C423" s="252"/>
      <c r="D423" s="133">
        <v>0</v>
      </c>
      <c r="E423" s="133">
        <v>0</v>
      </c>
      <c r="F423" s="133">
        <v>5000000</v>
      </c>
      <c r="G423" s="134">
        <v>5000000</v>
      </c>
      <c r="H423" s="201"/>
    </row>
    <row r="424" spans="1:8" x14ac:dyDescent="0.2">
      <c r="A424" s="130">
        <v>23050156</v>
      </c>
      <c r="B424" s="136" t="s">
        <v>39</v>
      </c>
      <c r="C424" s="252"/>
      <c r="D424" s="132">
        <v>0</v>
      </c>
      <c r="E424" s="132">
        <v>0</v>
      </c>
      <c r="F424" s="133">
        <v>300000000</v>
      </c>
      <c r="G424" s="134">
        <v>300000000</v>
      </c>
      <c r="H424" s="201"/>
    </row>
    <row r="425" spans="1:8" x14ac:dyDescent="0.2">
      <c r="A425" s="130">
        <v>23050157</v>
      </c>
      <c r="B425" s="136" t="s">
        <v>40</v>
      </c>
      <c r="C425" s="252"/>
      <c r="D425" s="132">
        <v>0</v>
      </c>
      <c r="E425" s="132">
        <v>0</v>
      </c>
      <c r="F425" s="133">
        <v>10000000</v>
      </c>
      <c r="G425" s="134">
        <v>10000000</v>
      </c>
      <c r="H425" s="201"/>
    </row>
    <row r="426" spans="1:8" x14ac:dyDescent="0.2">
      <c r="A426" s="130">
        <v>23050159</v>
      </c>
      <c r="B426" s="136" t="s">
        <v>182</v>
      </c>
      <c r="C426" s="252"/>
      <c r="D426" s="133">
        <v>0</v>
      </c>
      <c r="E426" s="133">
        <v>0</v>
      </c>
      <c r="F426" s="133">
        <v>187500000</v>
      </c>
      <c r="G426" s="134">
        <v>375000000</v>
      </c>
      <c r="H426" s="201"/>
    </row>
    <row r="427" spans="1:8" x14ac:dyDescent="0.2">
      <c r="A427" s="148">
        <v>23050160</v>
      </c>
      <c r="B427" s="131" t="s">
        <v>680</v>
      </c>
      <c r="C427" s="251"/>
      <c r="D427" s="137"/>
      <c r="E427" s="137"/>
      <c r="F427" s="187"/>
      <c r="G427" s="152">
        <v>250000000</v>
      </c>
      <c r="H427" s="201"/>
    </row>
    <row r="428" spans="1:8" x14ac:dyDescent="0.2">
      <c r="A428" s="148">
        <v>23050161</v>
      </c>
      <c r="B428" s="131" t="s">
        <v>327</v>
      </c>
      <c r="C428" s="251"/>
      <c r="D428" s="137">
        <v>0</v>
      </c>
      <c r="E428" s="137">
        <v>32770000</v>
      </c>
      <c r="F428" s="187">
        <v>651210678</v>
      </c>
      <c r="G428" s="215">
        <v>320000000</v>
      </c>
      <c r="H428" s="201"/>
    </row>
    <row r="429" spans="1:8" x14ac:dyDescent="0.2">
      <c r="A429" s="130">
        <v>23050162</v>
      </c>
      <c r="B429" s="140" t="s">
        <v>160</v>
      </c>
      <c r="C429" s="253"/>
      <c r="D429" s="132">
        <v>0</v>
      </c>
      <c r="E429" s="132">
        <v>0</v>
      </c>
      <c r="F429" s="133">
        <v>2000000</v>
      </c>
      <c r="G429" s="134">
        <v>2500000</v>
      </c>
      <c r="H429" s="201"/>
    </row>
    <row r="430" spans="1:8" x14ac:dyDescent="0.2">
      <c r="A430" s="130">
        <v>23050168</v>
      </c>
      <c r="B430" s="126" t="s">
        <v>165</v>
      </c>
      <c r="C430" s="278"/>
      <c r="D430" s="137">
        <v>7331000</v>
      </c>
      <c r="E430" s="137">
        <v>0</v>
      </c>
      <c r="F430" s="137">
        <v>0</v>
      </c>
      <c r="G430" s="138">
        <v>0</v>
      </c>
      <c r="H430" s="201"/>
    </row>
    <row r="431" spans="1:8" x14ac:dyDescent="0.2">
      <c r="A431" s="130">
        <v>23050169</v>
      </c>
      <c r="B431" s="136" t="s">
        <v>47</v>
      </c>
      <c r="C431" s="252"/>
      <c r="D431" s="132">
        <v>0</v>
      </c>
      <c r="E431" s="132">
        <v>14112663</v>
      </c>
      <c r="F431" s="132">
        <v>25000000</v>
      </c>
      <c r="G431" s="144">
        <v>25000000</v>
      </c>
      <c r="H431" s="201"/>
    </row>
    <row r="432" spans="1:8" x14ac:dyDescent="0.2">
      <c r="A432" s="130">
        <v>23050173</v>
      </c>
      <c r="B432" s="136" t="s">
        <v>31</v>
      </c>
      <c r="C432" s="252"/>
      <c r="D432" s="132">
        <v>0</v>
      </c>
      <c r="E432" s="132">
        <v>0</v>
      </c>
      <c r="F432" s="133">
        <v>3000000</v>
      </c>
      <c r="G432" s="134">
        <v>15000000</v>
      </c>
      <c r="H432" s="201"/>
    </row>
    <row r="433" spans="1:8" x14ac:dyDescent="0.2">
      <c r="A433" s="130">
        <v>23050175</v>
      </c>
      <c r="B433" s="136" t="s">
        <v>32</v>
      </c>
      <c r="C433" s="252"/>
      <c r="D433" s="132">
        <v>0</v>
      </c>
      <c r="E433" s="132">
        <v>0</v>
      </c>
      <c r="F433" s="133">
        <v>0</v>
      </c>
      <c r="G433" s="210">
        <v>5000000</v>
      </c>
      <c r="H433" s="201"/>
    </row>
    <row r="434" spans="1:8" x14ac:dyDescent="0.2">
      <c r="A434" s="130">
        <v>23050176</v>
      </c>
      <c r="B434" s="136" t="s">
        <v>48</v>
      </c>
      <c r="C434" s="252"/>
      <c r="D434" s="133">
        <v>0</v>
      </c>
      <c r="E434" s="133">
        <v>0</v>
      </c>
      <c r="F434" s="133">
        <v>20000000</v>
      </c>
      <c r="G434" s="134">
        <v>0</v>
      </c>
      <c r="H434" s="201"/>
    </row>
    <row r="435" spans="1:8" x14ac:dyDescent="0.2">
      <c r="A435" s="130">
        <v>23050177</v>
      </c>
      <c r="B435" s="136" t="s">
        <v>33</v>
      </c>
      <c r="C435" s="252"/>
      <c r="D435" s="132">
        <v>0</v>
      </c>
      <c r="E435" s="132">
        <v>0</v>
      </c>
      <c r="F435" s="133">
        <v>80000000</v>
      </c>
      <c r="G435" s="134">
        <v>80000000</v>
      </c>
      <c r="H435" s="201"/>
    </row>
    <row r="436" spans="1:8" x14ac:dyDescent="0.2">
      <c r="A436" s="130">
        <v>23050178</v>
      </c>
      <c r="B436" s="136" t="s">
        <v>34</v>
      </c>
      <c r="C436" s="252"/>
      <c r="D436" s="132">
        <v>0</v>
      </c>
      <c r="E436" s="132">
        <v>0</v>
      </c>
      <c r="F436" s="133">
        <v>3000000</v>
      </c>
      <c r="G436" s="134">
        <v>7000000</v>
      </c>
      <c r="H436" s="201"/>
    </row>
    <row r="437" spans="1:8" x14ac:dyDescent="0.2">
      <c r="A437" s="130">
        <v>23050179</v>
      </c>
      <c r="B437" s="136" t="s">
        <v>35</v>
      </c>
      <c r="C437" s="252"/>
      <c r="D437" s="132">
        <v>0</v>
      </c>
      <c r="E437" s="132">
        <v>0</v>
      </c>
      <c r="F437" s="133">
        <v>0</v>
      </c>
      <c r="G437" s="134">
        <v>5000000</v>
      </c>
      <c r="H437" s="201"/>
    </row>
    <row r="438" spans="1:8" x14ac:dyDescent="0.2">
      <c r="A438" s="130">
        <v>23050180</v>
      </c>
      <c r="B438" s="136" t="s">
        <v>36</v>
      </c>
      <c r="C438" s="252"/>
      <c r="D438" s="132">
        <v>0</v>
      </c>
      <c r="E438" s="132">
        <v>805000</v>
      </c>
      <c r="F438" s="133">
        <v>9000000</v>
      </c>
      <c r="G438" s="134">
        <v>5000000</v>
      </c>
      <c r="H438" s="201"/>
    </row>
    <row r="439" spans="1:8" x14ac:dyDescent="0.2">
      <c r="A439" s="130">
        <v>23050181</v>
      </c>
      <c r="B439" s="150" t="s">
        <v>637</v>
      </c>
      <c r="C439" s="260"/>
      <c r="D439" s="133">
        <v>0</v>
      </c>
      <c r="E439" s="133">
        <v>0</v>
      </c>
      <c r="F439" s="133">
        <v>0</v>
      </c>
      <c r="G439" s="134">
        <v>257591664</v>
      </c>
      <c r="H439" s="201"/>
    </row>
    <row r="440" spans="1:8" x14ac:dyDescent="0.2">
      <c r="A440" s="130">
        <v>23050182</v>
      </c>
      <c r="B440" s="136" t="s">
        <v>38</v>
      </c>
      <c r="C440" s="252"/>
      <c r="D440" s="132">
        <v>142865852.38999999</v>
      </c>
      <c r="E440" s="132">
        <v>66890952</v>
      </c>
      <c r="F440" s="133">
        <v>264993654</v>
      </c>
      <c r="G440" s="134">
        <v>200000000</v>
      </c>
      <c r="H440" s="201"/>
    </row>
    <row r="441" spans="1:8" x14ac:dyDescent="0.2">
      <c r="A441" s="130">
        <v>23050183</v>
      </c>
      <c r="B441" s="196" t="s">
        <v>381</v>
      </c>
      <c r="C441" s="289"/>
      <c r="D441" s="132">
        <v>0</v>
      </c>
      <c r="E441" s="132">
        <v>0</v>
      </c>
      <c r="F441" s="133">
        <v>10000000</v>
      </c>
      <c r="G441" s="134">
        <v>15000000</v>
      </c>
      <c r="H441" s="201"/>
    </row>
    <row r="442" spans="1:8" x14ac:dyDescent="0.2">
      <c r="A442" s="130">
        <v>23050189</v>
      </c>
      <c r="B442" s="136" t="s">
        <v>50</v>
      </c>
      <c r="C442" s="252"/>
      <c r="D442" s="132">
        <v>0</v>
      </c>
      <c r="E442" s="132">
        <v>800000</v>
      </c>
      <c r="F442" s="133">
        <v>0</v>
      </c>
      <c r="G442" s="134">
        <v>1000000</v>
      </c>
      <c r="H442" s="201"/>
    </row>
    <row r="443" spans="1:8" x14ac:dyDescent="0.2">
      <c r="A443" s="130">
        <v>23050190</v>
      </c>
      <c r="B443" s="136" t="s">
        <v>581</v>
      </c>
      <c r="C443" s="252"/>
      <c r="D443" s="132">
        <v>0</v>
      </c>
      <c r="E443" s="132">
        <v>0</v>
      </c>
      <c r="F443" s="133">
        <v>0</v>
      </c>
      <c r="G443" s="134">
        <v>5000000</v>
      </c>
      <c r="H443" s="201"/>
    </row>
    <row r="444" spans="1:8" x14ac:dyDescent="0.2">
      <c r="A444" s="130">
        <v>23050191</v>
      </c>
      <c r="B444" s="136" t="s">
        <v>28</v>
      </c>
      <c r="C444" s="252"/>
      <c r="D444" s="132">
        <v>0</v>
      </c>
      <c r="E444" s="132">
        <v>950000</v>
      </c>
      <c r="F444" s="133">
        <v>950000</v>
      </c>
      <c r="G444" s="134">
        <v>1000000</v>
      </c>
      <c r="H444" s="201"/>
    </row>
    <row r="445" spans="1:8" x14ac:dyDescent="0.2">
      <c r="A445" s="130">
        <v>23050192</v>
      </c>
      <c r="B445" s="136" t="s">
        <v>29</v>
      </c>
      <c r="C445" s="252"/>
      <c r="D445" s="132">
        <v>0</v>
      </c>
      <c r="E445" s="132">
        <v>0</v>
      </c>
      <c r="F445" s="133">
        <v>0</v>
      </c>
      <c r="G445" s="134">
        <v>500000</v>
      </c>
      <c r="H445" s="201"/>
    </row>
    <row r="446" spans="1:8" x14ac:dyDescent="0.2">
      <c r="A446" s="130">
        <v>23050193</v>
      </c>
      <c r="B446" s="136" t="s">
        <v>605</v>
      </c>
      <c r="C446" s="252"/>
      <c r="D446" s="132">
        <v>0</v>
      </c>
      <c r="E446" s="133">
        <v>1000000</v>
      </c>
      <c r="F446" s="133">
        <v>1000000</v>
      </c>
      <c r="G446" s="134">
        <v>1000000</v>
      </c>
      <c r="H446" s="201"/>
    </row>
    <row r="447" spans="1:8" x14ac:dyDescent="0.2">
      <c r="A447" s="130">
        <v>23050194</v>
      </c>
      <c r="B447" s="136" t="s">
        <v>426</v>
      </c>
      <c r="C447" s="252"/>
      <c r="D447" s="132">
        <v>0</v>
      </c>
      <c r="E447" s="133">
        <v>1000000</v>
      </c>
      <c r="F447" s="133">
        <v>1000000</v>
      </c>
      <c r="G447" s="134">
        <v>1000000</v>
      </c>
      <c r="H447" s="201"/>
    </row>
    <row r="448" spans="1:8" x14ac:dyDescent="0.2">
      <c r="A448" s="130">
        <v>23050195</v>
      </c>
      <c r="B448" s="136" t="s">
        <v>178</v>
      </c>
      <c r="C448" s="252"/>
      <c r="D448" s="132">
        <v>0</v>
      </c>
      <c r="E448" s="132">
        <v>0</v>
      </c>
      <c r="F448" s="133">
        <v>1030797297</v>
      </c>
      <c r="G448" s="134">
        <v>1904595594</v>
      </c>
      <c r="H448" s="201"/>
    </row>
    <row r="449" spans="1:8" x14ac:dyDescent="0.2">
      <c r="A449" s="130">
        <v>23050196</v>
      </c>
      <c r="B449" s="140" t="s">
        <v>17</v>
      </c>
      <c r="C449" s="253"/>
      <c r="D449" s="141">
        <v>0</v>
      </c>
      <c r="E449" s="141">
        <v>0</v>
      </c>
      <c r="F449" s="186">
        <v>10000000</v>
      </c>
      <c r="G449" s="210">
        <v>10000000</v>
      </c>
      <c r="H449" s="201"/>
    </row>
    <row r="450" spans="1:8" x14ac:dyDescent="0.2">
      <c r="A450" s="130">
        <v>23050197</v>
      </c>
      <c r="B450" s="136" t="s">
        <v>385</v>
      </c>
      <c r="C450" s="252"/>
      <c r="D450" s="132">
        <v>2129000</v>
      </c>
      <c r="E450" s="132">
        <v>0</v>
      </c>
      <c r="F450" s="132">
        <v>0</v>
      </c>
      <c r="G450" s="144">
        <v>0</v>
      </c>
      <c r="H450" s="201"/>
    </row>
    <row r="451" spans="1:8" x14ac:dyDescent="0.2">
      <c r="A451" s="130">
        <v>23050198</v>
      </c>
      <c r="B451" s="136" t="s">
        <v>226</v>
      </c>
      <c r="C451" s="252"/>
      <c r="D451" s="132">
        <v>0</v>
      </c>
      <c r="E451" s="132">
        <v>0</v>
      </c>
      <c r="F451" s="133">
        <v>5000000</v>
      </c>
      <c r="G451" s="134">
        <v>5000000</v>
      </c>
      <c r="H451" s="201"/>
    </row>
    <row r="452" spans="1:8" x14ac:dyDescent="0.2">
      <c r="A452" s="130">
        <v>23050199</v>
      </c>
      <c r="B452" s="136" t="s">
        <v>75</v>
      </c>
      <c r="C452" s="252"/>
      <c r="D452" s="132">
        <v>0</v>
      </c>
      <c r="E452" s="132">
        <v>0</v>
      </c>
      <c r="F452" s="133">
        <v>5000000</v>
      </c>
      <c r="G452" s="134">
        <v>20000000</v>
      </c>
      <c r="H452" s="201"/>
    </row>
    <row r="453" spans="1:8" x14ac:dyDescent="0.2">
      <c r="A453" s="130">
        <v>23050202</v>
      </c>
      <c r="B453" s="136" t="s">
        <v>18</v>
      </c>
      <c r="C453" s="252"/>
      <c r="D453" s="132">
        <v>0</v>
      </c>
      <c r="E453" s="132">
        <v>0</v>
      </c>
      <c r="F453" s="133">
        <v>2500000</v>
      </c>
      <c r="G453" s="134">
        <v>0</v>
      </c>
      <c r="H453" s="201"/>
    </row>
    <row r="454" spans="1:8" x14ac:dyDescent="0.2">
      <c r="A454" s="130">
        <v>23050203</v>
      </c>
      <c r="B454" s="136" t="s">
        <v>19</v>
      </c>
      <c r="C454" s="252"/>
      <c r="D454" s="132">
        <v>0</v>
      </c>
      <c r="E454" s="132">
        <v>0</v>
      </c>
      <c r="F454" s="133">
        <v>15000000</v>
      </c>
      <c r="G454" s="134">
        <v>20000000</v>
      </c>
      <c r="H454" s="201"/>
    </row>
    <row r="455" spans="1:8" x14ac:dyDescent="0.2">
      <c r="A455" s="130">
        <v>23050204</v>
      </c>
      <c r="B455" s="136" t="s">
        <v>20</v>
      </c>
      <c r="C455" s="252"/>
      <c r="D455" s="132">
        <v>94322420</v>
      </c>
      <c r="E455" s="132">
        <v>63150000</v>
      </c>
      <c r="F455" s="133">
        <v>609200000</v>
      </c>
      <c r="G455" s="210">
        <v>640000000</v>
      </c>
      <c r="H455" s="201"/>
    </row>
    <row r="456" spans="1:8" x14ac:dyDescent="0.2">
      <c r="A456" s="130">
        <v>23050205</v>
      </c>
      <c r="B456" s="136" t="s">
        <v>46</v>
      </c>
      <c r="C456" s="252"/>
      <c r="D456" s="132">
        <v>0</v>
      </c>
      <c r="E456" s="132">
        <v>0</v>
      </c>
      <c r="F456" s="132">
        <v>97343799</v>
      </c>
      <c r="G456" s="144">
        <v>60000000</v>
      </c>
      <c r="H456" s="201"/>
    </row>
    <row r="457" spans="1:8" x14ac:dyDescent="0.2">
      <c r="A457" s="130">
        <v>23050206</v>
      </c>
      <c r="B457" s="136" t="s">
        <v>617</v>
      </c>
      <c r="C457" s="252"/>
      <c r="D457" s="132">
        <v>66501675</v>
      </c>
      <c r="E457" s="132">
        <v>9950000</v>
      </c>
      <c r="F457" s="133">
        <v>514103931</v>
      </c>
      <c r="G457" s="134">
        <v>700000000</v>
      </c>
      <c r="H457" s="201"/>
    </row>
    <row r="458" spans="1:8" x14ac:dyDescent="0.2">
      <c r="A458" s="130">
        <v>23050207</v>
      </c>
      <c r="B458" s="136" t="s">
        <v>16</v>
      </c>
      <c r="C458" s="252"/>
      <c r="D458" s="132">
        <v>0</v>
      </c>
      <c r="E458" s="132">
        <v>0</v>
      </c>
      <c r="F458" s="133">
        <v>300000000</v>
      </c>
      <c r="G458" s="134">
        <v>500000000</v>
      </c>
      <c r="H458" s="201"/>
    </row>
    <row r="459" spans="1:8" x14ac:dyDescent="0.2">
      <c r="A459" s="130">
        <v>23050208</v>
      </c>
      <c r="B459" s="136" t="s">
        <v>43</v>
      </c>
      <c r="C459" s="252"/>
      <c r="D459" s="132">
        <v>85313288</v>
      </c>
      <c r="E459" s="132">
        <v>6576821</v>
      </c>
      <c r="F459" s="133">
        <v>75000000</v>
      </c>
      <c r="G459" s="134">
        <v>131883481</v>
      </c>
      <c r="H459" s="201"/>
    </row>
    <row r="460" spans="1:8" x14ac:dyDescent="0.2">
      <c r="A460" s="130">
        <v>23050210</v>
      </c>
      <c r="B460" s="136" t="s">
        <v>319</v>
      </c>
      <c r="C460" s="252"/>
      <c r="D460" s="133">
        <v>9250000</v>
      </c>
      <c r="E460" s="133">
        <v>8439400</v>
      </c>
      <c r="F460" s="133">
        <v>13439400</v>
      </c>
      <c r="G460" s="134">
        <v>25000000</v>
      </c>
      <c r="H460" s="201"/>
    </row>
    <row r="461" spans="1:8" x14ac:dyDescent="0.2">
      <c r="A461" s="130">
        <v>23050211</v>
      </c>
      <c r="B461" s="136" t="s">
        <v>320</v>
      </c>
      <c r="C461" s="252"/>
      <c r="D461" s="132">
        <v>22028000</v>
      </c>
      <c r="E461" s="132">
        <v>0</v>
      </c>
      <c r="F461" s="133">
        <v>5000000</v>
      </c>
      <c r="G461" s="134">
        <v>10000000</v>
      </c>
      <c r="H461" s="201"/>
    </row>
    <row r="462" spans="1:8" x14ac:dyDescent="0.2">
      <c r="A462" s="130">
        <v>23050212</v>
      </c>
      <c r="B462" s="136" t="s">
        <v>588</v>
      </c>
      <c r="C462" s="252"/>
      <c r="D462" s="132">
        <v>0</v>
      </c>
      <c r="E462" s="132">
        <v>0</v>
      </c>
      <c r="F462" s="133">
        <v>10000000</v>
      </c>
      <c r="G462" s="134">
        <v>20000000</v>
      </c>
      <c r="H462" s="201"/>
    </row>
    <row r="463" spans="1:8" x14ac:dyDescent="0.2">
      <c r="A463" s="130">
        <v>23050213</v>
      </c>
      <c r="B463" s="156" t="s">
        <v>679</v>
      </c>
      <c r="C463" s="264"/>
      <c r="D463" s="132">
        <v>74594125</v>
      </c>
      <c r="E463" s="132">
        <v>53112414</v>
      </c>
      <c r="F463" s="133">
        <v>200000000</v>
      </c>
      <c r="G463" s="210">
        <v>520003428</v>
      </c>
      <c r="H463" s="201"/>
    </row>
    <row r="464" spans="1:8" x14ac:dyDescent="0.2">
      <c r="A464" s="130">
        <v>23050214</v>
      </c>
      <c r="B464" s="156" t="s">
        <v>587</v>
      </c>
      <c r="C464" s="264"/>
      <c r="D464" s="132">
        <v>0</v>
      </c>
      <c r="E464" s="132">
        <v>0</v>
      </c>
      <c r="F464" s="133">
        <v>0</v>
      </c>
      <c r="G464" s="134">
        <v>50000000</v>
      </c>
      <c r="H464" s="201"/>
    </row>
    <row r="465" spans="1:8" x14ac:dyDescent="0.2">
      <c r="A465" s="130">
        <v>23050215</v>
      </c>
      <c r="B465" s="156" t="s">
        <v>45</v>
      </c>
      <c r="C465" s="264"/>
      <c r="D465" s="132">
        <v>830000</v>
      </c>
      <c r="E465" s="133">
        <v>2000000</v>
      </c>
      <c r="F465" s="133">
        <v>2000000</v>
      </c>
      <c r="G465" s="134">
        <v>12500000</v>
      </c>
      <c r="H465" s="201"/>
    </row>
    <row r="466" spans="1:8" x14ac:dyDescent="0.2">
      <c r="A466" s="130">
        <v>23050216</v>
      </c>
      <c r="B466" s="156" t="s">
        <v>23</v>
      </c>
      <c r="C466" s="264"/>
      <c r="D466" s="132">
        <v>0</v>
      </c>
      <c r="E466" s="132">
        <v>0</v>
      </c>
      <c r="F466" s="133">
        <v>2000000</v>
      </c>
      <c r="G466" s="134">
        <v>8000000</v>
      </c>
      <c r="H466" s="201"/>
    </row>
    <row r="467" spans="1:8" x14ac:dyDescent="0.2">
      <c r="A467" s="130">
        <v>23050217</v>
      </c>
      <c r="B467" s="156" t="s">
        <v>24</v>
      </c>
      <c r="C467" s="264"/>
      <c r="D467" s="132">
        <v>9000000</v>
      </c>
      <c r="E467" s="144">
        <v>0</v>
      </c>
      <c r="F467" s="133">
        <v>20000000</v>
      </c>
      <c r="G467" s="134">
        <v>20000000</v>
      </c>
      <c r="H467" s="201"/>
    </row>
    <row r="468" spans="1:8" x14ac:dyDescent="0.2">
      <c r="A468" s="130">
        <v>23050218</v>
      </c>
      <c r="B468" s="156" t="s">
        <v>26</v>
      </c>
      <c r="C468" s="264"/>
      <c r="D468" s="132">
        <v>0</v>
      </c>
      <c r="E468" s="132">
        <v>13238780</v>
      </c>
      <c r="F468" s="133">
        <v>15000000</v>
      </c>
      <c r="G468" s="134">
        <v>20000000</v>
      </c>
      <c r="H468" s="201"/>
    </row>
    <row r="469" spans="1:8" x14ac:dyDescent="0.2">
      <c r="A469" s="130">
        <v>23050219</v>
      </c>
      <c r="B469" s="150" t="s">
        <v>657</v>
      </c>
      <c r="C469" s="260"/>
      <c r="D469" s="133">
        <v>0</v>
      </c>
      <c r="E469" s="133">
        <v>0</v>
      </c>
      <c r="F469" s="132">
        <v>0</v>
      </c>
      <c r="G469" s="144">
        <v>400000</v>
      </c>
      <c r="H469" s="201"/>
    </row>
    <row r="470" spans="1:8" x14ac:dyDescent="0.2">
      <c r="A470" s="130">
        <v>23050220</v>
      </c>
      <c r="B470" s="150" t="s">
        <v>658</v>
      </c>
      <c r="C470" s="260"/>
      <c r="D470" s="133">
        <v>0</v>
      </c>
      <c r="E470" s="133">
        <v>0</v>
      </c>
      <c r="F470" s="133">
        <v>0</v>
      </c>
      <c r="G470" s="134">
        <v>1000000</v>
      </c>
      <c r="H470" s="201"/>
    </row>
    <row r="471" spans="1:8" x14ac:dyDescent="0.2">
      <c r="A471" s="130">
        <v>23050221</v>
      </c>
      <c r="B471" s="126" t="s">
        <v>167</v>
      </c>
      <c r="C471" s="278"/>
      <c r="D471" s="133">
        <v>10621714</v>
      </c>
      <c r="E471" s="133">
        <v>0</v>
      </c>
      <c r="F471" s="133">
        <v>0</v>
      </c>
      <c r="G471" s="134">
        <v>0</v>
      </c>
      <c r="H471" s="201"/>
    </row>
    <row r="472" spans="1:8" x14ac:dyDescent="0.2">
      <c r="A472" s="130">
        <v>23050222</v>
      </c>
      <c r="B472" s="126" t="s">
        <v>169</v>
      </c>
      <c r="C472" s="278"/>
      <c r="D472" s="133">
        <v>9471570</v>
      </c>
      <c r="E472" s="133">
        <v>0</v>
      </c>
      <c r="F472" s="133">
        <v>0</v>
      </c>
      <c r="G472" s="134">
        <v>0</v>
      </c>
      <c r="H472" s="201"/>
    </row>
    <row r="473" spans="1:8" ht="21" customHeight="1" x14ac:dyDescent="0.2">
      <c r="A473" s="130">
        <v>23050223</v>
      </c>
      <c r="B473" s="145" t="s">
        <v>8</v>
      </c>
      <c r="C473" s="255"/>
      <c r="D473" s="132">
        <v>0</v>
      </c>
      <c r="E473" s="132">
        <v>9379400</v>
      </c>
      <c r="F473" s="133">
        <v>21000000</v>
      </c>
      <c r="G473" s="134">
        <v>0</v>
      </c>
      <c r="H473" s="201"/>
    </row>
    <row r="474" spans="1:8" x14ac:dyDescent="0.2">
      <c r="A474" s="130">
        <v>23050225</v>
      </c>
      <c r="B474" s="136" t="s">
        <v>618</v>
      </c>
      <c r="C474" s="252"/>
      <c r="D474" s="137">
        <v>0</v>
      </c>
      <c r="E474" s="137">
        <v>0</v>
      </c>
      <c r="F474" s="132">
        <v>32000000</v>
      </c>
      <c r="G474" s="144">
        <v>48000000</v>
      </c>
      <c r="H474" s="201"/>
    </row>
    <row r="475" spans="1:8" s="172" customFormat="1" x14ac:dyDescent="0.2">
      <c r="A475" s="148">
        <v>23050248</v>
      </c>
      <c r="B475" s="140" t="s">
        <v>452</v>
      </c>
      <c r="C475" s="253"/>
      <c r="D475" s="141">
        <v>40000000</v>
      </c>
      <c r="E475" s="141">
        <v>40000000</v>
      </c>
      <c r="F475" s="186">
        <v>70000000</v>
      </c>
      <c r="G475" s="210">
        <v>30000000</v>
      </c>
      <c r="H475" s="216"/>
    </row>
    <row r="476" spans="1:8" x14ac:dyDescent="0.2">
      <c r="A476" s="130">
        <v>23050249</v>
      </c>
      <c r="B476" s="136" t="s">
        <v>454</v>
      </c>
      <c r="C476" s="252"/>
      <c r="D476" s="137">
        <v>0</v>
      </c>
      <c r="E476" s="137">
        <v>0</v>
      </c>
      <c r="F476" s="187">
        <v>154900300</v>
      </c>
      <c r="G476" s="215">
        <v>200000000</v>
      </c>
      <c r="H476" s="201"/>
    </row>
    <row r="477" spans="1:8" x14ac:dyDescent="0.2">
      <c r="A477" s="130"/>
      <c r="B477" s="234"/>
      <c r="C477" s="261"/>
      <c r="D477" s="230">
        <f>SUM(D419:D476)</f>
        <v>583763644.38999999</v>
      </c>
      <c r="E477" s="230">
        <f t="shared" ref="E477:G477" si="71">SUM(E419:E476)</f>
        <v>324175430</v>
      </c>
      <c r="F477" s="230">
        <f t="shared" si="71"/>
        <v>4785139059</v>
      </c>
      <c r="G477" s="230">
        <f t="shared" si="71"/>
        <v>7127774167</v>
      </c>
      <c r="H477" s="201"/>
    </row>
    <row r="478" spans="1:8" ht="12.75" x14ac:dyDescent="0.2">
      <c r="A478" s="201"/>
      <c r="B478" s="136" t="s">
        <v>669</v>
      </c>
      <c r="C478" s="136"/>
      <c r="D478" s="248">
        <f>SUM(D477,D418,D412,D391,D388,D378,D374,D372,D369,D364,D350)</f>
        <v>2432787351.3899999</v>
      </c>
      <c r="E478" s="248">
        <f>SUM(E477,E418,E412,E391,E388,E378,E374,E372,E369,E364,E350)</f>
        <v>1441864257</v>
      </c>
      <c r="F478" s="248">
        <f>SUM(F477,F418,F412,F391,F388,F378,F374,F372,F369,F364,F350)</f>
        <v>8730027194</v>
      </c>
      <c r="G478" s="248">
        <f>SUM(G477,G418,G412,G391,G388,G378,G374,G372,G369,G364,G350)</f>
        <v>10093902789</v>
      </c>
      <c r="H478" s="201"/>
    </row>
    <row r="479" spans="1:8" x14ac:dyDescent="0.2">
      <c r="A479" s="201"/>
      <c r="B479" s="201"/>
      <c r="C479" s="201"/>
      <c r="D479" s="201"/>
      <c r="E479" s="201"/>
      <c r="F479" s="206"/>
      <c r="G479" s="201"/>
      <c r="H479" s="201"/>
    </row>
    <row r="480" spans="1:8" x14ac:dyDescent="0.2">
      <c r="A480" s="201"/>
      <c r="B480" s="201" t="s">
        <v>685</v>
      </c>
      <c r="C480" s="201"/>
      <c r="D480" s="217">
        <f>SUM(D478,D342,D326,D260,D146)</f>
        <v>15040498101.57</v>
      </c>
      <c r="E480" s="217">
        <f>SUM(E478,E342,E326,E260,E146)</f>
        <v>6681737173</v>
      </c>
      <c r="F480" s="217">
        <f>SUM(F478,F342,F326,F260,F146)</f>
        <v>39791909014</v>
      </c>
      <c r="G480" s="217">
        <f>SUM(G478,G342,G326,G260,G146)</f>
        <v>36621724208</v>
      </c>
      <c r="H480" s="201"/>
    </row>
    <row r="482" spans="4:7" x14ac:dyDescent="0.2">
      <c r="D482" s="197" t="e">
        <f>#REF!</f>
        <v>#REF!</v>
      </c>
      <c r="E482" s="197" t="e">
        <f>#REF!</f>
        <v>#REF!</v>
      </c>
      <c r="F482" s="197" t="e">
        <f>#REF!</f>
        <v>#REF!</v>
      </c>
      <c r="G482" s="197" t="e">
        <f>#REF!</f>
        <v>#REF!</v>
      </c>
    </row>
    <row r="484" spans="4:7" x14ac:dyDescent="0.2">
      <c r="D484" s="171" t="e">
        <f>D480-D482</f>
        <v>#REF!</v>
      </c>
      <c r="E484" s="171" t="e">
        <f t="shared" ref="E484:G484" si="72">E480-E482</f>
        <v>#REF!</v>
      </c>
      <c r="F484" s="171" t="e">
        <f t="shared" si="72"/>
        <v>#REF!</v>
      </c>
      <c r="G484" s="171" t="e">
        <f t="shared" si="72"/>
        <v>#REF!</v>
      </c>
    </row>
  </sheetData>
  <sheetProtection password="DED5" sheet="1" objects="1" scenarios="1"/>
  <sortState ref="A281:F402">
    <sortCondition ref="A280"/>
  </sortState>
  <mergeCells count="2">
    <mergeCell ref="A1:G1"/>
    <mergeCell ref="A2:G2"/>
  </mergeCells>
  <pageMargins left="0.95" right="0.7" top="0.75" bottom="0.75" header="0.3" footer="0.3"/>
  <pageSetup scale="70" fitToHeight="3" orientation="landscape" r:id="rId1"/>
  <rowBreaks count="1" manualBreakCount="1">
    <brk id="480" max="16383" man="1"/>
  </rowBreaks>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election activeCell="B10" sqref="B10"/>
    </sheetView>
  </sheetViews>
  <sheetFormatPr defaultRowHeight="15" x14ac:dyDescent="0.25"/>
  <cols>
    <col min="1" max="1" width="13.5703125" style="317" customWidth="1"/>
    <col min="2" max="2" width="60.5703125" style="4" customWidth="1"/>
    <col min="3" max="3" width="25.28515625" style="316" customWidth="1"/>
  </cols>
  <sheetData>
    <row r="1" spans="1:3" ht="23.25" x14ac:dyDescent="0.25">
      <c r="A1" s="1496" t="s">
        <v>850</v>
      </c>
      <c r="B1" s="1496"/>
      <c r="C1" s="1496"/>
    </row>
    <row r="2" spans="1:3" ht="23.25" x14ac:dyDescent="0.25">
      <c r="A2" s="1496" t="s">
        <v>851</v>
      </c>
      <c r="B2" s="1496"/>
      <c r="C2" s="1496"/>
    </row>
    <row r="3" spans="1:3" ht="20.25" customHeight="1" x14ac:dyDescent="0.25">
      <c r="A3" s="317" t="s">
        <v>831</v>
      </c>
      <c r="B3" s="4" t="s">
        <v>832</v>
      </c>
    </row>
    <row r="4" spans="1:3" ht="20.25" customHeight="1" x14ac:dyDescent="0.25">
      <c r="B4" s="318" t="s">
        <v>833</v>
      </c>
    </row>
    <row r="6" spans="1:3" x14ac:dyDescent="0.25">
      <c r="A6" s="317">
        <v>70100</v>
      </c>
      <c r="B6" s="4" t="s">
        <v>834</v>
      </c>
    </row>
    <row r="7" spans="1:3" x14ac:dyDescent="0.25">
      <c r="B7" s="4" t="e">
        <f>#REF!</f>
        <v>#REF!</v>
      </c>
      <c r="C7" s="316" t="e">
        <f>#REF!</f>
        <v>#REF!</v>
      </c>
    </row>
    <row r="8" spans="1:3" x14ac:dyDescent="0.25">
      <c r="B8" s="4" t="e">
        <f>#REF!</f>
        <v>#REF!</v>
      </c>
      <c r="C8" s="316" t="e">
        <f>#REF!</f>
        <v>#REF!</v>
      </c>
    </row>
    <row r="9" spans="1:3" x14ac:dyDescent="0.25">
      <c r="B9" s="4" t="e">
        <f>#REF!</f>
        <v>#REF!</v>
      </c>
      <c r="C9" s="316" t="e">
        <f>#REF!</f>
        <v>#REF!</v>
      </c>
    </row>
    <row r="17" spans="1:2" x14ac:dyDescent="0.25">
      <c r="A17" s="317">
        <v>70200</v>
      </c>
      <c r="B17" s="4" t="s">
        <v>835</v>
      </c>
    </row>
    <row r="19" spans="1:2" x14ac:dyDescent="0.25">
      <c r="A19" s="317">
        <v>70300</v>
      </c>
      <c r="B19" s="4" t="s">
        <v>836</v>
      </c>
    </row>
    <row r="23" spans="1:2" x14ac:dyDescent="0.25">
      <c r="A23" s="317">
        <v>70400</v>
      </c>
      <c r="B23" s="4" t="s">
        <v>837</v>
      </c>
    </row>
    <row r="26" spans="1:2" x14ac:dyDescent="0.25">
      <c r="A26" s="317">
        <v>70500</v>
      </c>
      <c r="B26" s="4" t="s">
        <v>838</v>
      </c>
    </row>
    <row r="29" spans="1:2" x14ac:dyDescent="0.25">
      <c r="A29" s="317">
        <v>70600</v>
      </c>
      <c r="B29" s="4" t="s">
        <v>839</v>
      </c>
    </row>
    <row r="32" spans="1:2" x14ac:dyDescent="0.25">
      <c r="A32" s="317">
        <v>70700</v>
      </c>
      <c r="B32" s="4" t="s">
        <v>840</v>
      </c>
    </row>
    <row r="34" spans="1:2" x14ac:dyDescent="0.25">
      <c r="A34" s="317">
        <v>70800</v>
      </c>
      <c r="B34" s="4" t="s">
        <v>841</v>
      </c>
    </row>
    <row r="37" spans="1:2" x14ac:dyDescent="0.25">
      <c r="A37" s="317">
        <v>70900</v>
      </c>
      <c r="B37" s="4" t="s">
        <v>842</v>
      </c>
    </row>
    <row r="40" spans="1:2" x14ac:dyDescent="0.25">
      <c r="A40" s="317">
        <v>71000</v>
      </c>
      <c r="B40" s="4" t="s">
        <v>843</v>
      </c>
    </row>
  </sheetData>
  <mergeCells count="2">
    <mergeCell ref="A1:C1"/>
    <mergeCell ref="A2:C2"/>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REVENUE</vt:lpstr>
      <vt:lpstr>RECURRENT</vt:lpstr>
      <vt:lpstr>CAPEX</vt:lpstr>
      <vt:lpstr>REC&amp;LEG</vt:lpstr>
      <vt:lpstr>COFOG</vt:lpstr>
      <vt:lpstr>SUMMARY</vt:lpstr>
      <vt:lpstr>LEG</vt:lpstr>
      <vt:lpstr>Spell Out</vt:lpstr>
      <vt:lpstr>Sheet1</vt:lpstr>
      <vt:lpstr>BUDGET SIZE</vt:lpstr>
      <vt:lpstr>Sheet2</vt:lpstr>
      <vt:lpstr>Sheet3</vt:lpstr>
      <vt:lpstr>Sheet4</vt:lpstr>
      <vt:lpstr>REPORT</vt:lpstr>
      <vt:lpstr>CAPEX!Print_Area</vt:lpstr>
      <vt:lpstr>COFOG!Print_Area</vt:lpstr>
      <vt:lpstr>LEG!Print_Area</vt:lpstr>
      <vt:lpstr>'REC&amp;LEG'!Print_Area</vt:lpstr>
      <vt:lpstr>RECURRENT!Print_Area</vt:lpstr>
      <vt:lpstr>REPORT!Print_Area</vt:lpstr>
      <vt:lpstr>REVENUE!Print_Area</vt:lpstr>
      <vt:lpstr>SUMMARY!Print_Area</vt:lpstr>
      <vt:lpstr>CAPEX!Print_Titles</vt:lpstr>
      <vt:lpstr>COFOG!Print_Titles</vt:lpstr>
      <vt:lpstr>RECURRENT!Print_Titles</vt:lpstr>
      <vt:lpstr>REPORT!Print_Titles</vt:lpstr>
      <vt:lpstr>REVENUE!Print_Titles</vt:lpstr>
      <vt:lpstr>'Spell Out'!Print_Titles</vt:lpstr>
      <vt:lpstr>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planning</dc:creator>
  <cp:lastModifiedBy>Microsoft</cp:lastModifiedBy>
  <cp:lastPrinted>2017-05-08T13:10:45Z</cp:lastPrinted>
  <dcterms:created xsi:type="dcterms:W3CDTF">2012-12-05T18:36:36Z</dcterms:created>
  <dcterms:modified xsi:type="dcterms:W3CDTF">2017-05-25T11:44:53Z</dcterms:modified>
</cp:coreProperties>
</file>